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8964\var\www\miau\data\miau\278\"/>
    </mc:Choice>
  </mc:AlternateContent>
  <xr:revisionPtr revIDLastSave="0" documentId="13_ncr:1_{22C7BD0F-75EA-4CC8-9083-5E7F336F8BFB}" xr6:coauthVersionLast="47" xr6:coauthVersionMax="47" xr10:uidLastSave="{00000000-0000-0000-0000-000000000000}"/>
  <bookViews>
    <workbookView xWindow="-108" yWindow="-108" windowWidth="23256" windowHeight="12720" tabRatio="757" firstSheet="17" activeTab="29" xr2:uid="{3BC8A3FF-0A91-4851-83F7-4C054787D9DD}"/>
  </bookViews>
  <sheets>
    <sheet name="xixj_Y_sim" sheetId="16" r:id="rId1"/>
    <sheet name="reg1of4" sheetId="22" r:id="rId2"/>
    <sheet name="reg2of4" sheetId="23" r:id="rId3"/>
    <sheet name="reg3of4" sheetId="24" r:id="rId4"/>
    <sheet name="reg4of4" sheetId="25" r:id="rId5"/>
    <sheet name="estimation_based" sheetId="17" r:id="rId6"/>
    <sheet name="raw" sheetId="1" r:id="rId7"/>
    <sheet name="OAM_reg_simy" sheetId="18" r:id="rId8"/>
    <sheet name="oam_SIM3_simy" sheetId="19" r:id="rId9"/>
    <sheet name="oam_SIM2_simy" sheetId="20" r:id="rId10"/>
    <sheet name="OAM_reg" sheetId="6" r:id="rId11"/>
    <sheet name="OAM_reg (2)" sheetId="26" r:id="rId12"/>
    <sheet name="OAM_reg (3)" sheetId="27" r:id="rId13"/>
    <sheet name="oam_SIM" sheetId="7" r:id="rId14"/>
    <sheet name="oam_SIM_reg_1a" sheetId="28" r:id="rId15"/>
    <sheet name="oam_SIM_reg_1b" sheetId="32" r:id="rId16"/>
    <sheet name="oam_SIM_reg (2)" sheetId="29" r:id="rId17"/>
    <sheet name="oam_SIM_reg (3)" sheetId="30" r:id="rId18"/>
    <sheet name="oam_SIM2" sheetId="14" r:id="rId19"/>
    <sheet name="oam_SIM3" sheetId="15" r:id="rId20"/>
    <sheet name="pivot" sheetId="8" r:id="rId21"/>
    <sheet name="x5di_Y" sheetId="3" r:id="rId22"/>
    <sheet name="x4di_Y" sheetId="10" r:id="rId23"/>
    <sheet name="x3di_Y" sheetId="11" r:id="rId24"/>
    <sheet name="x2di_Y" sheetId="12" r:id="rId25"/>
    <sheet name="x1di_Y" sheetId="13" r:id="rId26"/>
    <sheet name="backgrounds" sheetId="2" r:id="rId27"/>
    <sheet name="info" sheetId="4" r:id="rId28"/>
    <sheet name="solver" sheetId="5" r:id="rId29"/>
    <sheet name="OAM_approaches" sheetId="9" r:id="rId30"/>
  </sheets>
  <definedNames>
    <definedName name="solver_adj" localSheetId="11" hidden="1">'OAM_reg (2)'!$B$1:$G$1</definedName>
    <definedName name="solver_adj" localSheetId="12" hidden="1">'OAM_reg (3)'!$B$1:$G$1</definedName>
    <definedName name="solver_adj" localSheetId="16" hidden="1">'oam_SIM_reg (2)'!$B$1:$W$1</definedName>
    <definedName name="solver_adj" localSheetId="17" hidden="1">'oam_SIM_reg (3)'!$B$1:$W$1</definedName>
    <definedName name="solver_adj" localSheetId="14" hidden="1">oam_SIM_reg_1a!$B$1:$W$1</definedName>
    <definedName name="solver_adj" localSheetId="15" hidden="1">oam_SIM_reg_1b!$B$1:$W$1</definedName>
    <definedName name="solver_adj" localSheetId="1" hidden="1">reg1of4!$C$2:$G$2</definedName>
    <definedName name="solver_adj" localSheetId="2" hidden="1">reg2of4!$C$2:$G$2</definedName>
    <definedName name="solver_adj" localSheetId="3" hidden="1">reg3of4!$C$2:$L$2</definedName>
    <definedName name="solver_adj" localSheetId="4" hidden="1">reg4of4!$C$2:$L$2</definedName>
    <definedName name="solver_adj" localSheetId="28" hidden="1">solver!$B$2:$D$2</definedName>
    <definedName name="solver_cvg" localSheetId="11" hidden="1">"""0,0001"""</definedName>
    <definedName name="solver_cvg" localSheetId="12" hidden="1">"""""""""""""""""""""""""""""""0,0001"""""""""""""""""""""""""""""""</definedName>
    <definedName name="solver_cvg" localSheetId="16" hidden="1">"""""""""""""""0,0001"""""""""""""""</definedName>
    <definedName name="solver_cvg" localSheetId="17" hidden="1">"""""""""""""""""""""""""""""""""""""""""""""""""""""""""""""""0,0001"""""""""""""""""""""""""""""""""""""""""""""""""""""""""""""""</definedName>
    <definedName name="solver_cvg" localSheetId="14" hidden="1">"0,0001"</definedName>
    <definedName name="solver_cvg" localSheetId="15" hidden="1">"""""""0,0001"""""""</definedName>
    <definedName name="solver_cvg" localSheetId="1" hidden="1">"""0,0001"""</definedName>
    <definedName name="solver_cvg" localSheetId="2" hidden="1">"""0,0001"""</definedName>
    <definedName name="solver_cvg" localSheetId="3" hidden="1">"""0,0001"""</definedName>
    <definedName name="solver_cvg" localSheetId="4" hidden="1">"""""""0,0001"""""""</definedName>
    <definedName name="solver_cvg" localSheetId="2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1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14" hidden="1">1</definedName>
    <definedName name="solver_drv" localSheetId="15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28" hidden="1">1</definedName>
    <definedName name="solver_eng" localSheetId="11" hidden="1">1</definedName>
    <definedName name="solver_eng" localSheetId="12" hidden="1">1</definedName>
    <definedName name="solver_eng" localSheetId="16" hidden="1">1</definedName>
    <definedName name="solver_eng" localSheetId="17" hidden="1">1</definedName>
    <definedName name="solver_eng" localSheetId="14" hidden="1">1</definedName>
    <definedName name="solver_eng" localSheetId="15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28" hidden="1">3</definedName>
    <definedName name="solver_est" localSheetId="11" hidden="1">1</definedName>
    <definedName name="solver_est" localSheetId="12" hidden="1">1</definedName>
    <definedName name="solver_est" localSheetId="16" hidden="1">1</definedName>
    <definedName name="solver_est" localSheetId="17" hidden="1">1</definedName>
    <definedName name="solver_est" localSheetId="14" hidden="1">1</definedName>
    <definedName name="solver_est" localSheetId="15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28" hidden="1">1</definedName>
    <definedName name="solver_itr" localSheetId="11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14" hidden="1">2147483647</definedName>
    <definedName name="solver_itr" localSheetId="15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28" hidden="1">2147483647</definedName>
    <definedName name="solver_lhs1" localSheetId="28" hidden="1">solver!$B$2:$C$2</definedName>
    <definedName name="solver_lhs2" localSheetId="28" hidden="1">solver!$B$2:$C$2</definedName>
    <definedName name="solver_lhs3" localSheetId="28" hidden="1">solver!$D$2</definedName>
    <definedName name="solver_lhs4" localSheetId="28" hidden="1">solver!$D$2</definedName>
    <definedName name="solver_mip" localSheetId="11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14" hidden="1">2147483647</definedName>
    <definedName name="solver_mip" localSheetId="15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28" hidden="1">2147483647</definedName>
    <definedName name="solver_mni" localSheetId="11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14" hidden="1">30</definedName>
    <definedName name="solver_mni" localSheetId="15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28" hidden="1">30</definedName>
    <definedName name="solver_mrt" localSheetId="11" hidden="1">"""0,075"""</definedName>
    <definedName name="solver_mrt" localSheetId="12" hidden="1">"""""""""""""""""""""""""""""""0,075"""""""""""""""""""""""""""""""</definedName>
    <definedName name="solver_mrt" localSheetId="16" hidden="1">"""""""""""""""0,075"""""""""""""""</definedName>
    <definedName name="solver_mrt" localSheetId="17" hidden="1">"""""""""""""""""""""""""""""""""""""""""""""""""""""""""""""""0,075"""""""""""""""""""""""""""""""""""""""""""""""""""""""""""""""</definedName>
    <definedName name="solver_mrt" localSheetId="14" hidden="1">"0,075"</definedName>
    <definedName name="solver_mrt" localSheetId="15" hidden="1">"""""""0,075"""""""</definedName>
    <definedName name="solver_mrt" localSheetId="1" hidden="1">"""0,075"""</definedName>
    <definedName name="solver_mrt" localSheetId="2" hidden="1">"""0,075"""</definedName>
    <definedName name="solver_mrt" localSheetId="3" hidden="1">"""0,075"""</definedName>
    <definedName name="solver_mrt" localSheetId="4" hidden="1">"""""""0,075"""""""</definedName>
    <definedName name="solver_mrt" localSheetId="2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1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14" hidden="1">2</definedName>
    <definedName name="solver_msl" localSheetId="15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28" hidden="1">2</definedName>
    <definedName name="solver_neg" localSheetId="11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14" hidden="1">1</definedName>
    <definedName name="solver_neg" localSheetId="15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28" hidden="1">1</definedName>
    <definedName name="solver_nod" localSheetId="11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14" hidden="1">2147483647</definedName>
    <definedName name="solver_nod" localSheetId="15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28" hidden="1">2147483647</definedName>
    <definedName name="solver_num" localSheetId="11" hidden="1">0</definedName>
    <definedName name="solver_num" localSheetId="12" hidden="1">0</definedName>
    <definedName name="solver_num" localSheetId="16" hidden="1">0</definedName>
    <definedName name="solver_num" localSheetId="17" hidden="1">0</definedName>
    <definedName name="solver_num" localSheetId="14" hidden="1">0</definedName>
    <definedName name="solver_num" localSheetId="15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28" hidden="1">4</definedName>
    <definedName name="solver_nwt" localSheetId="11" hidden="1">1</definedName>
    <definedName name="solver_nwt" localSheetId="12" hidden="1">1</definedName>
    <definedName name="solver_nwt" localSheetId="16" hidden="1">1</definedName>
    <definedName name="solver_nwt" localSheetId="17" hidden="1">1</definedName>
    <definedName name="solver_nwt" localSheetId="14" hidden="1">1</definedName>
    <definedName name="solver_nwt" localSheetId="15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28" hidden="1">1</definedName>
    <definedName name="solver_opt" localSheetId="11" hidden="1">'OAM_reg (2)'!$S$2</definedName>
    <definedName name="solver_opt" localSheetId="12" hidden="1">'OAM_reg (3)'!$S$2</definedName>
    <definedName name="solver_opt" localSheetId="16" hidden="1">'oam_SIM_reg (2)'!$Y$30</definedName>
    <definedName name="solver_opt" localSheetId="17" hidden="1">'oam_SIM_reg (3)'!$Y$30</definedName>
    <definedName name="solver_opt" localSheetId="14" hidden="1">oam_SIM_reg_1a!$Y$30</definedName>
    <definedName name="solver_opt" localSheetId="15" hidden="1">oam_SIM_reg_1b!$Y$30</definedName>
    <definedName name="solver_opt" localSheetId="1" hidden="1">reg1of4!$Q$2</definedName>
    <definedName name="solver_opt" localSheetId="2" hidden="1">reg2of4!$Q$2</definedName>
    <definedName name="solver_opt" localSheetId="3" hidden="1">reg3of4!$AA$2</definedName>
    <definedName name="solver_opt" localSheetId="4" hidden="1">reg4of4!$AA$2</definedName>
    <definedName name="solver_opt" localSheetId="28" hidden="1">solver!$G$2</definedName>
    <definedName name="solver_pre" localSheetId="11" hidden="1">"""0,000001"""</definedName>
    <definedName name="solver_pre" localSheetId="12" hidden="1">"""""""""""""""""""""""""""""""0,000001"""""""""""""""""""""""""""""""</definedName>
    <definedName name="solver_pre" localSheetId="16" hidden="1">"""""""""""""""0,000001"""""""""""""""</definedName>
    <definedName name="solver_pre" localSheetId="17" hidden="1">"""""""""""""""""""""""""""""""""""""""""""""""""""""""""""""""0,000001"""""""""""""""""""""""""""""""""""""""""""""""""""""""""""""""</definedName>
    <definedName name="solver_pre" localSheetId="14" hidden="1">"0,000001"</definedName>
    <definedName name="solver_pre" localSheetId="15" hidden="1">"""""""0,000001"""""""</definedName>
    <definedName name="solver_pre" localSheetId="1" hidden="1">"""0,000001"""</definedName>
    <definedName name="solver_pre" localSheetId="2" hidden="1">"""0,000001"""</definedName>
    <definedName name="solver_pre" localSheetId="3" hidden="1">"""0,000001"""</definedName>
    <definedName name="solver_pre" localSheetId="4" hidden="1">"""""""0,000001"""""""</definedName>
    <definedName name="solver_pre" localSheetId="2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1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14" hidden="1">1</definedName>
    <definedName name="solver_rbv" localSheetId="15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28" hidden="1">1</definedName>
    <definedName name="solver_rel1" localSheetId="28" hidden="1">1</definedName>
    <definedName name="solver_rel2" localSheetId="28" hidden="1">3</definedName>
    <definedName name="solver_rel3" localSheetId="28" hidden="1">1</definedName>
    <definedName name="solver_rel4" localSheetId="28" hidden="1">3</definedName>
    <definedName name="solver_rhs1" localSheetId="28" hidden="1">-0.1</definedName>
    <definedName name="solver_rhs2" localSheetId="28" hidden="1">-1</definedName>
    <definedName name="solver_rhs3" localSheetId="28" hidden="1">100</definedName>
    <definedName name="solver_rhs4" localSheetId="28" hidden="1">62.35</definedName>
    <definedName name="solver_rlx" localSheetId="11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14" hidden="1">2</definedName>
    <definedName name="solver_rlx" localSheetId="15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28" hidden="1">2</definedName>
    <definedName name="solver_rsd" localSheetId="11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14" hidden="1">0</definedName>
    <definedName name="solver_rsd" localSheetId="15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28" hidden="1">0</definedName>
    <definedName name="solver_scl" localSheetId="11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14" hidden="1">1</definedName>
    <definedName name="solver_scl" localSheetId="15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28" hidden="1">1</definedName>
    <definedName name="solver_sho" localSheetId="11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14" hidden="1">2</definedName>
    <definedName name="solver_sho" localSheetId="15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28" hidden="1">2</definedName>
    <definedName name="solver_ssz" localSheetId="11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14" hidden="1">100</definedName>
    <definedName name="solver_ssz" localSheetId="15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28" hidden="1">100</definedName>
    <definedName name="solver_tim" localSheetId="11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14" hidden="1">2147483647</definedName>
    <definedName name="solver_tim" localSheetId="15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28" hidden="1">2147483647</definedName>
    <definedName name="solver_tol" localSheetId="11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14" hidden="1">0.01</definedName>
    <definedName name="solver_tol" localSheetId="15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28" hidden="1">0.01</definedName>
    <definedName name="solver_typ" localSheetId="11" hidden="1">2</definedName>
    <definedName name="solver_typ" localSheetId="12" hidden="1">2</definedName>
    <definedName name="solver_typ" localSheetId="16" hidden="1">2</definedName>
    <definedName name="solver_typ" localSheetId="17" hidden="1">2</definedName>
    <definedName name="solver_typ" localSheetId="14" hidden="1">2</definedName>
    <definedName name="solver_typ" localSheetId="15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28" hidden="1">2</definedName>
    <definedName name="solver_val" localSheetId="11" hidden="1">0</definedName>
    <definedName name="solver_val" localSheetId="12" hidden="1">0</definedName>
    <definedName name="solver_val" localSheetId="16" hidden="1">0</definedName>
    <definedName name="solver_val" localSheetId="17" hidden="1">0</definedName>
    <definedName name="solver_val" localSheetId="14" hidden="1">0</definedName>
    <definedName name="solver_val" localSheetId="15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28" hidden="1">0</definedName>
    <definedName name="solver_ver" localSheetId="11" hidden="1">3</definedName>
    <definedName name="solver_ver" localSheetId="12" hidden="1">3</definedName>
    <definedName name="solver_ver" localSheetId="16" hidden="1">3</definedName>
    <definedName name="solver_ver" localSheetId="17" hidden="1">3</definedName>
    <definedName name="solver_ver" localSheetId="14" hidden="1">3</definedName>
    <definedName name="solver_ver" localSheetId="15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28" hidden="1">3</definedName>
  </definedNames>
  <calcPr calcId="191029"/>
  <pivotCaches>
    <pivotCache cacheId="0" r:id="rId31"/>
    <pivotCache cacheId="1" r:id="rId32"/>
    <pivotCache cacheId="2" r:id="rId33"/>
    <pivotCache cacheId="3" r:id="rId34"/>
    <pivotCache cacheId="4" r:id="rId35"/>
    <pivotCache cacheId="5" r:id="rId36"/>
    <pivotCache cacheId="6" r:id="rId37"/>
    <pivotCache cacheId="7" r:id="rId38"/>
    <pivotCache cacheId="8" r:id="rId39"/>
    <pivotCache cacheId="9" r:id="rId40"/>
    <pivotCache cacheId="10" r:id="rId4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9" l="1"/>
  <c r="E14" i="9"/>
  <c r="E13" i="9"/>
  <c r="E12" i="9"/>
  <c r="E11" i="9"/>
  <c r="E10" i="9"/>
  <c r="E9" i="9"/>
  <c r="E8" i="9"/>
  <c r="E7" i="9"/>
  <c r="E6" i="9"/>
  <c r="E5" i="9"/>
  <c r="E4" i="9"/>
  <c r="E3" i="9"/>
  <c r="I14" i="9"/>
  <c r="H14" i="9"/>
  <c r="G14" i="9"/>
  <c r="R27" i="18"/>
  <c r="R26" i="18"/>
  <c r="R25" i="18"/>
  <c r="R24" i="18"/>
  <c r="R23" i="18"/>
  <c r="R22" i="18"/>
  <c r="R21" i="18"/>
  <c r="R20" i="18"/>
  <c r="R19" i="18"/>
  <c r="R15" i="18" s="1"/>
  <c r="R18" i="18"/>
  <c r="I13" i="9"/>
  <c r="H13" i="9"/>
  <c r="Y56" i="19"/>
  <c r="Y67" i="19"/>
  <c r="Y66" i="19"/>
  <c r="Y65" i="19"/>
  <c r="Y64" i="19"/>
  <c r="Y63" i="19"/>
  <c r="Y62" i="19"/>
  <c r="Y61" i="19"/>
  <c r="Y60" i="19"/>
  <c r="Y59" i="19"/>
  <c r="Y58" i="19"/>
  <c r="H10" i="9"/>
  <c r="AH28" i="7"/>
  <c r="AH27" i="7"/>
  <c r="AH26" i="7"/>
  <c r="AH25" i="7"/>
  <c r="AH24" i="7"/>
  <c r="AH23" i="7"/>
  <c r="AH22" i="7"/>
  <c r="AH21" i="7"/>
  <c r="AH16" i="7" s="1"/>
  <c r="AH20" i="7"/>
  <c r="AH19" i="7"/>
  <c r="H3" i="9"/>
  <c r="R15" i="6"/>
  <c r="R27" i="6"/>
  <c r="R26" i="6"/>
  <c r="R25" i="6"/>
  <c r="R24" i="6"/>
  <c r="R23" i="6"/>
  <c r="R22" i="6"/>
  <c r="R21" i="6"/>
  <c r="R20" i="6"/>
  <c r="R19" i="6"/>
  <c r="R18" i="6"/>
  <c r="G13" i="9"/>
  <c r="H12" i="9"/>
  <c r="G12" i="9"/>
  <c r="H11" i="9"/>
  <c r="G11" i="9"/>
  <c r="I10" i="9"/>
  <c r="G10" i="9"/>
  <c r="H9" i="9"/>
  <c r="G9" i="9"/>
  <c r="X31" i="32"/>
  <c r="E28" i="32"/>
  <c r="G26" i="32"/>
  <c r="Q24" i="32"/>
  <c r="A24" i="32"/>
  <c r="R23" i="32"/>
  <c r="J23" i="32"/>
  <c r="S22" i="32"/>
  <c r="U20" i="32"/>
  <c r="F19" i="32"/>
  <c r="W18" i="32"/>
  <c r="N18" i="32"/>
  <c r="M18" i="32"/>
  <c r="L18" i="32"/>
  <c r="E18" i="32"/>
  <c r="C18" i="32"/>
  <c r="B18" i="32"/>
  <c r="X16" i="32"/>
  <c r="L16" i="32"/>
  <c r="L28" i="32" s="1"/>
  <c r="K16" i="32"/>
  <c r="K28" i="32" s="1"/>
  <c r="J16" i="32"/>
  <c r="J28" i="32" s="1"/>
  <c r="I16" i="32"/>
  <c r="I28" i="32" s="1"/>
  <c r="H16" i="32"/>
  <c r="H28" i="32" s="1"/>
  <c r="G16" i="32"/>
  <c r="G28" i="32" s="1"/>
  <c r="F16" i="32"/>
  <c r="F28" i="32" s="1"/>
  <c r="E16" i="32"/>
  <c r="P14" i="32" s="1"/>
  <c r="P26" i="32" s="1"/>
  <c r="D16" i="32"/>
  <c r="D28" i="32" s="1"/>
  <c r="C16" i="32"/>
  <c r="B16" i="32"/>
  <c r="A16" i="32"/>
  <c r="A28" i="32" s="1"/>
  <c r="X15" i="32"/>
  <c r="A15" i="32"/>
  <c r="A27" i="32" s="1"/>
  <c r="X14" i="32"/>
  <c r="U14" i="32"/>
  <c r="U26" i="32" s="1"/>
  <c r="T14" i="32"/>
  <c r="T26" i="32" s="1"/>
  <c r="S14" i="32"/>
  <c r="S26" i="32" s="1"/>
  <c r="R14" i="32"/>
  <c r="R26" i="32" s="1"/>
  <c r="Q14" i="32"/>
  <c r="Q26" i="32" s="1"/>
  <c r="M14" i="32"/>
  <c r="L14" i="32"/>
  <c r="L15" i="32" s="1"/>
  <c r="L27" i="32" s="1"/>
  <c r="K14" i="32"/>
  <c r="K15" i="32" s="1"/>
  <c r="K27" i="32" s="1"/>
  <c r="J14" i="32"/>
  <c r="J15" i="32" s="1"/>
  <c r="J27" i="32" s="1"/>
  <c r="I14" i="32"/>
  <c r="I15" i="32" s="1"/>
  <c r="I27" i="32" s="1"/>
  <c r="H14" i="32"/>
  <c r="H15" i="32" s="1"/>
  <c r="H27" i="32" s="1"/>
  <c r="G14" i="32"/>
  <c r="G15" i="32" s="1"/>
  <c r="G27" i="32" s="1"/>
  <c r="F14" i="32"/>
  <c r="F26" i="32" s="1"/>
  <c r="E14" i="32"/>
  <c r="E26" i="32" s="1"/>
  <c r="D14" i="32"/>
  <c r="D26" i="32" s="1"/>
  <c r="C14" i="32"/>
  <c r="C15" i="32" s="1"/>
  <c r="B14" i="32"/>
  <c r="B15" i="32" s="1"/>
  <c r="A14" i="32"/>
  <c r="A26" i="32" s="1"/>
  <c r="X13" i="32"/>
  <c r="A13" i="32"/>
  <c r="A25" i="32" s="1"/>
  <c r="X12" i="32"/>
  <c r="U12" i="32"/>
  <c r="U24" i="32" s="1"/>
  <c r="T12" i="32"/>
  <c r="T24" i="32" s="1"/>
  <c r="S12" i="32"/>
  <c r="S24" i="32" s="1"/>
  <c r="R12" i="32"/>
  <c r="R24" i="32" s="1"/>
  <c r="Q12" i="32"/>
  <c r="M12" i="32"/>
  <c r="L12" i="32"/>
  <c r="L24" i="32" s="1"/>
  <c r="A12" i="32"/>
  <c r="X11" i="32"/>
  <c r="U11" i="32"/>
  <c r="U23" i="32" s="1"/>
  <c r="T11" i="32"/>
  <c r="T23" i="32" s="1"/>
  <c r="S11" i="32"/>
  <c r="S23" i="32" s="1"/>
  <c r="R11" i="32"/>
  <c r="Q11" i="32"/>
  <c r="Q23" i="32" s="1"/>
  <c r="M11" i="32"/>
  <c r="L11" i="32"/>
  <c r="W7" i="32" s="1"/>
  <c r="K11" i="32"/>
  <c r="K12" i="32" s="1"/>
  <c r="J11" i="32"/>
  <c r="J12" i="32" s="1"/>
  <c r="I11" i="32"/>
  <c r="I23" i="32" s="1"/>
  <c r="H11" i="32"/>
  <c r="H23" i="32" s="1"/>
  <c r="G11" i="32"/>
  <c r="G23" i="32" s="1"/>
  <c r="F11" i="32"/>
  <c r="F23" i="32" s="1"/>
  <c r="E11" i="32"/>
  <c r="P7" i="32" s="1"/>
  <c r="D11" i="32"/>
  <c r="O7" i="32" s="1"/>
  <c r="C11" i="32"/>
  <c r="C12" i="32" s="1"/>
  <c r="B11" i="32"/>
  <c r="B12" i="32" s="1"/>
  <c r="A11" i="32"/>
  <c r="A23" i="32" s="1"/>
  <c r="X10" i="32"/>
  <c r="W10" i="32"/>
  <c r="W22" i="32" s="1"/>
  <c r="V10" i="32"/>
  <c r="V22" i="32" s="1"/>
  <c r="U10" i="32"/>
  <c r="U22" i="32" s="1"/>
  <c r="T10" i="32"/>
  <c r="T15" i="32" s="1"/>
  <c r="T27" i="32" s="1"/>
  <c r="S10" i="32"/>
  <c r="S16" i="32" s="1"/>
  <c r="S28" i="32" s="1"/>
  <c r="R10" i="32"/>
  <c r="R22" i="32" s="1"/>
  <c r="Q10" i="32"/>
  <c r="Q22" i="32" s="1"/>
  <c r="P10" i="32"/>
  <c r="P22" i="32" s="1"/>
  <c r="O10" i="32"/>
  <c r="O22" i="32" s="1"/>
  <c r="N10" i="32"/>
  <c r="M10" i="32"/>
  <c r="A10" i="32"/>
  <c r="A22" i="32" s="1"/>
  <c r="X9" i="32"/>
  <c r="V9" i="32"/>
  <c r="V21" i="32" s="1"/>
  <c r="U9" i="32"/>
  <c r="U21" i="32" s="1"/>
  <c r="T9" i="32"/>
  <c r="T21" i="32" s="1"/>
  <c r="S9" i="32"/>
  <c r="S21" i="32" s="1"/>
  <c r="R9" i="32"/>
  <c r="R21" i="32" s="1"/>
  <c r="Q9" i="32"/>
  <c r="Q21" i="32" s="1"/>
  <c r="N9" i="32"/>
  <c r="M9" i="32"/>
  <c r="A9" i="32"/>
  <c r="A21" i="32" s="1"/>
  <c r="X8" i="32"/>
  <c r="V8" i="32"/>
  <c r="V20" i="32" s="1"/>
  <c r="U8" i="32"/>
  <c r="T8" i="32"/>
  <c r="T20" i="32" s="1"/>
  <c r="S8" i="32"/>
  <c r="S20" i="32" s="1"/>
  <c r="R8" i="32"/>
  <c r="R20" i="32" s="1"/>
  <c r="Q8" i="32"/>
  <c r="Q20" i="32" s="1"/>
  <c r="N8" i="32"/>
  <c r="M8" i="32"/>
  <c r="A8" i="32"/>
  <c r="A20" i="32" s="1"/>
  <c r="X7" i="32"/>
  <c r="U7" i="32"/>
  <c r="U19" i="32" s="1"/>
  <c r="T7" i="32"/>
  <c r="T19" i="32" s="1"/>
  <c r="S7" i="32"/>
  <c r="S19" i="32" s="1"/>
  <c r="R7" i="32"/>
  <c r="R19" i="32" s="1"/>
  <c r="Q7" i="32"/>
  <c r="Q19" i="32" s="1"/>
  <c r="M7" i="32"/>
  <c r="L7" i="32"/>
  <c r="L19" i="32" s="1"/>
  <c r="K7" i="32"/>
  <c r="K8" i="32" s="1"/>
  <c r="J7" i="32"/>
  <c r="J8" i="32" s="1"/>
  <c r="I7" i="32"/>
  <c r="I8" i="32" s="1"/>
  <c r="H7" i="32"/>
  <c r="H8" i="32" s="1"/>
  <c r="G7" i="32"/>
  <c r="G8" i="32" s="1"/>
  <c r="F7" i="32"/>
  <c r="F8" i="32" s="1"/>
  <c r="E7" i="32"/>
  <c r="E19" i="32" s="1"/>
  <c r="D7" i="32"/>
  <c r="D19" i="32" s="1"/>
  <c r="C7" i="32"/>
  <c r="C8" i="32" s="1"/>
  <c r="B7" i="32"/>
  <c r="B8" i="32" s="1"/>
  <c r="A7" i="32"/>
  <c r="A19" i="32" s="1"/>
  <c r="X6" i="32"/>
  <c r="X5" i="32"/>
  <c r="T5" i="32"/>
  <c r="T18" i="32" s="1"/>
  <c r="R5" i="32"/>
  <c r="R18" i="32" s="1"/>
  <c r="Q5" i="32"/>
  <c r="S5" i="32" s="1"/>
  <c r="S18" i="32" s="1"/>
  <c r="P5" i="32"/>
  <c r="P18" i="32" s="1"/>
  <c r="O5" i="32"/>
  <c r="O18" i="32" s="1"/>
  <c r="I5" i="32"/>
  <c r="I18" i="32" s="1"/>
  <c r="G5" i="32"/>
  <c r="G18" i="32" s="1"/>
  <c r="F5" i="32"/>
  <c r="H5" i="32" s="1"/>
  <c r="H18" i="32" s="1"/>
  <c r="E5" i="32"/>
  <c r="D5" i="32"/>
  <c r="D18" i="32" s="1"/>
  <c r="X4" i="32"/>
  <c r="H8" i="9"/>
  <c r="G8" i="9"/>
  <c r="H7" i="9"/>
  <c r="G7" i="9"/>
  <c r="H6" i="9"/>
  <c r="G6" i="9"/>
  <c r="B7" i="30"/>
  <c r="B11" i="30"/>
  <c r="B12" i="30" s="1"/>
  <c r="B14" i="30"/>
  <c r="B15" i="30" s="1"/>
  <c r="B16" i="30"/>
  <c r="B18" i="30"/>
  <c r="C7" i="30"/>
  <c r="C8" i="30" s="1"/>
  <c r="C11" i="30"/>
  <c r="N7" i="30" s="1"/>
  <c r="C12" i="30"/>
  <c r="C13" i="30" s="1"/>
  <c r="C14" i="30"/>
  <c r="N11" i="30" s="1"/>
  <c r="C16" i="30"/>
  <c r="C18" i="30"/>
  <c r="M7" i="30"/>
  <c r="M9" i="30"/>
  <c r="M10" i="30"/>
  <c r="M13" i="30" s="1"/>
  <c r="M12" i="30"/>
  <c r="M14" i="30"/>
  <c r="M18" i="30"/>
  <c r="N9" i="30"/>
  <c r="N10" i="30"/>
  <c r="N13" i="30" s="1"/>
  <c r="N12" i="30"/>
  <c r="N14" i="30"/>
  <c r="N18" i="30"/>
  <c r="X31" i="30"/>
  <c r="W18" i="30"/>
  <c r="L18" i="30"/>
  <c r="X16" i="30"/>
  <c r="L16" i="30"/>
  <c r="L28" i="30" s="1"/>
  <c r="K16" i="30"/>
  <c r="K28" i="30" s="1"/>
  <c r="J16" i="30"/>
  <c r="J28" i="30" s="1"/>
  <c r="I16" i="30"/>
  <c r="I28" i="30" s="1"/>
  <c r="H16" i="30"/>
  <c r="H28" i="30" s="1"/>
  <c r="G16" i="30"/>
  <c r="G28" i="30" s="1"/>
  <c r="F16" i="30"/>
  <c r="F28" i="30" s="1"/>
  <c r="E16" i="30"/>
  <c r="P14" i="30" s="1"/>
  <c r="P26" i="30" s="1"/>
  <c r="D16" i="30"/>
  <c r="D28" i="30" s="1"/>
  <c r="A16" i="30"/>
  <c r="A28" i="30" s="1"/>
  <c r="X15" i="30"/>
  <c r="A15" i="30"/>
  <c r="A27" i="30" s="1"/>
  <c r="X14" i="30"/>
  <c r="L14" i="30"/>
  <c r="L26" i="30" s="1"/>
  <c r="K14" i="30"/>
  <c r="K15" i="30" s="1"/>
  <c r="K27" i="30" s="1"/>
  <c r="J14" i="30"/>
  <c r="J15" i="30" s="1"/>
  <c r="J27" i="30" s="1"/>
  <c r="I14" i="30"/>
  <c r="I15" i="30" s="1"/>
  <c r="I27" i="30" s="1"/>
  <c r="H14" i="30"/>
  <c r="H15" i="30" s="1"/>
  <c r="H27" i="30" s="1"/>
  <c r="G14" i="30"/>
  <c r="G15" i="30" s="1"/>
  <c r="G27" i="30" s="1"/>
  <c r="F14" i="30"/>
  <c r="F15" i="30" s="1"/>
  <c r="F27" i="30" s="1"/>
  <c r="E14" i="30"/>
  <c r="E15" i="30" s="1"/>
  <c r="E27" i="30" s="1"/>
  <c r="D14" i="30"/>
  <c r="D26" i="30" s="1"/>
  <c r="A14" i="30"/>
  <c r="A26" i="30" s="1"/>
  <c r="X13" i="30"/>
  <c r="A13" i="30"/>
  <c r="A25" i="30" s="1"/>
  <c r="X12" i="30"/>
  <c r="A12" i="30"/>
  <c r="A24" i="30" s="1"/>
  <c r="X11" i="30"/>
  <c r="L11" i="30"/>
  <c r="W7" i="30" s="1"/>
  <c r="K11" i="30"/>
  <c r="K12" i="30" s="1"/>
  <c r="J11" i="30"/>
  <c r="J12" i="30" s="1"/>
  <c r="I11" i="30"/>
  <c r="I12" i="30" s="1"/>
  <c r="H11" i="30"/>
  <c r="H12" i="30" s="1"/>
  <c r="G11" i="30"/>
  <c r="G23" i="30" s="1"/>
  <c r="F11" i="30"/>
  <c r="F23" i="30" s="1"/>
  <c r="E11" i="30"/>
  <c r="E23" i="30" s="1"/>
  <c r="D11" i="30"/>
  <c r="D12" i="30" s="1"/>
  <c r="A11" i="30"/>
  <c r="A23" i="30" s="1"/>
  <c r="X10" i="30"/>
  <c r="W10" i="30"/>
  <c r="W22" i="30" s="1"/>
  <c r="V10" i="30"/>
  <c r="V22" i="30" s="1"/>
  <c r="U10" i="30"/>
  <c r="U22" i="30" s="1"/>
  <c r="T10" i="30"/>
  <c r="T13" i="30" s="1"/>
  <c r="T25" i="30" s="1"/>
  <c r="S10" i="30"/>
  <c r="S16" i="30" s="1"/>
  <c r="S28" i="30" s="1"/>
  <c r="R10" i="30"/>
  <c r="R22" i="30" s="1"/>
  <c r="Q10" i="30"/>
  <c r="Q16" i="30" s="1"/>
  <c r="Q28" i="30" s="1"/>
  <c r="P10" i="30"/>
  <c r="P22" i="30" s="1"/>
  <c r="O10" i="30"/>
  <c r="O22" i="30" s="1"/>
  <c r="A10" i="30"/>
  <c r="A22" i="30" s="1"/>
  <c r="X9" i="30"/>
  <c r="A9" i="30"/>
  <c r="A21" i="30" s="1"/>
  <c r="X8" i="30"/>
  <c r="A8" i="30"/>
  <c r="A20" i="30" s="1"/>
  <c r="X7" i="30"/>
  <c r="L7" i="30"/>
  <c r="L8" i="30" s="1"/>
  <c r="K7" i="30"/>
  <c r="K8" i="30" s="1"/>
  <c r="J7" i="30"/>
  <c r="J8" i="30" s="1"/>
  <c r="I7" i="30"/>
  <c r="I8" i="30" s="1"/>
  <c r="H7" i="30"/>
  <c r="H8" i="30" s="1"/>
  <c r="G7" i="30"/>
  <c r="G8" i="30" s="1"/>
  <c r="F7" i="30"/>
  <c r="F8" i="30" s="1"/>
  <c r="E7" i="30"/>
  <c r="E8" i="30" s="1"/>
  <c r="D7" i="30"/>
  <c r="D19" i="30" s="1"/>
  <c r="A7" i="30"/>
  <c r="A19" i="30" s="1"/>
  <c r="X6" i="30"/>
  <c r="X5" i="30"/>
  <c r="P5" i="30"/>
  <c r="P18" i="30" s="1"/>
  <c r="O5" i="30"/>
  <c r="O18" i="30" s="1"/>
  <c r="E5" i="30"/>
  <c r="G5" i="30" s="1"/>
  <c r="G18" i="30" s="1"/>
  <c r="D5" i="30"/>
  <c r="F5" i="30" s="1"/>
  <c r="X4" i="30"/>
  <c r="X31" i="29"/>
  <c r="X16" i="29"/>
  <c r="X15" i="29"/>
  <c r="X14" i="29"/>
  <c r="X13" i="29"/>
  <c r="X12" i="29"/>
  <c r="X11" i="29"/>
  <c r="X10" i="29"/>
  <c r="X9" i="29"/>
  <c r="X8" i="29"/>
  <c r="X7" i="29"/>
  <c r="E28" i="29"/>
  <c r="G26" i="29"/>
  <c r="F26" i="29"/>
  <c r="E26" i="29"/>
  <c r="Q24" i="29"/>
  <c r="P24" i="29"/>
  <c r="A24" i="29"/>
  <c r="R23" i="29"/>
  <c r="Q23" i="29"/>
  <c r="P23" i="29"/>
  <c r="J23" i="29"/>
  <c r="I23" i="29"/>
  <c r="H23" i="29"/>
  <c r="B23" i="29"/>
  <c r="A23" i="29"/>
  <c r="S22" i="29"/>
  <c r="Q22" i="29"/>
  <c r="A22" i="29"/>
  <c r="F19" i="29"/>
  <c r="E19" i="29"/>
  <c r="W18" i="29"/>
  <c r="N18" i="29"/>
  <c r="M18" i="29"/>
  <c r="L18" i="29"/>
  <c r="E18" i="29"/>
  <c r="D18" i="29"/>
  <c r="C18" i="29"/>
  <c r="B18" i="29"/>
  <c r="L16" i="29"/>
  <c r="L28" i="29" s="1"/>
  <c r="K16" i="29"/>
  <c r="K28" i="29" s="1"/>
  <c r="J16" i="29"/>
  <c r="J28" i="29" s="1"/>
  <c r="I16" i="29"/>
  <c r="I28" i="29" s="1"/>
  <c r="H16" i="29"/>
  <c r="H28" i="29" s="1"/>
  <c r="G16" i="29"/>
  <c r="G28" i="29" s="1"/>
  <c r="F16" i="29"/>
  <c r="F28" i="29" s="1"/>
  <c r="E16" i="29"/>
  <c r="P14" i="29" s="1"/>
  <c r="P26" i="29" s="1"/>
  <c r="D16" i="29"/>
  <c r="D28" i="29" s="1"/>
  <c r="C16" i="29"/>
  <c r="C28" i="29" s="1"/>
  <c r="B16" i="29"/>
  <c r="B28" i="29" s="1"/>
  <c r="A16" i="29"/>
  <c r="A28" i="29" s="1"/>
  <c r="A15" i="29"/>
  <c r="A27" i="29" s="1"/>
  <c r="T14" i="29"/>
  <c r="T26" i="29" s="1"/>
  <c r="S14" i="29"/>
  <c r="S26" i="29" s="1"/>
  <c r="R14" i="29"/>
  <c r="R26" i="29" s="1"/>
  <c r="Q14" i="29"/>
  <c r="Q26" i="29" s="1"/>
  <c r="L14" i="29"/>
  <c r="L26" i="29" s="1"/>
  <c r="K14" i="29"/>
  <c r="K15" i="29" s="1"/>
  <c r="K27" i="29" s="1"/>
  <c r="J14" i="29"/>
  <c r="J15" i="29" s="1"/>
  <c r="J27" i="29" s="1"/>
  <c r="I14" i="29"/>
  <c r="I15" i="29" s="1"/>
  <c r="I27" i="29" s="1"/>
  <c r="H14" i="29"/>
  <c r="H15" i="29" s="1"/>
  <c r="H27" i="29" s="1"/>
  <c r="G14" i="29"/>
  <c r="G15" i="29" s="1"/>
  <c r="G27" i="29" s="1"/>
  <c r="F14" i="29"/>
  <c r="F15" i="29" s="1"/>
  <c r="F27" i="29" s="1"/>
  <c r="E14" i="29"/>
  <c r="E15" i="29" s="1"/>
  <c r="E27" i="29" s="1"/>
  <c r="D14" i="29"/>
  <c r="D15" i="29" s="1"/>
  <c r="D27" i="29" s="1"/>
  <c r="C14" i="29"/>
  <c r="C15" i="29" s="1"/>
  <c r="C27" i="29" s="1"/>
  <c r="B14" i="29"/>
  <c r="B15" i="29" s="1"/>
  <c r="B27" i="29" s="1"/>
  <c r="A14" i="29"/>
  <c r="A26" i="29" s="1"/>
  <c r="A13" i="29"/>
  <c r="A25" i="29" s="1"/>
  <c r="T12" i="29"/>
  <c r="T24" i="29" s="1"/>
  <c r="S12" i="29"/>
  <c r="S24" i="29" s="1"/>
  <c r="R12" i="29"/>
  <c r="R24" i="29" s="1"/>
  <c r="Q12" i="29"/>
  <c r="P12" i="29"/>
  <c r="D12" i="29"/>
  <c r="D13" i="29" s="1"/>
  <c r="D25" i="29" s="1"/>
  <c r="A12" i="29"/>
  <c r="T11" i="29"/>
  <c r="T23" i="29" s="1"/>
  <c r="S11" i="29"/>
  <c r="S23" i="29" s="1"/>
  <c r="R11" i="29"/>
  <c r="Q11" i="29"/>
  <c r="P11" i="29"/>
  <c r="L11" i="29"/>
  <c r="L12" i="29" s="1"/>
  <c r="K11" i="29"/>
  <c r="K12" i="29" s="1"/>
  <c r="J11" i="29"/>
  <c r="J12" i="29" s="1"/>
  <c r="I11" i="29"/>
  <c r="I12" i="29" s="1"/>
  <c r="H11" i="29"/>
  <c r="H12" i="29" s="1"/>
  <c r="G11" i="29"/>
  <c r="G23" i="29" s="1"/>
  <c r="F11" i="29"/>
  <c r="F23" i="29" s="1"/>
  <c r="E11" i="29"/>
  <c r="E23" i="29" s="1"/>
  <c r="D11" i="29"/>
  <c r="O7" i="29" s="1"/>
  <c r="C11" i="29"/>
  <c r="C12" i="29" s="1"/>
  <c r="B11" i="29"/>
  <c r="B12" i="29" s="1"/>
  <c r="A11" i="29"/>
  <c r="W10" i="29"/>
  <c r="W22" i="29" s="1"/>
  <c r="V10" i="29"/>
  <c r="V22" i="29" s="1"/>
  <c r="U10" i="29"/>
  <c r="U22" i="29" s="1"/>
  <c r="T10" i="29"/>
  <c r="T16" i="29" s="1"/>
  <c r="T28" i="29" s="1"/>
  <c r="S10" i="29"/>
  <c r="S16" i="29" s="1"/>
  <c r="S28" i="29" s="1"/>
  <c r="R10" i="29"/>
  <c r="R22" i="29" s="1"/>
  <c r="Q10" i="29"/>
  <c r="Q16" i="29" s="1"/>
  <c r="Q28" i="29" s="1"/>
  <c r="P10" i="29"/>
  <c r="P22" i="29" s="1"/>
  <c r="O10" i="29"/>
  <c r="O22" i="29" s="1"/>
  <c r="N10" i="29"/>
  <c r="N22" i="29" s="1"/>
  <c r="M10" i="29"/>
  <c r="M22" i="29" s="1"/>
  <c r="A10" i="29"/>
  <c r="T9" i="29"/>
  <c r="T21" i="29" s="1"/>
  <c r="S9" i="29"/>
  <c r="S21" i="29" s="1"/>
  <c r="R9" i="29"/>
  <c r="R21" i="29" s="1"/>
  <c r="Q9" i="29"/>
  <c r="Q21" i="29" s="1"/>
  <c r="P9" i="29"/>
  <c r="P21" i="29" s="1"/>
  <c r="A9" i="29"/>
  <c r="A21" i="29" s="1"/>
  <c r="T8" i="29"/>
  <c r="T20" i="29" s="1"/>
  <c r="S8" i="29"/>
  <c r="S20" i="29" s="1"/>
  <c r="R8" i="29"/>
  <c r="R20" i="29" s="1"/>
  <c r="Q8" i="29"/>
  <c r="Q20" i="29" s="1"/>
  <c r="P8" i="29"/>
  <c r="P20" i="29" s="1"/>
  <c r="D8" i="29"/>
  <c r="D20" i="29" s="1"/>
  <c r="A8" i="29"/>
  <c r="A20" i="29" s="1"/>
  <c r="T7" i="29"/>
  <c r="T19" i="29" s="1"/>
  <c r="S7" i="29"/>
  <c r="S19" i="29" s="1"/>
  <c r="R7" i="29"/>
  <c r="R19" i="29" s="1"/>
  <c r="Q7" i="29"/>
  <c r="Q19" i="29" s="1"/>
  <c r="P7" i="29"/>
  <c r="P19" i="29" s="1"/>
  <c r="L7" i="29"/>
  <c r="L19" i="29" s="1"/>
  <c r="K7" i="29"/>
  <c r="K8" i="29" s="1"/>
  <c r="J7" i="29"/>
  <c r="J8" i="29" s="1"/>
  <c r="I7" i="29"/>
  <c r="I8" i="29" s="1"/>
  <c r="H7" i="29"/>
  <c r="H8" i="29" s="1"/>
  <c r="G7" i="29"/>
  <c r="G8" i="29" s="1"/>
  <c r="F7" i="29"/>
  <c r="F8" i="29" s="1"/>
  <c r="E7" i="29"/>
  <c r="E8" i="29" s="1"/>
  <c r="D7" i="29"/>
  <c r="D19" i="29" s="1"/>
  <c r="C7" i="29"/>
  <c r="C8" i="29" s="1"/>
  <c r="B7" i="29"/>
  <c r="B8" i="29" s="1"/>
  <c r="A7" i="29"/>
  <c r="A19" i="29" s="1"/>
  <c r="X6" i="29"/>
  <c r="X5" i="29"/>
  <c r="T5" i="29"/>
  <c r="T18" i="29" s="1"/>
  <c r="S5" i="29"/>
  <c r="S18" i="29" s="1"/>
  <c r="R5" i="29"/>
  <c r="R18" i="29" s="1"/>
  <c r="Q5" i="29"/>
  <c r="Q18" i="29" s="1"/>
  <c r="P5" i="29"/>
  <c r="P18" i="29" s="1"/>
  <c r="O5" i="29"/>
  <c r="O18" i="29" s="1"/>
  <c r="I5" i="29"/>
  <c r="I18" i="29" s="1"/>
  <c r="H5" i="29"/>
  <c r="H18" i="29" s="1"/>
  <c r="G5" i="29"/>
  <c r="G18" i="29" s="1"/>
  <c r="F5" i="29"/>
  <c r="F18" i="29" s="1"/>
  <c r="E5" i="29"/>
  <c r="D5" i="29"/>
  <c r="X4" i="29"/>
  <c r="X31" i="28"/>
  <c r="X30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A28" i="28"/>
  <c r="A27" i="28"/>
  <c r="A26" i="28"/>
  <c r="A25" i="28"/>
  <c r="A24" i="28"/>
  <c r="A23" i="28"/>
  <c r="A22" i="28"/>
  <c r="A21" i="28"/>
  <c r="A20" i="28"/>
  <c r="A19" i="28"/>
  <c r="B19" i="28"/>
  <c r="X16" i="28"/>
  <c r="L16" i="28"/>
  <c r="W14" i="28" s="1"/>
  <c r="K16" i="28"/>
  <c r="V14" i="28" s="1"/>
  <c r="J16" i="28"/>
  <c r="U14" i="28" s="1"/>
  <c r="I16" i="28"/>
  <c r="T14" i="28" s="1"/>
  <c r="H16" i="28"/>
  <c r="S14" i="28" s="1"/>
  <c r="G16" i="28"/>
  <c r="R14" i="28" s="1"/>
  <c r="F16" i="28"/>
  <c r="Q9" i="28" s="1"/>
  <c r="E16" i="28"/>
  <c r="P14" i="28" s="1"/>
  <c r="D16" i="28"/>
  <c r="O14" i="28" s="1"/>
  <c r="C16" i="28"/>
  <c r="N14" i="28" s="1"/>
  <c r="B16" i="28"/>
  <c r="M14" i="28" s="1"/>
  <c r="A16" i="28"/>
  <c r="X15" i="28"/>
  <c r="A15" i="28"/>
  <c r="X14" i="28"/>
  <c r="L14" i="28"/>
  <c r="W11" i="28" s="1"/>
  <c r="K14" i="28"/>
  <c r="V11" i="28" s="1"/>
  <c r="J14" i="28"/>
  <c r="U11" i="28" s="1"/>
  <c r="I14" i="28"/>
  <c r="T11" i="28" s="1"/>
  <c r="H14" i="28"/>
  <c r="H15" i="28" s="1"/>
  <c r="G14" i="28"/>
  <c r="G15" i="28" s="1"/>
  <c r="F14" i="28"/>
  <c r="F15" i="28" s="1"/>
  <c r="E14" i="28"/>
  <c r="E15" i="28" s="1"/>
  <c r="D14" i="28"/>
  <c r="O11" i="28" s="1"/>
  <c r="C14" i="28"/>
  <c r="N11" i="28" s="1"/>
  <c r="B14" i="28"/>
  <c r="M11" i="28" s="1"/>
  <c r="A14" i="28"/>
  <c r="X13" i="28"/>
  <c r="A13" i="28"/>
  <c r="X12" i="28"/>
  <c r="R12" i="28"/>
  <c r="Q12" i="28"/>
  <c r="P12" i="28"/>
  <c r="A12" i="28"/>
  <c r="X11" i="28"/>
  <c r="S11" i="28"/>
  <c r="Q11" i="28"/>
  <c r="P11" i="28"/>
  <c r="L11" i="28"/>
  <c r="W7" i="28" s="1"/>
  <c r="K11" i="28"/>
  <c r="V7" i="28" s="1"/>
  <c r="J11" i="28"/>
  <c r="U7" i="28" s="1"/>
  <c r="I11" i="28"/>
  <c r="T7" i="28" s="1"/>
  <c r="H11" i="28"/>
  <c r="H12" i="28" s="1"/>
  <c r="H13" i="28" s="1"/>
  <c r="G11" i="28"/>
  <c r="G12" i="28" s="1"/>
  <c r="G13" i="28" s="1"/>
  <c r="F11" i="28"/>
  <c r="F12" i="28" s="1"/>
  <c r="F13" i="28" s="1"/>
  <c r="E11" i="28"/>
  <c r="E12" i="28" s="1"/>
  <c r="E13" i="28" s="1"/>
  <c r="D11" i="28"/>
  <c r="O7" i="28" s="1"/>
  <c r="C11" i="28"/>
  <c r="N7" i="28" s="1"/>
  <c r="B11" i="28"/>
  <c r="M7" i="28" s="1"/>
  <c r="A11" i="28"/>
  <c r="X10" i="28"/>
  <c r="W10" i="28"/>
  <c r="W16" i="28" s="1"/>
  <c r="V10" i="28"/>
  <c r="V16" i="28" s="1"/>
  <c r="U10" i="28"/>
  <c r="U16" i="28" s="1"/>
  <c r="T10" i="28"/>
  <c r="T16" i="28" s="1"/>
  <c r="S10" i="28"/>
  <c r="S16" i="28" s="1"/>
  <c r="R10" i="28"/>
  <c r="R16" i="28" s="1"/>
  <c r="Q10" i="28"/>
  <c r="Q15" i="28" s="1"/>
  <c r="P10" i="28"/>
  <c r="P16" i="28" s="1"/>
  <c r="O10" i="28"/>
  <c r="O16" i="28" s="1"/>
  <c r="N10" i="28"/>
  <c r="N16" i="28" s="1"/>
  <c r="M10" i="28"/>
  <c r="M16" i="28" s="1"/>
  <c r="A10" i="28"/>
  <c r="X9" i="28"/>
  <c r="R9" i="28"/>
  <c r="P9" i="28"/>
  <c r="A9" i="28"/>
  <c r="X8" i="28"/>
  <c r="S8" i="28"/>
  <c r="R8" i="28"/>
  <c r="Q8" i="28"/>
  <c r="P8" i="28"/>
  <c r="A8" i="28"/>
  <c r="X7" i="28"/>
  <c r="S7" i="28"/>
  <c r="R7" i="28"/>
  <c r="Q7" i="28"/>
  <c r="P7" i="28"/>
  <c r="L7" i="28"/>
  <c r="L8" i="28" s="1"/>
  <c r="K7" i="28"/>
  <c r="K8" i="28" s="1"/>
  <c r="J7" i="28"/>
  <c r="J8" i="28" s="1"/>
  <c r="I7" i="28"/>
  <c r="H7" i="28"/>
  <c r="H8" i="28" s="1"/>
  <c r="H9" i="28" s="1"/>
  <c r="H10" i="28" s="1"/>
  <c r="G7" i="28"/>
  <c r="G8" i="28" s="1"/>
  <c r="G9" i="28" s="1"/>
  <c r="G10" i="28" s="1"/>
  <c r="F7" i="28"/>
  <c r="F8" i="28" s="1"/>
  <c r="F9" i="28" s="1"/>
  <c r="F10" i="28" s="1"/>
  <c r="E7" i="28"/>
  <c r="E8" i="28" s="1"/>
  <c r="D7" i="28"/>
  <c r="D8" i="28" s="1"/>
  <c r="C7" i="28"/>
  <c r="C8" i="28" s="1"/>
  <c r="B7" i="28"/>
  <c r="B8" i="28" s="1"/>
  <c r="A7" i="28"/>
  <c r="X6" i="28"/>
  <c r="X5" i="28"/>
  <c r="R5" i="28"/>
  <c r="V5" i="28" s="1"/>
  <c r="P5" i="28"/>
  <c r="O5" i="28"/>
  <c r="Q5" i="28" s="1"/>
  <c r="U5" i="28" s="1"/>
  <c r="E5" i="28"/>
  <c r="G5" i="28" s="1"/>
  <c r="K5" i="28" s="1"/>
  <c r="D5" i="28"/>
  <c r="F5" i="28" s="1"/>
  <c r="J5" i="28" s="1"/>
  <c r="X4" i="28"/>
  <c r="U2" i="27"/>
  <c r="H14" i="27"/>
  <c r="H13" i="27"/>
  <c r="H12" i="27"/>
  <c r="Q12" i="27" s="1"/>
  <c r="H11" i="27"/>
  <c r="H10" i="27"/>
  <c r="H9" i="27"/>
  <c r="Q9" i="27" s="1"/>
  <c r="H8" i="27"/>
  <c r="H7" i="27"/>
  <c r="Q7" i="27" s="1"/>
  <c r="H6" i="27"/>
  <c r="H5" i="27"/>
  <c r="Q5" i="27" s="1"/>
  <c r="Q14" i="27"/>
  <c r="O14" i="27"/>
  <c r="M14" i="27"/>
  <c r="K14" i="27"/>
  <c r="G14" i="27"/>
  <c r="P14" i="27" s="1"/>
  <c r="F14" i="27"/>
  <c r="E14" i="27"/>
  <c r="N14" i="27" s="1"/>
  <c r="D14" i="27"/>
  <c r="C14" i="27"/>
  <c r="L14" i="27" s="1"/>
  <c r="B14" i="27"/>
  <c r="A14" i="27"/>
  <c r="P13" i="27"/>
  <c r="N13" i="27"/>
  <c r="Q13" i="27"/>
  <c r="G13" i="27"/>
  <c r="F13" i="27"/>
  <c r="O13" i="27" s="1"/>
  <c r="E13" i="27"/>
  <c r="D13" i="27"/>
  <c r="M13" i="27" s="1"/>
  <c r="B13" i="27"/>
  <c r="K13" i="27" s="1"/>
  <c r="A13" i="27"/>
  <c r="O12" i="27"/>
  <c r="M12" i="27"/>
  <c r="K12" i="27"/>
  <c r="G12" i="27"/>
  <c r="P12" i="27" s="1"/>
  <c r="F12" i="27"/>
  <c r="E12" i="27"/>
  <c r="N12" i="27" s="1"/>
  <c r="D12" i="27"/>
  <c r="C12" i="27"/>
  <c r="L12" i="27" s="1"/>
  <c r="B12" i="27"/>
  <c r="A12" i="27"/>
  <c r="P11" i="27"/>
  <c r="N11" i="27"/>
  <c r="Q11" i="27"/>
  <c r="G11" i="27"/>
  <c r="F11" i="27"/>
  <c r="O11" i="27" s="1"/>
  <c r="E11" i="27"/>
  <c r="A11" i="27"/>
  <c r="Q10" i="27"/>
  <c r="O10" i="27"/>
  <c r="G10" i="27"/>
  <c r="P10" i="27" s="1"/>
  <c r="F10" i="27"/>
  <c r="E10" i="27"/>
  <c r="N10" i="27" s="1"/>
  <c r="C10" i="27"/>
  <c r="C11" i="27" s="1"/>
  <c r="L11" i="27" s="1"/>
  <c r="A10" i="27"/>
  <c r="P9" i="27"/>
  <c r="N9" i="27"/>
  <c r="L9" i="27"/>
  <c r="G9" i="27"/>
  <c r="F9" i="27"/>
  <c r="O9" i="27" s="1"/>
  <c r="E9" i="27"/>
  <c r="D9" i="27"/>
  <c r="D10" i="27" s="1"/>
  <c r="C9" i="27"/>
  <c r="B9" i="27"/>
  <c r="B10" i="27" s="1"/>
  <c r="A9" i="27"/>
  <c r="Q8" i="27"/>
  <c r="O8" i="27"/>
  <c r="G8" i="27"/>
  <c r="P8" i="27" s="1"/>
  <c r="F8" i="27"/>
  <c r="E8" i="27"/>
  <c r="N8" i="27" s="1"/>
  <c r="A8" i="27"/>
  <c r="P7" i="27"/>
  <c r="N7" i="27"/>
  <c r="G7" i="27"/>
  <c r="F7" i="27"/>
  <c r="O7" i="27" s="1"/>
  <c r="E7" i="27"/>
  <c r="A7" i="27"/>
  <c r="Q6" i="27"/>
  <c r="O6" i="27"/>
  <c r="G6" i="27"/>
  <c r="P6" i="27" s="1"/>
  <c r="F6" i="27"/>
  <c r="E6" i="27"/>
  <c r="N6" i="27" s="1"/>
  <c r="C6" i="27"/>
  <c r="C7" i="27" s="1"/>
  <c r="A6" i="27"/>
  <c r="P5" i="27"/>
  <c r="N5" i="27"/>
  <c r="L5" i="27"/>
  <c r="G5" i="27"/>
  <c r="F5" i="27"/>
  <c r="O5" i="27" s="1"/>
  <c r="E5" i="27"/>
  <c r="D5" i="27"/>
  <c r="D6" i="27" s="1"/>
  <c r="C5" i="27"/>
  <c r="B5" i="27"/>
  <c r="K5" i="27" s="1"/>
  <c r="A5" i="27"/>
  <c r="Q4" i="27"/>
  <c r="P4" i="27"/>
  <c r="N4" i="27"/>
  <c r="M4" i="27"/>
  <c r="L4" i="27"/>
  <c r="K4" i="27"/>
  <c r="G4" i="27"/>
  <c r="F4" i="27"/>
  <c r="O4" i="27" s="1"/>
  <c r="E4" i="27"/>
  <c r="Q3" i="27"/>
  <c r="P3" i="27"/>
  <c r="O3" i="27"/>
  <c r="N3" i="27"/>
  <c r="M3" i="27"/>
  <c r="L3" i="27"/>
  <c r="K3" i="27"/>
  <c r="U2" i="26"/>
  <c r="R2" i="26"/>
  <c r="Q12" i="26"/>
  <c r="P7" i="26"/>
  <c r="Q4" i="26"/>
  <c r="M4" i="26"/>
  <c r="L4" i="26"/>
  <c r="Q3" i="26"/>
  <c r="P3" i="26"/>
  <c r="O3" i="26"/>
  <c r="N3" i="26"/>
  <c r="M3" i="26"/>
  <c r="L3" i="26"/>
  <c r="K3" i="26"/>
  <c r="K4" i="26"/>
  <c r="H14" i="26"/>
  <c r="Q14" i="26" s="1"/>
  <c r="G14" i="26"/>
  <c r="P14" i="26" s="1"/>
  <c r="F14" i="26"/>
  <c r="O14" i="26" s="1"/>
  <c r="E14" i="26"/>
  <c r="N14" i="26" s="1"/>
  <c r="D14" i="26"/>
  <c r="M14" i="26" s="1"/>
  <c r="C14" i="26"/>
  <c r="L14" i="26" s="1"/>
  <c r="B14" i="26"/>
  <c r="K14" i="26" s="1"/>
  <c r="A14" i="26"/>
  <c r="H13" i="26"/>
  <c r="Q13" i="26" s="1"/>
  <c r="G13" i="26"/>
  <c r="P13" i="26" s="1"/>
  <c r="F13" i="26"/>
  <c r="O13" i="26" s="1"/>
  <c r="E13" i="26"/>
  <c r="N13" i="26" s="1"/>
  <c r="A13" i="26"/>
  <c r="H12" i="26"/>
  <c r="G12" i="26"/>
  <c r="P12" i="26" s="1"/>
  <c r="F12" i="26"/>
  <c r="O12" i="26" s="1"/>
  <c r="E12" i="26"/>
  <c r="N12" i="26" s="1"/>
  <c r="D12" i="26"/>
  <c r="M12" i="26" s="1"/>
  <c r="C12" i="26"/>
  <c r="L12" i="26" s="1"/>
  <c r="B12" i="26"/>
  <c r="K12" i="26" s="1"/>
  <c r="A12" i="26"/>
  <c r="H11" i="26"/>
  <c r="Q11" i="26" s="1"/>
  <c r="G11" i="26"/>
  <c r="P11" i="26" s="1"/>
  <c r="F11" i="26"/>
  <c r="O11" i="26" s="1"/>
  <c r="E11" i="26"/>
  <c r="N11" i="26" s="1"/>
  <c r="A11" i="26"/>
  <c r="H10" i="26"/>
  <c r="Q10" i="26" s="1"/>
  <c r="G10" i="26"/>
  <c r="P10" i="26" s="1"/>
  <c r="F10" i="26"/>
  <c r="O10" i="26" s="1"/>
  <c r="E10" i="26"/>
  <c r="N10" i="26" s="1"/>
  <c r="A10" i="26"/>
  <c r="H9" i="26"/>
  <c r="Q9" i="26" s="1"/>
  <c r="G9" i="26"/>
  <c r="P9" i="26" s="1"/>
  <c r="F9" i="26"/>
  <c r="O9" i="26" s="1"/>
  <c r="E9" i="26"/>
  <c r="N9" i="26" s="1"/>
  <c r="D9" i="26"/>
  <c r="M9" i="26" s="1"/>
  <c r="C9" i="26"/>
  <c r="L9" i="26" s="1"/>
  <c r="B9" i="26"/>
  <c r="K9" i="26" s="1"/>
  <c r="A9" i="26"/>
  <c r="H8" i="26"/>
  <c r="Q8" i="26" s="1"/>
  <c r="G8" i="26"/>
  <c r="P8" i="26" s="1"/>
  <c r="F8" i="26"/>
  <c r="O8" i="26" s="1"/>
  <c r="E8" i="26"/>
  <c r="N8" i="26" s="1"/>
  <c r="A8" i="26"/>
  <c r="H7" i="26"/>
  <c r="Q7" i="26" s="1"/>
  <c r="G7" i="26"/>
  <c r="F7" i="26"/>
  <c r="O7" i="26" s="1"/>
  <c r="E7" i="26"/>
  <c r="N7" i="26" s="1"/>
  <c r="A7" i="26"/>
  <c r="H6" i="26"/>
  <c r="Q6" i="26" s="1"/>
  <c r="G6" i="26"/>
  <c r="P6" i="26" s="1"/>
  <c r="F6" i="26"/>
  <c r="O6" i="26" s="1"/>
  <c r="E6" i="26"/>
  <c r="N6" i="26" s="1"/>
  <c r="A6" i="26"/>
  <c r="H5" i="26"/>
  <c r="Q5" i="26" s="1"/>
  <c r="G5" i="26"/>
  <c r="P5" i="26" s="1"/>
  <c r="F5" i="26"/>
  <c r="O5" i="26" s="1"/>
  <c r="E5" i="26"/>
  <c r="N5" i="26" s="1"/>
  <c r="D5" i="26"/>
  <c r="M5" i="26" s="1"/>
  <c r="C5" i="26"/>
  <c r="L5" i="26" s="1"/>
  <c r="B5" i="26"/>
  <c r="K5" i="26" s="1"/>
  <c r="A5" i="26"/>
  <c r="G4" i="26"/>
  <c r="P4" i="26" s="1"/>
  <c r="F4" i="26"/>
  <c r="E4" i="26"/>
  <c r="B19" i="7"/>
  <c r="M1" i="25"/>
  <c r="L1" i="25"/>
  <c r="K1" i="25"/>
  <c r="J1" i="25"/>
  <c r="I1" i="25"/>
  <c r="H1" i="25"/>
  <c r="G1" i="25"/>
  <c r="F1" i="25"/>
  <c r="E1" i="25"/>
  <c r="D1" i="25"/>
  <c r="C1" i="25"/>
  <c r="M1" i="24"/>
  <c r="L1" i="24"/>
  <c r="K1" i="24"/>
  <c r="J1" i="24"/>
  <c r="I1" i="24"/>
  <c r="H1" i="24"/>
  <c r="G1" i="24"/>
  <c r="F1" i="24"/>
  <c r="E1" i="24"/>
  <c r="D1" i="24"/>
  <c r="C1" i="24"/>
  <c r="H1" i="22"/>
  <c r="G1" i="22"/>
  <c r="F1" i="22"/>
  <c r="E1" i="22"/>
  <c r="D1" i="22"/>
  <c r="C1" i="22"/>
  <c r="H1" i="23"/>
  <c r="G1" i="23"/>
  <c r="F1" i="23"/>
  <c r="E1" i="23"/>
  <c r="D1" i="23"/>
  <c r="C1" i="23"/>
  <c r="R25" i="22"/>
  <c r="R2" i="22"/>
  <c r="P27" i="22"/>
  <c r="P26" i="22"/>
  <c r="P27" i="23"/>
  <c r="P26" i="23"/>
  <c r="Z27" i="24"/>
  <c r="Z26" i="24"/>
  <c r="Z27" i="25"/>
  <c r="Z26" i="25"/>
  <c r="B4" i="25"/>
  <c r="M25" i="25"/>
  <c r="L25" i="25"/>
  <c r="K25" i="25"/>
  <c r="J25" i="25"/>
  <c r="I25" i="25"/>
  <c r="H25" i="25"/>
  <c r="G25" i="25"/>
  <c r="F25" i="25"/>
  <c r="E25" i="25"/>
  <c r="D25" i="25"/>
  <c r="C25" i="25"/>
  <c r="Y24" i="25"/>
  <c r="X24" i="25"/>
  <c r="W24" i="25"/>
  <c r="V24" i="25"/>
  <c r="U24" i="25"/>
  <c r="T24" i="25"/>
  <c r="S24" i="25"/>
  <c r="R24" i="25"/>
  <c r="Q24" i="25"/>
  <c r="P24" i="25"/>
  <c r="O24" i="25"/>
  <c r="Y23" i="25"/>
  <c r="X23" i="25"/>
  <c r="W23" i="25"/>
  <c r="V23" i="25"/>
  <c r="U23" i="25"/>
  <c r="T23" i="25"/>
  <c r="S23" i="25"/>
  <c r="R23" i="25"/>
  <c r="Q23" i="25"/>
  <c r="P23" i="25"/>
  <c r="O23" i="25"/>
  <c r="Y22" i="25"/>
  <c r="X22" i="25"/>
  <c r="W22" i="25"/>
  <c r="V22" i="25"/>
  <c r="U22" i="25"/>
  <c r="T22" i="25"/>
  <c r="S22" i="25"/>
  <c r="R22" i="25"/>
  <c r="Q22" i="25"/>
  <c r="P22" i="25"/>
  <c r="O22" i="25"/>
  <c r="Y21" i="25"/>
  <c r="X21" i="25"/>
  <c r="W21" i="25"/>
  <c r="V21" i="25"/>
  <c r="U21" i="25"/>
  <c r="T21" i="25"/>
  <c r="S21" i="25"/>
  <c r="R21" i="25"/>
  <c r="Q21" i="25"/>
  <c r="P21" i="25"/>
  <c r="O21" i="25"/>
  <c r="Y20" i="25"/>
  <c r="X20" i="25"/>
  <c r="W20" i="25"/>
  <c r="V20" i="25"/>
  <c r="U20" i="25"/>
  <c r="T20" i="25"/>
  <c r="S20" i="25"/>
  <c r="R20" i="25"/>
  <c r="Q20" i="25"/>
  <c r="P20" i="25"/>
  <c r="O20" i="25"/>
  <c r="Y19" i="25"/>
  <c r="X19" i="25"/>
  <c r="W19" i="25"/>
  <c r="V19" i="25"/>
  <c r="U19" i="25"/>
  <c r="T19" i="25"/>
  <c r="S19" i="25"/>
  <c r="R19" i="25"/>
  <c r="Q19" i="25"/>
  <c r="P19" i="25"/>
  <c r="O19" i="25"/>
  <c r="Y18" i="25"/>
  <c r="X18" i="25"/>
  <c r="W18" i="25"/>
  <c r="V18" i="25"/>
  <c r="U18" i="25"/>
  <c r="T18" i="25"/>
  <c r="S18" i="25"/>
  <c r="R18" i="25"/>
  <c r="Q18" i="25"/>
  <c r="P18" i="25"/>
  <c r="O18" i="25"/>
  <c r="Y17" i="25"/>
  <c r="X17" i="25"/>
  <c r="W17" i="25"/>
  <c r="V17" i="25"/>
  <c r="U17" i="25"/>
  <c r="T17" i="25"/>
  <c r="S17" i="25"/>
  <c r="R17" i="25"/>
  <c r="Q17" i="25"/>
  <c r="P17" i="25"/>
  <c r="O17" i="25"/>
  <c r="Y16" i="25"/>
  <c r="X16" i="25"/>
  <c r="W16" i="25"/>
  <c r="V16" i="25"/>
  <c r="U16" i="25"/>
  <c r="T16" i="25"/>
  <c r="S16" i="25"/>
  <c r="R16" i="25"/>
  <c r="Q16" i="25"/>
  <c r="P16" i="25"/>
  <c r="O16" i="25"/>
  <c r="Y15" i="25"/>
  <c r="X15" i="25"/>
  <c r="W15" i="25"/>
  <c r="V15" i="25"/>
  <c r="U15" i="25"/>
  <c r="T15" i="25"/>
  <c r="S15" i="25"/>
  <c r="R15" i="25"/>
  <c r="Q15" i="25"/>
  <c r="P15" i="25"/>
  <c r="O15" i="25"/>
  <c r="Y14" i="25"/>
  <c r="X14" i="25"/>
  <c r="W14" i="25"/>
  <c r="V14" i="25"/>
  <c r="U14" i="25"/>
  <c r="T14" i="25"/>
  <c r="S14" i="25"/>
  <c r="R14" i="25"/>
  <c r="Q14" i="25"/>
  <c r="P14" i="25"/>
  <c r="O14" i="25"/>
  <c r="Y13" i="25"/>
  <c r="X13" i="25"/>
  <c r="W13" i="25"/>
  <c r="V13" i="25"/>
  <c r="U13" i="25"/>
  <c r="T13" i="25"/>
  <c r="S13" i="25"/>
  <c r="R13" i="25"/>
  <c r="Q13" i="25"/>
  <c r="P13" i="25"/>
  <c r="O13" i="25"/>
  <c r="Y12" i="25"/>
  <c r="X12" i="25"/>
  <c r="W12" i="25"/>
  <c r="V12" i="25"/>
  <c r="U12" i="25"/>
  <c r="T12" i="25"/>
  <c r="S12" i="25"/>
  <c r="R12" i="25"/>
  <c r="Q12" i="25"/>
  <c r="P12" i="25"/>
  <c r="O12" i="25"/>
  <c r="Y11" i="25"/>
  <c r="X11" i="25"/>
  <c r="W11" i="25"/>
  <c r="V11" i="25"/>
  <c r="U11" i="25"/>
  <c r="T11" i="25"/>
  <c r="S11" i="25"/>
  <c r="R11" i="25"/>
  <c r="Q11" i="25"/>
  <c r="P11" i="25"/>
  <c r="O11" i="25"/>
  <c r="Y10" i="25"/>
  <c r="X10" i="25"/>
  <c r="W10" i="25"/>
  <c r="V10" i="25"/>
  <c r="U10" i="25"/>
  <c r="T10" i="25"/>
  <c r="S10" i="25"/>
  <c r="R10" i="25"/>
  <c r="Q10" i="25"/>
  <c r="P10" i="25"/>
  <c r="O10" i="25"/>
  <c r="Y9" i="25"/>
  <c r="X9" i="25"/>
  <c r="W9" i="25"/>
  <c r="V9" i="25"/>
  <c r="U9" i="25"/>
  <c r="T9" i="25"/>
  <c r="S9" i="25"/>
  <c r="R9" i="25"/>
  <c r="Q9" i="25"/>
  <c r="P9" i="25"/>
  <c r="O9" i="25"/>
  <c r="Y8" i="25"/>
  <c r="X8" i="25"/>
  <c r="W8" i="25"/>
  <c r="V8" i="25"/>
  <c r="U8" i="25"/>
  <c r="T8" i="25"/>
  <c r="S8" i="25"/>
  <c r="R8" i="25"/>
  <c r="Q8" i="25"/>
  <c r="P8" i="25"/>
  <c r="O8" i="25"/>
  <c r="Y7" i="25"/>
  <c r="X7" i="25"/>
  <c r="W7" i="25"/>
  <c r="V7" i="25"/>
  <c r="U7" i="25"/>
  <c r="T7" i="25"/>
  <c r="S7" i="25"/>
  <c r="R7" i="25"/>
  <c r="Q7" i="25"/>
  <c r="P7" i="25"/>
  <c r="O7" i="25"/>
  <c r="Y6" i="25"/>
  <c r="X6" i="25"/>
  <c r="W6" i="25"/>
  <c r="V6" i="25"/>
  <c r="U6" i="25"/>
  <c r="T6" i="25"/>
  <c r="S6" i="25"/>
  <c r="R6" i="25"/>
  <c r="Q6" i="25"/>
  <c r="P6" i="25"/>
  <c r="O6" i="25"/>
  <c r="Y5" i="25"/>
  <c r="Y25" i="25" s="1"/>
  <c r="X5" i="25"/>
  <c r="W5" i="25"/>
  <c r="V5" i="25"/>
  <c r="U5" i="25"/>
  <c r="T5" i="25"/>
  <c r="S5" i="25"/>
  <c r="R5" i="25"/>
  <c r="Q5" i="25"/>
  <c r="P5" i="25"/>
  <c r="O5" i="25"/>
  <c r="Y4" i="25"/>
  <c r="X4" i="25"/>
  <c r="W4" i="25"/>
  <c r="V4" i="25"/>
  <c r="U4" i="25"/>
  <c r="T4" i="25"/>
  <c r="S4" i="25"/>
  <c r="R4" i="25"/>
  <c r="Q4" i="25"/>
  <c r="P4" i="25"/>
  <c r="O4" i="25"/>
  <c r="Y25" i="24"/>
  <c r="M25" i="24"/>
  <c r="L25" i="24"/>
  <c r="K25" i="24"/>
  <c r="J25" i="24"/>
  <c r="I25" i="24"/>
  <c r="H25" i="24"/>
  <c r="G25" i="24"/>
  <c r="F25" i="24"/>
  <c r="E25" i="24"/>
  <c r="D25" i="24"/>
  <c r="C25" i="24"/>
  <c r="Y5" i="24"/>
  <c r="Y6" i="24"/>
  <c r="Y7" i="24"/>
  <c r="Y8" i="24"/>
  <c r="Y9" i="24"/>
  <c r="Y10" i="24"/>
  <c r="Y11" i="24"/>
  <c r="Y12" i="24"/>
  <c r="Y13" i="24"/>
  <c r="Y14" i="24"/>
  <c r="Y15" i="24"/>
  <c r="Y16" i="24"/>
  <c r="Y17" i="24"/>
  <c r="Y18" i="24"/>
  <c r="Y19" i="24"/>
  <c r="Y20" i="24"/>
  <c r="Y21" i="24"/>
  <c r="Y22" i="24"/>
  <c r="Y23" i="24"/>
  <c r="Y24" i="24"/>
  <c r="X24" i="24"/>
  <c r="W24" i="24"/>
  <c r="V24" i="24"/>
  <c r="U24" i="24"/>
  <c r="T24" i="24"/>
  <c r="S24" i="24"/>
  <c r="R24" i="24"/>
  <c r="Q24" i="24"/>
  <c r="P24" i="24"/>
  <c r="O24" i="24"/>
  <c r="X23" i="24"/>
  <c r="W23" i="24"/>
  <c r="V23" i="24"/>
  <c r="U23" i="24"/>
  <c r="T23" i="24"/>
  <c r="S23" i="24"/>
  <c r="R23" i="24"/>
  <c r="Q23" i="24"/>
  <c r="P23" i="24"/>
  <c r="O23" i="24"/>
  <c r="X22" i="24"/>
  <c r="W22" i="24"/>
  <c r="V22" i="24"/>
  <c r="U22" i="24"/>
  <c r="T22" i="24"/>
  <c r="S22" i="24"/>
  <c r="R22" i="24"/>
  <c r="Q22" i="24"/>
  <c r="P22" i="24"/>
  <c r="O22" i="24"/>
  <c r="X21" i="24"/>
  <c r="W21" i="24"/>
  <c r="V21" i="24"/>
  <c r="U21" i="24"/>
  <c r="T21" i="24"/>
  <c r="S21" i="24"/>
  <c r="R21" i="24"/>
  <c r="Q21" i="24"/>
  <c r="P21" i="24"/>
  <c r="O21" i="24"/>
  <c r="X20" i="24"/>
  <c r="W20" i="24"/>
  <c r="V20" i="24"/>
  <c r="U20" i="24"/>
  <c r="T20" i="24"/>
  <c r="S20" i="24"/>
  <c r="R20" i="24"/>
  <c r="Q20" i="24"/>
  <c r="P20" i="24"/>
  <c r="O20" i="24"/>
  <c r="X19" i="24"/>
  <c r="W19" i="24"/>
  <c r="V19" i="24"/>
  <c r="U19" i="24"/>
  <c r="T19" i="24"/>
  <c r="S19" i="24"/>
  <c r="R19" i="24"/>
  <c r="Q19" i="24"/>
  <c r="P19" i="24"/>
  <c r="O19" i="24"/>
  <c r="X18" i="24"/>
  <c r="W18" i="24"/>
  <c r="V18" i="24"/>
  <c r="U18" i="24"/>
  <c r="T18" i="24"/>
  <c r="S18" i="24"/>
  <c r="R18" i="24"/>
  <c r="Q18" i="24"/>
  <c r="P18" i="24"/>
  <c r="O18" i="24"/>
  <c r="X17" i="24"/>
  <c r="W17" i="24"/>
  <c r="V17" i="24"/>
  <c r="U17" i="24"/>
  <c r="T17" i="24"/>
  <c r="S17" i="24"/>
  <c r="R17" i="24"/>
  <c r="Q17" i="24"/>
  <c r="P17" i="24"/>
  <c r="O17" i="24"/>
  <c r="X16" i="24"/>
  <c r="W16" i="24"/>
  <c r="V16" i="24"/>
  <c r="U16" i="24"/>
  <c r="T16" i="24"/>
  <c r="S16" i="24"/>
  <c r="R16" i="24"/>
  <c r="Q16" i="24"/>
  <c r="P16" i="24"/>
  <c r="O16" i="24"/>
  <c r="X15" i="24"/>
  <c r="W15" i="24"/>
  <c r="V15" i="24"/>
  <c r="U15" i="24"/>
  <c r="T15" i="24"/>
  <c r="S15" i="24"/>
  <c r="R15" i="24"/>
  <c r="Q15" i="24"/>
  <c r="P15" i="24"/>
  <c r="O15" i="24"/>
  <c r="X14" i="24"/>
  <c r="W14" i="24"/>
  <c r="V14" i="24"/>
  <c r="U14" i="24"/>
  <c r="T14" i="24"/>
  <c r="S14" i="24"/>
  <c r="R14" i="24"/>
  <c r="Q14" i="24"/>
  <c r="P14" i="24"/>
  <c r="O14" i="24"/>
  <c r="X13" i="24"/>
  <c r="W13" i="24"/>
  <c r="V13" i="24"/>
  <c r="U13" i="24"/>
  <c r="T13" i="24"/>
  <c r="S13" i="24"/>
  <c r="R13" i="24"/>
  <c r="Q13" i="24"/>
  <c r="P13" i="24"/>
  <c r="O13" i="24"/>
  <c r="X12" i="24"/>
  <c r="W12" i="24"/>
  <c r="V12" i="24"/>
  <c r="U12" i="24"/>
  <c r="T12" i="24"/>
  <c r="S12" i="24"/>
  <c r="R12" i="24"/>
  <c r="Q12" i="24"/>
  <c r="P12" i="24"/>
  <c r="O12" i="24"/>
  <c r="X11" i="24"/>
  <c r="W11" i="24"/>
  <c r="V11" i="24"/>
  <c r="U11" i="24"/>
  <c r="T11" i="24"/>
  <c r="S11" i="24"/>
  <c r="R11" i="24"/>
  <c r="Q11" i="24"/>
  <c r="P11" i="24"/>
  <c r="O11" i="24"/>
  <c r="X10" i="24"/>
  <c r="W10" i="24"/>
  <c r="V10" i="24"/>
  <c r="U10" i="24"/>
  <c r="T10" i="24"/>
  <c r="S10" i="24"/>
  <c r="R10" i="24"/>
  <c r="Q10" i="24"/>
  <c r="P10" i="24"/>
  <c r="O10" i="24"/>
  <c r="X9" i="24"/>
  <c r="W9" i="24"/>
  <c r="V9" i="24"/>
  <c r="U9" i="24"/>
  <c r="T9" i="24"/>
  <c r="S9" i="24"/>
  <c r="R9" i="24"/>
  <c r="Q9" i="24"/>
  <c r="P9" i="24"/>
  <c r="O9" i="24"/>
  <c r="X8" i="24"/>
  <c r="W8" i="24"/>
  <c r="V8" i="24"/>
  <c r="U8" i="24"/>
  <c r="T8" i="24"/>
  <c r="S8" i="24"/>
  <c r="R8" i="24"/>
  <c r="Q8" i="24"/>
  <c r="P8" i="24"/>
  <c r="O8" i="24"/>
  <c r="X7" i="24"/>
  <c r="W7" i="24"/>
  <c r="V7" i="24"/>
  <c r="U7" i="24"/>
  <c r="T7" i="24"/>
  <c r="S7" i="24"/>
  <c r="R7" i="24"/>
  <c r="Q7" i="24"/>
  <c r="P7" i="24"/>
  <c r="O7" i="24"/>
  <c r="X6" i="24"/>
  <c r="W6" i="24"/>
  <c r="V6" i="24"/>
  <c r="U6" i="24"/>
  <c r="T6" i="24"/>
  <c r="S6" i="24"/>
  <c r="R6" i="24"/>
  <c r="Q6" i="24"/>
  <c r="P6" i="24"/>
  <c r="O6" i="24"/>
  <c r="X5" i="24"/>
  <c r="W5" i="24"/>
  <c r="V5" i="24"/>
  <c r="U5" i="24"/>
  <c r="T5" i="24"/>
  <c r="S5" i="24"/>
  <c r="R5" i="24"/>
  <c r="Q5" i="24"/>
  <c r="P5" i="24"/>
  <c r="O5" i="24"/>
  <c r="Y4" i="24"/>
  <c r="X4" i="24"/>
  <c r="W4" i="24"/>
  <c r="V4" i="24"/>
  <c r="U4" i="24"/>
  <c r="T4" i="24"/>
  <c r="S4" i="24"/>
  <c r="R4" i="24"/>
  <c r="Q4" i="24"/>
  <c r="P4" i="24"/>
  <c r="O4" i="24"/>
  <c r="B4" i="24"/>
  <c r="H25" i="23"/>
  <c r="G25" i="23"/>
  <c r="F25" i="23"/>
  <c r="E25" i="23"/>
  <c r="D25" i="23"/>
  <c r="C25" i="23"/>
  <c r="O25" i="23"/>
  <c r="O24" i="23"/>
  <c r="N24" i="23"/>
  <c r="M24" i="23"/>
  <c r="L24" i="23"/>
  <c r="K24" i="23"/>
  <c r="J24" i="23"/>
  <c r="O23" i="23"/>
  <c r="N23" i="23"/>
  <c r="M23" i="23"/>
  <c r="L23" i="23"/>
  <c r="K23" i="23"/>
  <c r="J23" i="23"/>
  <c r="O22" i="23"/>
  <c r="N22" i="23"/>
  <c r="M22" i="23"/>
  <c r="L22" i="23"/>
  <c r="K22" i="23"/>
  <c r="J22" i="23"/>
  <c r="O21" i="23"/>
  <c r="N21" i="23"/>
  <c r="M21" i="23"/>
  <c r="L21" i="23"/>
  <c r="K21" i="23"/>
  <c r="J21" i="23"/>
  <c r="O20" i="23"/>
  <c r="N20" i="23"/>
  <c r="M20" i="23"/>
  <c r="L20" i="23"/>
  <c r="K20" i="23"/>
  <c r="J20" i="23"/>
  <c r="O19" i="23"/>
  <c r="N19" i="23"/>
  <c r="M19" i="23"/>
  <c r="L19" i="23"/>
  <c r="K19" i="23"/>
  <c r="J19" i="23"/>
  <c r="O18" i="23"/>
  <c r="N18" i="23"/>
  <c r="M18" i="23"/>
  <c r="L18" i="23"/>
  <c r="K18" i="23"/>
  <c r="J18" i="23"/>
  <c r="O17" i="23"/>
  <c r="N17" i="23"/>
  <c r="M17" i="23"/>
  <c r="L17" i="23"/>
  <c r="K17" i="23"/>
  <c r="J17" i="23"/>
  <c r="O16" i="23"/>
  <c r="N16" i="23"/>
  <c r="M16" i="23"/>
  <c r="L16" i="23"/>
  <c r="K16" i="23"/>
  <c r="J16" i="23"/>
  <c r="O15" i="23"/>
  <c r="N15" i="23"/>
  <c r="M15" i="23"/>
  <c r="L15" i="23"/>
  <c r="K15" i="23"/>
  <c r="J15" i="23"/>
  <c r="O14" i="23"/>
  <c r="N14" i="23"/>
  <c r="M14" i="23"/>
  <c r="L14" i="23"/>
  <c r="K14" i="23"/>
  <c r="J14" i="23"/>
  <c r="O13" i="23"/>
  <c r="N13" i="23"/>
  <c r="M13" i="23"/>
  <c r="L13" i="23"/>
  <c r="K13" i="23"/>
  <c r="J13" i="23"/>
  <c r="O12" i="23"/>
  <c r="N12" i="23"/>
  <c r="M12" i="23"/>
  <c r="L12" i="23"/>
  <c r="K12" i="23"/>
  <c r="J12" i="23"/>
  <c r="O11" i="23"/>
  <c r="N11" i="23"/>
  <c r="M11" i="23"/>
  <c r="L11" i="23"/>
  <c r="K11" i="23"/>
  <c r="J11" i="23"/>
  <c r="O10" i="23"/>
  <c r="N10" i="23"/>
  <c r="M10" i="23"/>
  <c r="L10" i="23"/>
  <c r="K10" i="23"/>
  <c r="J10" i="23"/>
  <c r="O9" i="23"/>
  <c r="N9" i="23"/>
  <c r="M9" i="23"/>
  <c r="L9" i="23"/>
  <c r="K9" i="23"/>
  <c r="J9" i="23"/>
  <c r="O8" i="23"/>
  <c r="N8" i="23"/>
  <c r="M8" i="23"/>
  <c r="L8" i="23"/>
  <c r="K8" i="23"/>
  <c r="J8" i="23"/>
  <c r="O7" i="23"/>
  <c r="N7" i="23"/>
  <c r="M7" i="23"/>
  <c r="L7" i="23"/>
  <c r="K7" i="23"/>
  <c r="J7" i="23"/>
  <c r="O6" i="23"/>
  <c r="N6" i="23"/>
  <c r="M6" i="23"/>
  <c r="L6" i="23"/>
  <c r="K6" i="23"/>
  <c r="J6" i="23"/>
  <c r="O5" i="23"/>
  <c r="N5" i="23"/>
  <c r="M5" i="23"/>
  <c r="L5" i="23"/>
  <c r="K5" i="23"/>
  <c r="J5" i="23"/>
  <c r="O4" i="23"/>
  <c r="N4" i="23"/>
  <c r="M4" i="23"/>
  <c r="L4" i="23"/>
  <c r="K4" i="23"/>
  <c r="J4" i="23"/>
  <c r="B4" i="22"/>
  <c r="B4" i="23"/>
  <c r="G1" i="5"/>
  <c r="O25" i="22"/>
  <c r="H25" i="22"/>
  <c r="G25" i="22"/>
  <c r="F25" i="22"/>
  <c r="E25" i="22"/>
  <c r="D25" i="22"/>
  <c r="C25" i="22"/>
  <c r="L12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N24" i="22"/>
  <c r="M24" i="22"/>
  <c r="L24" i="22"/>
  <c r="K24" i="22"/>
  <c r="J24" i="22"/>
  <c r="N23" i="22"/>
  <c r="M23" i="22"/>
  <c r="L23" i="22"/>
  <c r="K23" i="22"/>
  <c r="J23" i="22"/>
  <c r="N22" i="22"/>
  <c r="M22" i="22"/>
  <c r="L22" i="22"/>
  <c r="K22" i="22"/>
  <c r="J22" i="22"/>
  <c r="N21" i="22"/>
  <c r="M21" i="22"/>
  <c r="L21" i="22"/>
  <c r="K21" i="22"/>
  <c r="J21" i="22"/>
  <c r="N20" i="22"/>
  <c r="M20" i="22"/>
  <c r="L20" i="22"/>
  <c r="K20" i="22"/>
  <c r="J20" i="22"/>
  <c r="N19" i="22"/>
  <c r="M19" i="22"/>
  <c r="L19" i="22"/>
  <c r="K19" i="22"/>
  <c r="J19" i="22"/>
  <c r="N18" i="22"/>
  <c r="M18" i="22"/>
  <c r="L18" i="22"/>
  <c r="K18" i="22"/>
  <c r="J18" i="22"/>
  <c r="N17" i="22"/>
  <c r="M17" i="22"/>
  <c r="L17" i="22"/>
  <c r="K17" i="22"/>
  <c r="J17" i="22"/>
  <c r="N16" i="22"/>
  <c r="M16" i="22"/>
  <c r="L16" i="22"/>
  <c r="K16" i="22"/>
  <c r="J16" i="22"/>
  <c r="N15" i="22"/>
  <c r="M15" i="22"/>
  <c r="L15" i="22"/>
  <c r="K15" i="22"/>
  <c r="J15" i="22"/>
  <c r="N14" i="22"/>
  <c r="M14" i="22"/>
  <c r="L14" i="22"/>
  <c r="K14" i="22"/>
  <c r="J14" i="22"/>
  <c r="N13" i="22"/>
  <c r="M13" i="22"/>
  <c r="L13" i="22"/>
  <c r="K13" i="22"/>
  <c r="J13" i="22"/>
  <c r="N12" i="22"/>
  <c r="M12" i="22"/>
  <c r="K12" i="22"/>
  <c r="J12" i="22"/>
  <c r="N11" i="22"/>
  <c r="M11" i="22"/>
  <c r="L11" i="22"/>
  <c r="K11" i="22"/>
  <c r="J11" i="22"/>
  <c r="N10" i="22"/>
  <c r="M10" i="22"/>
  <c r="L10" i="22"/>
  <c r="K10" i="22"/>
  <c r="J10" i="22"/>
  <c r="N9" i="22"/>
  <c r="M9" i="22"/>
  <c r="L9" i="22"/>
  <c r="K9" i="22"/>
  <c r="J9" i="22"/>
  <c r="N8" i="22"/>
  <c r="M8" i="22"/>
  <c r="L8" i="22"/>
  <c r="K8" i="22"/>
  <c r="J8" i="22"/>
  <c r="N7" i="22"/>
  <c r="M7" i="22"/>
  <c r="L7" i="22"/>
  <c r="K7" i="22"/>
  <c r="J7" i="22"/>
  <c r="N6" i="22"/>
  <c r="M6" i="22"/>
  <c r="L6" i="22"/>
  <c r="K6" i="22"/>
  <c r="J6" i="22"/>
  <c r="N5" i="22"/>
  <c r="M5" i="22"/>
  <c r="L5" i="22"/>
  <c r="K5" i="22"/>
  <c r="J5" i="22"/>
  <c r="O4" i="22"/>
  <c r="N4" i="22"/>
  <c r="M4" i="22"/>
  <c r="L4" i="22"/>
  <c r="K4" i="22"/>
  <c r="J4" i="22"/>
  <c r="AS48" i="17"/>
  <c r="AJ48" i="17"/>
  <c r="V48" i="17"/>
  <c r="H48" i="17"/>
  <c r="AS46" i="17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43" i="17"/>
  <c r="AS44" i="17"/>
  <c r="AS45" i="17"/>
  <c r="AS26" i="17"/>
  <c r="AJ4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26" i="17"/>
  <c r="V4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26" i="17"/>
  <c r="H4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26" i="17"/>
  <c r="AR45" i="17"/>
  <c r="AR44" i="17"/>
  <c r="AR43" i="17"/>
  <c r="AR42" i="17"/>
  <c r="AR41" i="17"/>
  <c r="AR40" i="17"/>
  <c r="AR39" i="17"/>
  <c r="AR38" i="17"/>
  <c r="AR37" i="17"/>
  <c r="AR36" i="17"/>
  <c r="AR35" i="17"/>
  <c r="AR34" i="17"/>
  <c r="AR33" i="17"/>
  <c r="AR32" i="17"/>
  <c r="AR31" i="17"/>
  <c r="AR30" i="17"/>
  <c r="AR29" i="17"/>
  <c r="AR28" i="17"/>
  <c r="AR27" i="17"/>
  <c r="AR26" i="17"/>
  <c r="AQ45" i="17"/>
  <c r="AP45" i="17"/>
  <c r="AO45" i="17"/>
  <c r="AN45" i="17"/>
  <c r="AM45" i="17"/>
  <c r="AQ44" i="17"/>
  <c r="AP44" i="17"/>
  <c r="AO44" i="17"/>
  <c r="AN44" i="17"/>
  <c r="AM44" i="17"/>
  <c r="AQ43" i="17"/>
  <c r="AP43" i="17"/>
  <c r="AO43" i="17"/>
  <c r="AN43" i="17"/>
  <c r="AM43" i="17"/>
  <c r="AQ42" i="17"/>
  <c r="AP42" i="17"/>
  <c r="AO42" i="17"/>
  <c r="AN42" i="17"/>
  <c r="AM42" i="17"/>
  <c r="AQ41" i="17"/>
  <c r="AP41" i="17"/>
  <c r="AO41" i="17"/>
  <c r="AN41" i="17"/>
  <c r="AM41" i="17"/>
  <c r="AQ40" i="17"/>
  <c r="AP40" i="17"/>
  <c r="AO40" i="17"/>
  <c r="AN40" i="17"/>
  <c r="AM40" i="17"/>
  <c r="AQ39" i="17"/>
  <c r="AP39" i="17"/>
  <c r="AO39" i="17"/>
  <c r="AN39" i="17"/>
  <c r="AM39" i="17"/>
  <c r="AQ38" i="17"/>
  <c r="AP38" i="17"/>
  <c r="AO38" i="17"/>
  <c r="AN38" i="17"/>
  <c r="AM38" i="17"/>
  <c r="AQ37" i="17"/>
  <c r="AP37" i="17"/>
  <c r="AO37" i="17"/>
  <c r="AN37" i="17"/>
  <c r="AM37" i="17"/>
  <c r="AQ36" i="17"/>
  <c r="AP36" i="17"/>
  <c r="AO36" i="17"/>
  <c r="AN36" i="17"/>
  <c r="AM36" i="17"/>
  <c r="AQ35" i="17"/>
  <c r="AP35" i="17"/>
  <c r="AO35" i="17"/>
  <c r="AN35" i="17"/>
  <c r="AM35" i="17"/>
  <c r="AQ34" i="17"/>
  <c r="AP34" i="17"/>
  <c r="AO34" i="17"/>
  <c r="AN34" i="17"/>
  <c r="AM34" i="17"/>
  <c r="AQ33" i="17"/>
  <c r="AP33" i="17"/>
  <c r="AO33" i="17"/>
  <c r="AN33" i="17"/>
  <c r="AM33" i="17"/>
  <c r="AQ32" i="17"/>
  <c r="AP32" i="17"/>
  <c r="AO32" i="17"/>
  <c r="AN32" i="17"/>
  <c r="AM32" i="17"/>
  <c r="AQ31" i="17"/>
  <c r="AP31" i="17"/>
  <c r="AO31" i="17"/>
  <c r="AN31" i="17"/>
  <c r="AM31" i="17"/>
  <c r="AQ30" i="17"/>
  <c r="AP30" i="17"/>
  <c r="AO30" i="17"/>
  <c r="AN30" i="17"/>
  <c r="AM30" i="17"/>
  <c r="AQ29" i="17"/>
  <c r="AP29" i="17"/>
  <c r="AO29" i="17"/>
  <c r="AN29" i="17"/>
  <c r="AM29" i="17"/>
  <c r="AQ28" i="17"/>
  <c r="AP28" i="17"/>
  <c r="AO28" i="17"/>
  <c r="AN28" i="17"/>
  <c r="AM28" i="17"/>
  <c r="AQ27" i="17"/>
  <c r="AP27" i="17"/>
  <c r="AO27" i="17"/>
  <c r="AN27" i="17"/>
  <c r="AM27" i="17"/>
  <c r="AQ26" i="17"/>
  <c r="AP26" i="17"/>
  <c r="AO26" i="17"/>
  <c r="AN26" i="17"/>
  <c r="AM2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2" i="17"/>
  <c r="AR22" i="17" s="1"/>
  <c r="AI21" i="17"/>
  <c r="AI20" i="17"/>
  <c r="AR20" i="17" s="1"/>
  <c r="AI19" i="17"/>
  <c r="AR19" i="17" s="1"/>
  <c r="AI18" i="17"/>
  <c r="AI17" i="17"/>
  <c r="AI16" i="17"/>
  <c r="AI15" i="17"/>
  <c r="AR15" i="17" s="1"/>
  <c r="AI14" i="17"/>
  <c r="AI13" i="17"/>
  <c r="AI12" i="17"/>
  <c r="AI11" i="17"/>
  <c r="AR11" i="17" s="1"/>
  <c r="AI10" i="17"/>
  <c r="AI9" i="17"/>
  <c r="AI8" i="17"/>
  <c r="AI7" i="17"/>
  <c r="AR7" i="17" s="1"/>
  <c r="AI6" i="17"/>
  <c r="AI5" i="17"/>
  <c r="AR5" i="17" s="1"/>
  <c r="AI4" i="17"/>
  <c r="AR9" i="17"/>
  <c r="AR13" i="17"/>
  <c r="AR17" i="17"/>
  <c r="AR21" i="17"/>
  <c r="AI3" i="17"/>
  <c r="AH45" i="17"/>
  <c r="AG45" i="17"/>
  <c r="AF45" i="17"/>
  <c r="AE45" i="17"/>
  <c r="AD45" i="17"/>
  <c r="AC45" i="17"/>
  <c r="AB45" i="17"/>
  <c r="AA45" i="17"/>
  <c r="Z45" i="17"/>
  <c r="Y45" i="17"/>
  <c r="AH44" i="17"/>
  <c r="AG44" i="17"/>
  <c r="AF44" i="17"/>
  <c r="AE44" i="17"/>
  <c r="AD44" i="17"/>
  <c r="AC44" i="17"/>
  <c r="AB44" i="17"/>
  <c r="AA44" i="17"/>
  <c r="Z44" i="17"/>
  <c r="Y44" i="17"/>
  <c r="AH43" i="17"/>
  <c r="AG43" i="17"/>
  <c r="AF43" i="17"/>
  <c r="AE43" i="17"/>
  <c r="AD43" i="17"/>
  <c r="AC43" i="17"/>
  <c r="AB43" i="17"/>
  <c r="AA43" i="17"/>
  <c r="Z43" i="17"/>
  <c r="Y43" i="17"/>
  <c r="AH42" i="17"/>
  <c r="AG42" i="17"/>
  <c r="AF42" i="17"/>
  <c r="AE42" i="17"/>
  <c r="AD42" i="17"/>
  <c r="AC42" i="17"/>
  <c r="AB42" i="17"/>
  <c r="AA42" i="17"/>
  <c r="Z42" i="17"/>
  <c r="Y42" i="17"/>
  <c r="AH41" i="17"/>
  <c r="AG41" i="17"/>
  <c r="AF41" i="17"/>
  <c r="AE41" i="17"/>
  <c r="AD41" i="17"/>
  <c r="AC41" i="17"/>
  <c r="AB41" i="17"/>
  <c r="AA41" i="17"/>
  <c r="Z41" i="17"/>
  <c r="Y41" i="17"/>
  <c r="AH40" i="17"/>
  <c r="AG40" i="17"/>
  <c r="AF40" i="17"/>
  <c r="AE40" i="17"/>
  <c r="AD40" i="17"/>
  <c r="AC40" i="17"/>
  <c r="AB40" i="17"/>
  <c r="AA40" i="17"/>
  <c r="Z40" i="17"/>
  <c r="Y40" i="17"/>
  <c r="AH39" i="17"/>
  <c r="AG39" i="17"/>
  <c r="AF39" i="17"/>
  <c r="AE39" i="17"/>
  <c r="AD39" i="17"/>
  <c r="AC39" i="17"/>
  <c r="AB39" i="17"/>
  <c r="AA39" i="17"/>
  <c r="Z39" i="17"/>
  <c r="Y39" i="17"/>
  <c r="AH38" i="17"/>
  <c r="AG38" i="17"/>
  <c r="AF38" i="17"/>
  <c r="AE38" i="17"/>
  <c r="AD38" i="17"/>
  <c r="AC38" i="17"/>
  <c r="AB38" i="17"/>
  <c r="AA38" i="17"/>
  <c r="Z38" i="17"/>
  <c r="Y38" i="17"/>
  <c r="AH37" i="17"/>
  <c r="AG37" i="17"/>
  <c r="AF37" i="17"/>
  <c r="AE37" i="17"/>
  <c r="AD37" i="17"/>
  <c r="AC37" i="17"/>
  <c r="AB37" i="17"/>
  <c r="AA37" i="17"/>
  <c r="Z37" i="17"/>
  <c r="Y37" i="17"/>
  <c r="AH36" i="17"/>
  <c r="AG36" i="17"/>
  <c r="AF36" i="17"/>
  <c r="AE36" i="17"/>
  <c r="AD36" i="17"/>
  <c r="AC36" i="17"/>
  <c r="AB36" i="17"/>
  <c r="AA36" i="17"/>
  <c r="Z36" i="17"/>
  <c r="Y36" i="17"/>
  <c r="AH35" i="17"/>
  <c r="AG35" i="17"/>
  <c r="AF35" i="17"/>
  <c r="AE35" i="17"/>
  <c r="AD35" i="17"/>
  <c r="AC35" i="17"/>
  <c r="AB35" i="17"/>
  <c r="AA35" i="17"/>
  <c r="Z35" i="17"/>
  <c r="Y35" i="17"/>
  <c r="AH34" i="17"/>
  <c r="AG34" i="17"/>
  <c r="AF34" i="17"/>
  <c r="AE34" i="17"/>
  <c r="AD34" i="17"/>
  <c r="AC34" i="17"/>
  <c r="AB34" i="17"/>
  <c r="AA34" i="17"/>
  <c r="Z34" i="17"/>
  <c r="Y34" i="17"/>
  <c r="AH33" i="17"/>
  <c r="AG33" i="17"/>
  <c r="AF33" i="17"/>
  <c r="AE33" i="17"/>
  <c r="AD33" i="17"/>
  <c r="AC33" i="17"/>
  <c r="AB33" i="17"/>
  <c r="AA33" i="17"/>
  <c r="Z33" i="17"/>
  <c r="Y33" i="17"/>
  <c r="AH32" i="17"/>
  <c r="AG32" i="17"/>
  <c r="AF32" i="17"/>
  <c r="AE32" i="17"/>
  <c r="AD32" i="17"/>
  <c r="AC32" i="17"/>
  <c r="AB32" i="17"/>
  <c r="AA32" i="17"/>
  <c r="Z32" i="17"/>
  <c r="Y32" i="17"/>
  <c r="AH31" i="17"/>
  <c r="AG31" i="17"/>
  <c r="AF31" i="17"/>
  <c r="AE31" i="17"/>
  <c r="AD31" i="17"/>
  <c r="AC31" i="17"/>
  <c r="AB31" i="17"/>
  <c r="AA31" i="17"/>
  <c r="Z31" i="17"/>
  <c r="Y31" i="17"/>
  <c r="AH30" i="17"/>
  <c r="AG30" i="17"/>
  <c r="AF30" i="17"/>
  <c r="AE30" i="17"/>
  <c r="AD30" i="17"/>
  <c r="AC30" i="17"/>
  <c r="AB30" i="17"/>
  <c r="AA30" i="17"/>
  <c r="Z30" i="17"/>
  <c r="Y30" i="17"/>
  <c r="AH29" i="17"/>
  <c r="AG29" i="17"/>
  <c r="AF29" i="17"/>
  <c r="AE29" i="17"/>
  <c r="AD29" i="17"/>
  <c r="AC29" i="17"/>
  <c r="AB29" i="17"/>
  <c r="AA29" i="17"/>
  <c r="Z29" i="17"/>
  <c r="Y29" i="17"/>
  <c r="AH28" i="17"/>
  <c r="AG28" i="17"/>
  <c r="AF28" i="17"/>
  <c r="AE28" i="17"/>
  <c r="AD28" i="17"/>
  <c r="AC28" i="17"/>
  <c r="AB28" i="17"/>
  <c r="AA28" i="17"/>
  <c r="Z28" i="17"/>
  <c r="Y28" i="17"/>
  <c r="AH27" i="17"/>
  <c r="AG27" i="17"/>
  <c r="AF27" i="17"/>
  <c r="AE27" i="17"/>
  <c r="AD27" i="17"/>
  <c r="AC27" i="17"/>
  <c r="AB27" i="17"/>
  <c r="AA27" i="17"/>
  <c r="Z27" i="17"/>
  <c r="Y27" i="17"/>
  <c r="AH26" i="17"/>
  <c r="AG26" i="17"/>
  <c r="AF26" i="17"/>
  <c r="AE26" i="17"/>
  <c r="AD26" i="17"/>
  <c r="AC26" i="17"/>
  <c r="AB26" i="17"/>
  <c r="AA26" i="17"/>
  <c r="Z26" i="17"/>
  <c r="Y26" i="17"/>
  <c r="T45" i="17"/>
  <c r="S45" i="17"/>
  <c r="R45" i="17"/>
  <c r="Q45" i="17"/>
  <c r="P45" i="17"/>
  <c r="O45" i="17"/>
  <c r="N45" i="17"/>
  <c r="M45" i="17"/>
  <c r="L45" i="17"/>
  <c r="K45" i="17"/>
  <c r="T44" i="17"/>
  <c r="S44" i="17"/>
  <c r="R44" i="17"/>
  <c r="Q44" i="17"/>
  <c r="P44" i="17"/>
  <c r="O44" i="17"/>
  <c r="N44" i="17"/>
  <c r="M44" i="17"/>
  <c r="L44" i="17"/>
  <c r="K44" i="17"/>
  <c r="T43" i="17"/>
  <c r="S43" i="17"/>
  <c r="R43" i="17"/>
  <c r="Q43" i="17"/>
  <c r="P43" i="17"/>
  <c r="O43" i="17"/>
  <c r="N43" i="17"/>
  <c r="M43" i="17"/>
  <c r="L43" i="17"/>
  <c r="K43" i="17"/>
  <c r="T42" i="17"/>
  <c r="S42" i="17"/>
  <c r="R42" i="17"/>
  <c r="Q42" i="17"/>
  <c r="P42" i="17"/>
  <c r="O42" i="17"/>
  <c r="N42" i="17"/>
  <c r="M42" i="17"/>
  <c r="L42" i="17"/>
  <c r="K42" i="17"/>
  <c r="T41" i="17"/>
  <c r="S41" i="17"/>
  <c r="R41" i="17"/>
  <c r="Q41" i="17"/>
  <c r="P41" i="17"/>
  <c r="O41" i="17"/>
  <c r="N41" i="17"/>
  <c r="M41" i="17"/>
  <c r="L41" i="17"/>
  <c r="K41" i="17"/>
  <c r="T40" i="17"/>
  <c r="S40" i="17"/>
  <c r="R40" i="17"/>
  <c r="Q40" i="17"/>
  <c r="P40" i="17"/>
  <c r="O40" i="17"/>
  <c r="N40" i="17"/>
  <c r="M40" i="17"/>
  <c r="L40" i="17"/>
  <c r="K40" i="17"/>
  <c r="T39" i="17"/>
  <c r="S39" i="17"/>
  <c r="R39" i="17"/>
  <c r="Q39" i="17"/>
  <c r="P39" i="17"/>
  <c r="O39" i="17"/>
  <c r="N39" i="17"/>
  <c r="M39" i="17"/>
  <c r="L39" i="17"/>
  <c r="K39" i="17"/>
  <c r="T38" i="17"/>
  <c r="S38" i="17"/>
  <c r="R38" i="17"/>
  <c r="Q38" i="17"/>
  <c r="P38" i="17"/>
  <c r="O38" i="17"/>
  <c r="N38" i="17"/>
  <c r="M38" i="17"/>
  <c r="L38" i="17"/>
  <c r="K38" i="17"/>
  <c r="T37" i="17"/>
  <c r="S37" i="17"/>
  <c r="R37" i="17"/>
  <c r="Q37" i="17"/>
  <c r="P37" i="17"/>
  <c r="O37" i="17"/>
  <c r="N37" i="17"/>
  <c r="M37" i="17"/>
  <c r="L37" i="17"/>
  <c r="K37" i="17"/>
  <c r="T36" i="17"/>
  <c r="S36" i="17"/>
  <c r="R36" i="17"/>
  <c r="Q36" i="17"/>
  <c r="P36" i="17"/>
  <c r="O36" i="17"/>
  <c r="N36" i="17"/>
  <c r="M36" i="17"/>
  <c r="L36" i="17"/>
  <c r="K36" i="17"/>
  <c r="T35" i="17"/>
  <c r="S35" i="17"/>
  <c r="R35" i="17"/>
  <c r="Q35" i="17"/>
  <c r="P35" i="17"/>
  <c r="O35" i="17"/>
  <c r="N35" i="17"/>
  <c r="M35" i="17"/>
  <c r="L35" i="17"/>
  <c r="K35" i="17"/>
  <c r="T34" i="17"/>
  <c r="S34" i="17"/>
  <c r="R34" i="17"/>
  <c r="Q34" i="17"/>
  <c r="P34" i="17"/>
  <c r="O34" i="17"/>
  <c r="N34" i="17"/>
  <c r="M34" i="17"/>
  <c r="L34" i="17"/>
  <c r="K34" i="17"/>
  <c r="T33" i="17"/>
  <c r="S33" i="17"/>
  <c r="R33" i="17"/>
  <c r="Q33" i="17"/>
  <c r="P33" i="17"/>
  <c r="O33" i="17"/>
  <c r="N33" i="17"/>
  <c r="M33" i="17"/>
  <c r="L33" i="17"/>
  <c r="K33" i="17"/>
  <c r="T32" i="17"/>
  <c r="S32" i="17"/>
  <c r="R32" i="17"/>
  <c r="Q32" i="17"/>
  <c r="P32" i="17"/>
  <c r="O32" i="17"/>
  <c r="N32" i="17"/>
  <c r="M32" i="17"/>
  <c r="L32" i="17"/>
  <c r="K32" i="17"/>
  <c r="T31" i="17"/>
  <c r="S31" i="17"/>
  <c r="R31" i="17"/>
  <c r="Q31" i="17"/>
  <c r="P31" i="17"/>
  <c r="O31" i="17"/>
  <c r="N31" i="17"/>
  <c r="M31" i="17"/>
  <c r="L31" i="17"/>
  <c r="K31" i="17"/>
  <c r="T30" i="17"/>
  <c r="S30" i="17"/>
  <c r="R30" i="17"/>
  <c r="Q30" i="17"/>
  <c r="P30" i="17"/>
  <c r="O30" i="17"/>
  <c r="N30" i="17"/>
  <c r="M30" i="17"/>
  <c r="L30" i="17"/>
  <c r="K30" i="17"/>
  <c r="T29" i="17"/>
  <c r="S29" i="17"/>
  <c r="R29" i="17"/>
  <c r="Q29" i="17"/>
  <c r="P29" i="17"/>
  <c r="O29" i="17"/>
  <c r="N29" i="17"/>
  <c r="M29" i="17"/>
  <c r="L29" i="17"/>
  <c r="K29" i="17"/>
  <c r="T28" i="17"/>
  <c r="S28" i="17"/>
  <c r="R28" i="17"/>
  <c r="Q28" i="17"/>
  <c r="P28" i="17"/>
  <c r="O28" i="17"/>
  <c r="N28" i="17"/>
  <c r="M28" i="17"/>
  <c r="L28" i="17"/>
  <c r="K28" i="17"/>
  <c r="T27" i="17"/>
  <c r="S27" i="17"/>
  <c r="R27" i="17"/>
  <c r="Q27" i="17"/>
  <c r="P27" i="17"/>
  <c r="O27" i="17"/>
  <c r="N27" i="17"/>
  <c r="M27" i="17"/>
  <c r="L27" i="17"/>
  <c r="K27" i="17"/>
  <c r="T26" i="17"/>
  <c r="S26" i="17"/>
  <c r="R26" i="17"/>
  <c r="Q26" i="17"/>
  <c r="P26" i="17"/>
  <c r="O26" i="17"/>
  <c r="N26" i="17"/>
  <c r="M26" i="17"/>
  <c r="L26" i="17"/>
  <c r="K26" i="17"/>
  <c r="F45" i="17"/>
  <c r="E45" i="17"/>
  <c r="D45" i="17"/>
  <c r="C45" i="17"/>
  <c r="B45" i="17"/>
  <c r="F44" i="17"/>
  <c r="E44" i="17"/>
  <c r="D44" i="17"/>
  <c r="C44" i="17"/>
  <c r="B44" i="17"/>
  <c r="F43" i="17"/>
  <c r="E43" i="17"/>
  <c r="D43" i="17"/>
  <c r="C43" i="17"/>
  <c r="B43" i="17"/>
  <c r="F42" i="17"/>
  <c r="E42" i="17"/>
  <c r="D42" i="17"/>
  <c r="C42" i="17"/>
  <c r="B42" i="17"/>
  <c r="F41" i="17"/>
  <c r="E41" i="17"/>
  <c r="D41" i="17"/>
  <c r="C41" i="17"/>
  <c r="B41" i="17"/>
  <c r="F40" i="17"/>
  <c r="E40" i="17"/>
  <c r="D40" i="17"/>
  <c r="C40" i="17"/>
  <c r="B40" i="17"/>
  <c r="F39" i="17"/>
  <c r="E39" i="17"/>
  <c r="D39" i="17"/>
  <c r="C39" i="17"/>
  <c r="B39" i="17"/>
  <c r="F38" i="17"/>
  <c r="E38" i="17"/>
  <c r="D38" i="17"/>
  <c r="C38" i="17"/>
  <c r="B38" i="17"/>
  <c r="F37" i="17"/>
  <c r="E37" i="17"/>
  <c r="D37" i="17"/>
  <c r="C37" i="17"/>
  <c r="B37" i="17"/>
  <c r="F36" i="17"/>
  <c r="E36" i="17"/>
  <c r="D36" i="17"/>
  <c r="C36" i="17"/>
  <c r="B36" i="17"/>
  <c r="F35" i="17"/>
  <c r="E35" i="17"/>
  <c r="D35" i="17"/>
  <c r="C35" i="17"/>
  <c r="B35" i="17"/>
  <c r="F34" i="17"/>
  <c r="E34" i="17"/>
  <c r="D34" i="17"/>
  <c r="C34" i="17"/>
  <c r="B34" i="17"/>
  <c r="F33" i="17"/>
  <c r="E33" i="17"/>
  <c r="D33" i="17"/>
  <c r="C33" i="17"/>
  <c r="B33" i="17"/>
  <c r="F32" i="17"/>
  <c r="E32" i="17"/>
  <c r="D32" i="17"/>
  <c r="C32" i="17"/>
  <c r="B32" i="17"/>
  <c r="F31" i="17"/>
  <c r="E31" i="17"/>
  <c r="D31" i="17"/>
  <c r="C31" i="17"/>
  <c r="B31" i="17"/>
  <c r="F30" i="17"/>
  <c r="E30" i="17"/>
  <c r="D30" i="17"/>
  <c r="C30" i="17"/>
  <c r="B30" i="17"/>
  <c r="F29" i="17"/>
  <c r="E29" i="17"/>
  <c r="D29" i="17"/>
  <c r="C29" i="17"/>
  <c r="B29" i="17"/>
  <c r="F28" i="17"/>
  <c r="E28" i="17"/>
  <c r="D28" i="17"/>
  <c r="C28" i="17"/>
  <c r="B28" i="17"/>
  <c r="F27" i="17"/>
  <c r="E27" i="17"/>
  <c r="D27" i="17"/>
  <c r="C27" i="17"/>
  <c r="B27" i="17"/>
  <c r="F26" i="17"/>
  <c r="E26" i="17"/>
  <c r="D26" i="17"/>
  <c r="C26" i="17"/>
  <c r="B2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L23" i="17"/>
  <c r="AQ23" i="17"/>
  <c r="AP23" i="17"/>
  <c r="AO23" i="17"/>
  <c r="AN23" i="17"/>
  <c r="AM23" i="17"/>
  <c r="X23" i="17"/>
  <c r="AH23" i="17"/>
  <c r="AG23" i="17"/>
  <c r="AF23" i="17"/>
  <c r="AE23" i="17"/>
  <c r="AD23" i="17"/>
  <c r="AC23" i="17"/>
  <c r="AB23" i="17"/>
  <c r="AA23" i="17"/>
  <c r="Z23" i="17"/>
  <c r="Y23" i="17"/>
  <c r="J23" i="17"/>
  <c r="A23" i="17"/>
  <c r="T23" i="17"/>
  <c r="S23" i="17"/>
  <c r="R23" i="17"/>
  <c r="Q23" i="17"/>
  <c r="P23" i="17"/>
  <c r="O23" i="17"/>
  <c r="N23" i="17"/>
  <c r="M23" i="17"/>
  <c r="L23" i="17"/>
  <c r="K23" i="17"/>
  <c r="F23" i="17"/>
  <c r="E23" i="17"/>
  <c r="D23" i="17"/>
  <c r="C23" i="17"/>
  <c r="B23" i="17"/>
  <c r="AS4" i="17"/>
  <c r="AS5" i="17"/>
  <c r="AS6" i="17"/>
  <c r="AS7" i="17"/>
  <c r="AS8" i="17"/>
  <c r="AS9" i="17"/>
  <c r="AS10" i="17"/>
  <c r="AS11" i="17"/>
  <c r="AS12" i="17"/>
  <c r="AS13" i="17"/>
  <c r="AS14" i="17"/>
  <c r="AS15" i="17"/>
  <c r="AS16" i="17"/>
  <c r="AS17" i="17"/>
  <c r="AS18" i="17"/>
  <c r="AS19" i="17"/>
  <c r="AS20" i="17"/>
  <c r="AS21" i="17"/>
  <c r="AS22" i="17"/>
  <c r="AS3" i="17"/>
  <c r="AR3" i="17"/>
  <c r="AR4" i="17"/>
  <c r="AR6" i="17"/>
  <c r="AR8" i="17"/>
  <c r="AR10" i="17"/>
  <c r="AR12" i="17"/>
  <c r="AR14" i="17"/>
  <c r="AR16" i="17"/>
  <c r="AR18" i="17"/>
  <c r="AR2" i="17"/>
  <c r="AQ22" i="17"/>
  <c r="AP22" i="17"/>
  <c r="AO22" i="17"/>
  <c r="AN22" i="17"/>
  <c r="AM22" i="17"/>
  <c r="AQ21" i="17"/>
  <c r="AP21" i="17"/>
  <c r="AO21" i="17"/>
  <c r="AN21" i="17"/>
  <c r="AM21" i="17"/>
  <c r="AQ20" i="17"/>
  <c r="AP20" i="17"/>
  <c r="AO20" i="17"/>
  <c r="AN20" i="17"/>
  <c r="AM20" i="17"/>
  <c r="AQ19" i="17"/>
  <c r="AP19" i="17"/>
  <c r="AO19" i="17"/>
  <c r="AN19" i="17"/>
  <c r="AM19" i="17"/>
  <c r="AQ18" i="17"/>
  <c r="AP18" i="17"/>
  <c r="AO18" i="17"/>
  <c r="AN18" i="17"/>
  <c r="AM18" i="17"/>
  <c r="AQ17" i="17"/>
  <c r="AP17" i="17"/>
  <c r="AO17" i="17"/>
  <c r="AN17" i="17"/>
  <c r="AM17" i="17"/>
  <c r="AQ16" i="17"/>
  <c r="AP16" i="17"/>
  <c r="AO16" i="17"/>
  <c r="AN16" i="17"/>
  <c r="AM16" i="17"/>
  <c r="AQ15" i="17"/>
  <c r="AP15" i="17"/>
  <c r="AO15" i="17"/>
  <c r="AN15" i="17"/>
  <c r="AM15" i="17"/>
  <c r="AQ14" i="17"/>
  <c r="AP14" i="17"/>
  <c r="AO14" i="17"/>
  <c r="AN14" i="17"/>
  <c r="AM14" i="17"/>
  <c r="AQ13" i="17"/>
  <c r="AP13" i="17"/>
  <c r="AO13" i="17"/>
  <c r="AN13" i="17"/>
  <c r="AM13" i="17"/>
  <c r="AQ12" i="17"/>
  <c r="AP12" i="17"/>
  <c r="AO12" i="17"/>
  <c r="AN12" i="17"/>
  <c r="AM12" i="17"/>
  <c r="AQ11" i="17"/>
  <c r="AP11" i="17"/>
  <c r="AO11" i="17"/>
  <c r="AN11" i="17"/>
  <c r="AM11" i="17"/>
  <c r="AQ10" i="17"/>
  <c r="AP10" i="17"/>
  <c r="AO10" i="17"/>
  <c r="AN10" i="17"/>
  <c r="AM10" i="17"/>
  <c r="AQ9" i="17"/>
  <c r="AP9" i="17"/>
  <c r="AO9" i="17"/>
  <c r="AN9" i="17"/>
  <c r="AM9" i="17"/>
  <c r="AQ8" i="17"/>
  <c r="AP8" i="17"/>
  <c r="AO8" i="17"/>
  <c r="AN8" i="17"/>
  <c r="AM8" i="17"/>
  <c r="AQ7" i="17"/>
  <c r="AP7" i="17"/>
  <c r="AO7" i="17"/>
  <c r="AN7" i="17"/>
  <c r="AM7" i="17"/>
  <c r="AQ6" i="17"/>
  <c r="AP6" i="17"/>
  <c r="AO6" i="17"/>
  <c r="AN6" i="17"/>
  <c r="AM6" i="17"/>
  <c r="AQ5" i="17"/>
  <c r="AP5" i="17"/>
  <c r="AO5" i="17"/>
  <c r="AN5" i="17"/>
  <c r="AM5" i="17"/>
  <c r="AQ4" i="17"/>
  <c r="AP4" i="17"/>
  <c r="AO4" i="17"/>
  <c r="AN4" i="17"/>
  <c r="AM4" i="17"/>
  <c r="AM3" i="17"/>
  <c r="AN3" i="17"/>
  <c r="AO3" i="17"/>
  <c r="AP3" i="17"/>
  <c r="AQ3" i="17"/>
  <c r="AQ2" i="17"/>
  <c r="AP2" i="17"/>
  <c r="AO2" i="17"/>
  <c r="AN2" i="17"/>
  <c r="AM2" i="17"/>
  <c r="AL22" i="17"/>
  <c r="AL21" i="17"/>
  <c r="AL20" i="17"/>
  <c r="AL19" i="17"/>
  <c r="AL18" i="17"/>
  <c r="AL17" i="17"/>
  <c r="AL16" i="17"/>
  <c r="AL15" i="17"/>
  <c r="AL14" i="17"/>
  <c r="AL13" i="17"/>
  <c r="AL12" i="17"/>
  <c r="AL11" i="17"/>
  <c r="AL10" i="17"/>
  <c r="AL9" i="17"/>
  <c r="AL8" i="17"/>
  <c r="AL7" i="17"/>
  <c r="AL6" i="17"/>
  <c r="AL5" i="17"/>
  <c r="AL4" i="17"/>
  <c r="AL2" i="17"/>
  <c r="AL3" i="17"/>
  <c r="AD2" i="19"/>
  <c r="AD3" i="19"/>
  <c r="AD4" i="19"/>
  <c r="AD5" i="19"/>
  <c r="AD6" i="19"/>
  <c r="AD7" i="19"/>
  <c r="AD8" i="19"/>
  <c r="AD9" i="19"/>
  <c r="AD10" i="19"/>
  <c r="AD11" i="19"/>
  <c r="AC3" i="19"/>
  <c r="AC4" i="19"/>
  <c r="AC5" i="19"/>
  <c r="AC6" i="19"/>
  <c r="AC7" i="19"/>
  <c r="AC8" i="19"/>
  <c r="AC9" i="19"/>
  <c r="AC10" i="19"/>
  <c r="AC11" i="19"/>
  <c r="AC2" i="19"/>
  <c r="AB11" i="19"/>
  <c r="AA11" i="19"/>
  <c r="AB10" i="19"/>
  <c r="AA10" i="19"/>
  <c r="AB9" i="19"/>
  <c r="AA9" i="19"/>
  <c r="AB8" i="19"/>
  <c r="AA8" i="19"/>
  <c r="AB7" i="19"/>
  <c r="AA7" i="19"/>
  <c r="AB6" i="19"/>
  <c r="AA6" i="19"/>
  <c r="AB5" i="19"/>
  <c r="AA5" i="19"/>
  <c r="AB4" i="19"/>
  <c r="AA4" i="19"/>
  <c r="AB3" i="19"/>
  <c r="AA3" i="19"/>
  <c r="AB2" i="19"/>
  <c r="AA2" i="19"/>
  <c r="AA12" i="20"/>
  <c r="AA11" i="20"/>
  <c r="AA10" i="20"/>
  <c r="AA9" i="20"/>
  <c r="AA8" i="20"/>
  <c r="AA7" i="20"/>
  <c r="AA6" i="20"/>
  <c r="AA5" i="20"/>
  <c r="AA4" i="20"/>
  <c r="AA3" i="20"/>
  <c r="AA2" i="20"/>
  <c r="Y12" i="20"/>
  <c r="Z12" i="20"/>
  <c r="Z11" i="20"/>
  <c r="Z10" i="20"/>
  <c r="Z9" i="20"/>
  <c r="Z8" i="20"/>
  <c r="Z7" i="20"/>
  <c r="Z6" i="20"/>
  <c r="Z5" i="20"/>
  <c r="Z4" i="20"/>
  <c r="Z3" i="20"/>
  <c r="Z2" i="20"/>
  <c r="Y11" i="20"/>
  <c r="Y10" i="20"/>
  <c r="Y9" i="20"/>
  <c r="Y8" i="20"/>
  <c r="Y7" i="20"/>
  <c r="Y6" i="20"/>
  <c r="Y5" i="20"/>
  <c r="Y4" i="20"/>
  <c r="Y3" i="20"/>
  <c r="Y2" i="20"/>
  <c r="AV31" i="20"/>
  <c r="AV30" i="20"/>
  <c r="AV29" i="20"/>
  <c r="AV28" i="20"/>
  <c r="AV27" i="20"/>
  <c r="AV26" i="20"/>
  <c r="AV25" i="20"/>
  <c r="AV24" i="20"/>
  <c r="AV23" i="20"/>
  <c r="AV22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X3" i="20"/>
  <c r="X4" i="20"/>
  <c r="X5" i="20"/>
  <c r="X6" i="20"/>
  <c r="X7" i="20"/>
  <c r="X8" i="20"/>
  <c r="X9" i="20"/>
  <c r="X10" i="20"/>
  <c r="X11" i="20"/>
  <c r="X2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Z12" i="19"/>
  <c r="Z11" i="19"/>
  <c r="Z10" i="19"/>
  <c r="Z9" i="19"/>
  <c r="Z8" i="19"/>
  <c r="Z7" i="19"/>
  <c r="Z6" i="19"/>
  <c r="Z5" i="19"/>
  <c r="Z4" i="19"/>
  <c r="Z3" i="19"/>
  <c r="Z2" i="19"/>
  <c r="Y12" i="19"/>
  <c r="Y11" i="19"/>
  <c r="Y10" i="19"/>
  <c r="Y9" i="19"/>
  <c r="Y8" i="19"/>
  <c r="Y7" i="19"/>
  <c r="Y6" i="19"/>
  <c r="Y5" i="19"/>
  <c r="Y4" i="19"/>
  <c r="Y3" i="19"/>
  <c r="Y2" i="19"/>
  <c r="AN23" i="19"/>
  <c r="AN24" i="19"/>
  <c r="AN25" i="19"/>
  <c r="AN26" i="19"/>
  <c r="AN27" i="19"/>
  <c r="AN28" i="19"/>
  <c r="AN29" i="19"/>
  <c r="AN30" i="19"/>
  <c r="AN31" i="19"/>
  <c r="AN22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X12" i="19"/>
  <c r="W12" i="19"/>
  <c r="X11" i="19"/>
  <c r="W11" i="19"/>
  <c r="X10" i="19"/>
  <c r="W10" i="19"/>
  <c r="X9" i="19"/>
  <c r="W9" i="19"/>
  <c r="X8" i="19"/>
  <c r="W8" i="19"/>
  <c r="X7" i="19"/>
  <c r="W7" i="19"/>
  <c r="X6" i="19"/>
  <c r="W6" i="19"/>
  <c r="X5" i="19"/>
  <c r="W5" i="19"/>
  <c r="X4" i="19"/>
  <c r="W4" i="19"/>
  <c r="X3" i="19"/>
  <c r="W3" i="19"/>
  <c r="X2" i="19"/>
  <c r="W2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V12" i="19"/>
  <c r="U12" i="19"/>
  <c r="V3" i="19"/>
  <c r="V4" i="19"/>
  <c r="V5" i="19"/>
  <c r="V6" i="19"/>
  <c r="V7" i="19"/>
  <c r="V8" i="19"/>
  <c r="V9" i="19"/>
  <c r="V10" i="19"/>
  <c r="V11" i="19"/>
  <c r="V2" i="19"/>
  <c r="U2" i="19"/>
  <c r="U3" i="19"/>
  <c r="U4" i="19"/>
  <c r="U5" i="19"/>
  <c r="U6" i="19"/>
  <c r="U7" i="19"/>
  <c r="U8" i="19"/>
  <c r="U9" i="19"/>
  <c r="U10" i="19"/>
  <c r="U11" i="19"/>
  <c r="T3" i="19"/>
  <c r="T4" i="19"/>
  <c r="T5" i="19"/>
  <c r="T6" i="19"/>
  <c r="T7" i="19"/>
  <c r="T8" i="19"/>
  <c r="T9" i="19"/>
  <c r="T10" i="19"/>
  <c r="T11" i="19"/>
  <c r="T2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N15" i="18"/>
  <c r="P46" i="18"/>
  <c r="O46" i="18"/>
  <c r="N46" i="18"/>
  <c r="M46" i="18"/>
  <c r="L46" i="18"/>
  <c r="K46" i="18"/>
  <c r="J46" i="18"/>
  <c r="P45" i="18"/>
  <c r="O45" i="18"/>
  <c r="N45" i="18"/>
  <c r="M45" i="18"/>
  <c r="L45" i="18"/>
  <c r="K45" i="18"/>
  <c r="J45" i="18"/>
  <c r="P44" i="18"/>
  <c r="O44" i="18"/>
  <c r="N44" i="18"/>
  <c r="M44" i="18"/>
  <c r="L44" i="18"/>
  <c r="K44" i="18"/>
  <c r="J44" i="18"/>
  <c r="P43" i="18"/>
  <c r="O43" i="18"/>
  <c r="N43" i="18"/>
  <c r="M43" i="18"/>
  <c r="L43" i="18"/>
  <c r="K43" i="18"/>
  <c r="J43" i="18"/>
  <c r="P42" i="18"/>
  <c r="O42" i="18"/>
  <c r="N42" i="18"/>
  <c r="M42" i="18"/>
  <c r="L42" i="18"/>
  <c r="K42" i="18"/>
  <c r="J42" i="18"/>
  <c r="P41" i="18"/>
  <c r="O41" i="18"/>
  <c r="N41" i="18"/>
  <c r="M41" i="18"/>
  <c r="L41" i="18"/>
  <c r="K41" i="18"/>
  <c r="J41" i="18"/>
  <c r="P40" i="18"/>
  <c r="O40" i="18"/>
  <c r="N40" i="18"/>
  <c r="M40" i="18"/>
  <c r="L40" i="18"/>
  <c r="K40" i="18"/>
  <c r="J40" i="18"/>
  <c r="P39" i="18"/>
  <c r="O39" i="18"/>
  <c r="N39" i="18"/>
  <c r="M39" i="18"/>
  <c r="L39" i="18"/>
  <c r="K39" i="18"/>
  <c r="J39" i="18"/>
  <c r="P38" i="18"/>
  <c r="O38" i="18"/>
  <c r="N38" i="18"/>
  <c r="M38" i="18"/>
  <c r="L38" i="18"/>
  <c r="K38" i="18"/>
  <c r="J38" i="18"/>
  <c r="P37" i="18"/>
  <c r="O37" i="18"/>
  <c r="N37" i="18"/>
  <c r="M37" i="18"/>
  <c r="L37" i="18"/>
  <c r="K37" i="18"/>
  <c r="J37" i="18"/>
  <c r="L15" i="18"/>
  <c r="P27" i="18"/>
  <c r="O27" i="18"/>
  <c r="M27" i="18"/>
  <c r="N27" i="18" s="1"/>
  <c r="K27" i="18"/>
  <c r="J27" i="18"/>
  <c r="L27" i="18" s="1"/>
  <c r="P26" i="18"/>
  <c r="O26" i="18"/>
  <c r="M26" i="18"/>
  <c r="N26" i="18" s="1"/>
  <c r="K26" i="18"/>
  <c r="J26" i="18"/>
  <c r="L26" i="18" s="1"/>
  <c r="P25" i="18"/>
  <c r="O25" i="18"/>
  <c r="M25" i="18"/>
  <c r="N25" i="18" s="1"/>
  <c r="K25" i="18"/>
  <c r="J25" i="18"/>
  <c r="L25" i="18" s="1"/>
  <c r="P24" i="18"/>
  <c r="O24" i="18"/>
  <c r="N24" i="18"/>
  <c r="M24" i="18"/>
  <c r="L24" i="18"/>
  <c r="K24" i="18"/>
  <c r="J24" i="18"/>
  <c r="P23" i="18"/>
  <c r="O23" i="18"/>
  <c r="M23" i="18"/>
  <c r="N23" i="18" s="1"/>
  <c r="K23" i="18"/>
  <c r="L23" i="18" s="1"/>
  <c r="J23" i="18"/>
  <c r="P22" i="18"/>
  <c r="O22" i="18"/>
  <c r="M22" i="18"/>
  <c r="N22" i="18" s="1"/>
  <c r="L22" i="18"/>
  <c r="K22" i="18"/>
  <c r="J22" i="18"/>
  <c r="P21" i="18"/>
  <c r="O21" i="18"/>
  <c r="M21" i="18"/>
  <c r="N21" i="18" s="1"/>
  <c r="K21" i="18"/>
  <c r="J21" i="18"/>
  <c r="L21" i="18" s="1"/>
  <c r="P20" i="18"/>
  <c r="O20" i="18"/>
  <c r="M20" i="18"/>
  <c r="N20" i="18" s="1"/>
  <c r="K20" i="18"/>
  <c r="J20" i="18"/>
  <c r="L20" i="18" s="1"/>
  <c r="P19" i="18"/>
  <c r="O19" i="18"/>
  <c r="M19" i="18"/>
  <c r="N19" i="18" s="1"/>
  <c r="L19" i="18"/>
  <c r="K19" i="18"/>
  <c r="J19" i="18"/>
  <c r="P18" i="18"/>
  <c r="O18" i="18"/>
  <c r="M18" i="18"/>
  <c r="N18" i="18" s="1"/>
  <c r="K18" i="18"/>
  <c r="J18" i="18"/>
  <c r="L18" i="18" s="1"/>
  <c r="P17" i="18"/>
  <c r="O17" i="18"/>
  <c r="I15" i="18"/>
  <c r="I19" i="18"/>
  <c r="I20" i="18"/>
  <c r="I21" i="18"/>
  <c r="I22" i="18"/>
  <c r="I23" i="18"/>
  <c r="I24" i="18"/>
  <c r="I25" i="18"/>
  <c r="I26" i="18"/>
  <c r="I27" i="18"/>
  <c r="I18" i="18"/>
  <c r="H27" i="18"/>
  <c r="G27" i="18"/>
  <c r="F27" i="18"/>
  <c r="E27" i="18"/>
  <c r="D27" i="18"/>
  <c r="C27" i="18"/>
  <c r="B27" i="18"/>
  <c r="A27" i="18"/>
  <c r="H26" i="18"/>
  <c r="G26" i="18"/>
  <c r="F26" i="18"/>
  <c r="E26" i="18"/>
  <c r="D26" i="18"/>
  <c r="C26" i="18"/>
  <c r="B26" i="18"/>
  <c r="A26" i="18"/>
  <c r="H25" i="18"/>
  <c r="G25" i="18"/>
  <c r="F25" i="18"/>
  <c r="E25" i="18"/>
  <c r="D25" i="18"/>
  <c r="C25" i="18"/>
  <c r="B25" i="18"/>
  <c r="A25" i="18"/>
  <c r="H24" i="18"/>
  <c r="G24" i="18"/>
  <c r="F24" i="18"/>
  <c r="E24" i="18"/>
  <c r="D24" i="18"/>
  <c r="C24" i="18"/>
  <c r="B24" i="18"/>
  <c r="A24" i="18"/>
  <c r="H23" i="18"/>
  <c r="G23" i="18"/>
  <c r="F23" i="18"/>
  <c r="E23" i="18"/>
  <c r="D23" i="18"/>
  <c r="C23" i="18"/>
  <c r="B23" i="18"/>
  <c r="A23" i="18"/>
  <c r="H22" i="18"/>
  <c r="G22" i="18"/>
  <c r="F22" i="18"/>
  <c r="E22" i="18"/>
  <c r="D22" i="18"/>
  <c r="C22" i="18"/>
  <c r="B22" i="18"/>
  <c r="A22" i="18"/>
  <c r="H21" i="18"/>
  <c r="G21" i="18"/>
  <c r="F21" i="18"/>
  <c r="E21" i="18"/>
  <c r="D21" i="18"/>
  <c r="C21" i="18"/>
  <c r="B21" i="18"/>
  <c r="A21" i="18"/>
  <c r="H20" i="18"/>
  <c r="G20" i="18"/>
  <c r="F20" i="18"/>
  <c r="E20" i="18"/>
  <c r="D20" i="18"/>
  <c r="C20" i="18"/>
  <c r="B20" i="18"/>
  <c r="A20" i="18"/>
  <c r="H19" i="18"/>
  <c r="G19" i="18"/>
  <c r="F19" i="18"/>
  <c r="E19" i="18"/>
  <c r="D19" i="18"/>
  <c r="C19" i="18"/>
  <c r="B19" i="18"/>
  <c r="A19" i="18"/>
  <c r="H18" i="18"/>
  <c r="G18" i="18"/>
  <c r="F18" i="18"/>
  <c r="E18" i="18"/>
  <c r="D18" i="18"/>
  <c r="C18" i="18"/>
  <c r="B18" i="18"/>
  <c r="A18" i="18"/>
  <c r="H17" i="18"/>
  <c r="G17" i="18"/>
  <c r="F17" i="18"/>
  <c r="E17" i="18"/>
  <c r="D17" i="18"/>
  <c r="C17" i="18"/>
  <c r="B17" i="18"/>
  <c r="H5" i="18"/>
  <c r="H6" i="18"/>
  <c r="H7" i="18"/>
  <c r="H8" i="18"/>
  <c r="H9" i="18"/>
  <c r="H10" i="18"/>
  <c r="H11" i="18"/>
  <c r="H12" i="18"/>
  <c r="H15" i="18" s="1"/>
  <c r="H13" i="18"/>
  <c r="H4" i="18"/>
  <c r="G13" i="18"/>
  <c r="F13" i="18"/>
  <c r="E13" i="18"/>
  <c r="D13" i="18"/>
  <c r="C13" i="18"/>
  <c r="B13" i="18"/>
  <c r="A13" i="18"/>
  <c r="G12" i="18"/>
  <c r="F12" i="18"/>
  <c r="E12" i="18"/>
  <c r="A12" i="18"/>
  <c r="G11" i="18"/>
  <c r="F11" i="18"/>
  <c r="E11" i="18"/>
  <c r="D11" i="18"/>
  <c r="D12" i="18" s="1"/>
  <c r="C11" i="18"/>
  <c r="C12" i="18" s="1"/>
  <c r="B11" i="18"/>
  <c r="B12" i="18" s="1"/>
  <c r="A11" i="18"/>
  <c r="G10" i="18"/>
  <c r="F10" i="18"/>
  <c r="E10" i="18"/>
  <c r="A10" i="18"/>
  <c r="G9" i="18"/>
  <c r="F9" i="18"/>
  <c r="E9" i="18"/>
  <c r="A9" i="18"/>
  <c r="G8" i="18"/>
  <c r="F8" i="18"/>
  <c r="E8" i="18"/>
  <c r="D8" i="18"/>
  <c r="D9" i="18" s="1"/>
  <c r="D10" i="18" s="1"/>
  <c r="C8" i="18"/>
  <c r="C9" i="18" s="1"/>
  <c r="C10" i="18" s="1"/>
  <c r="B8" i="18"/>
  <c r="B9" i="18" s="1"/>
  <c r="B10" i="18" s="1"/>
  <c r="A8" i="18"/>
  <c r="G7" i="18"/>
  <c r="F7" i="18"/>
  <c r="E7" i="18"/>
  <c r="A7" i="18"/>
  <c r="G6" i="18"/>
  <c r="F6" i="18"/>
  <c r="E6" i="18"/>
  <c r="A6" i="18"/>
  <c r="G5" i="18"/>
  <c r="F5" i="18"/>
  <c r="E5" i="18"/>
  <c r="A5" i="18"/>
  <c r="G4" i="18"/>
  <c r="F4" i="18"/>
  <c r="E4" i="18"/>
  <c r="D4" i="18"/>
  <c r="D5" i="18" s="1"/>
  <c r="D6" i="18" s="1"/>
  <c r="D7" i="18" s="1"/>
  <c r="C4" i="18"/>
  <c r="C5" i="18" s="1"/>
  <c r="C6" i="18" s="1"/>
  <c r="C7" i="18" s="1"/>
  <c r="B4" i="18"/>
  <c r="B5" i="18" s="1"/>
  <c r="B6" i="18" s="1"/>
  <c r="B7" i="18" s="1"/>
  <c r="A4" i="18"/>
  <c r="G3" i="18"/>
  <c r="F3" i="18"/>
  <c r="E3" i="18"/>
  <c r="U9" i="17"/>
  <c r="U11" i="17"/>
  <c r="U17" i="17"/>
  <c r="U19" i="17"/>
  <c r="U23" i="17"/>
  <c r="G4" i="17"/>
  <c r="U4" i="17" s="1"/>
  <c r="G5" i="17"/>
  <c r="U5" i="17" s="1"/>
  <c r="G6" i="17"/>
  <c r="U6" i="17" s="1"/>
  <c r="G7" i="17"/>
  <c r="U7" i="17" s="1"/>
  <c r="G8" i="17"/>
  <c r="U8" i="17" s="1"/>
  <c r="G9" i="17"/>
  <c r="G10" i="17"/>
  <c r="U10" i="17" s="1"/>
  <c r="G11" i="17"/>
  <c r="G12" i="17"/>
  <c r="U12" i="17" s="1"/>
  <c r="G13" i="17"/>
  <c r="U13" i="17" s="1"/>
  <c r="G14" i="17"/>
  <c r="U14" i="17" s="1"/>
  <c r="G15" i="17"/>
  <c r="U15" i="17" s="1"/>
  <c r="G16" i="17"/>
  <c r="U16" i="17" s="1"/>
  <c r="G17" i="17"/>
  <c r="G18" i="17"/>
  <c r="U18" i="17" s="1"/>
  <c r="G19" i="17"/>
  <c r="G20" i="17"/>
  <c r="U20" i="17" s="1"/>
  <c r="G21" i="17"/>
  <c r="U21" i="17" s="1"/>
  <c r="G22" i="17"/>
  <c r="U22" i="17" s="1"/>
  <c r="G3" i="17"/>
  <c r="U3" i="17" s="1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3" i="17"/>
  <c r="AU13" i="1"/>
  <c r="DJ1" i="16"/>
  <c r="DJ4" i="16"/>
  <c r="DJ5" i="16"/>
  <c r="DJ6" i="16"/>
  <c r="DJ7" i="16"/>
  <c r="DJ8" i="16"/>
  <c r="DJ9" i="16"/>
  <c r="DJ10" i="16"/>
  <c r="DJ11" i="16"/>
  <c r="DJ12" i="16"/>
  <c r="DJ13" i="16"/>
  <c r="DJ14" i="16"/>
  <c r="DJ15" i="16"/>
  <c r="DJ16" i="16"/>
  <c r="DJ17" i="16"/>
  <c r="DJ18" i="16"/>
  <c r="DJ19" i="16"/>
  <c r="DJ20" i="16"/>
  <c r="DJ21" i="16"/>
  <c r="DJ22" i="16"/>
  <c r="DJ3" i="16"/>
  <c r="DM22" i="16"/>
  <c r="DL22" i="16"/>
  <c r="DM21" i="16"/>
  <c r="DL21" i="16"/>
  <c r="DM20" i="16"/>
  <c r="DL20" i="16"/>
  <c r="DM19" i="16"/>
  <c r="DL19" i="16"/>
  <c r="DM18" i="16"/>
  <c r="DL18" i="16"/>
  <c r="DM17" i="16"/>
  <c r="DL17" i="16"/>
  <c r="DM16" i="16"/>
  <c r="DL16" i="16"/>
  <c r="DM15" i="16"/>
  <c r="DL15" i="16"/>
  <c r="DM14" i="16"/>
  <c r="DL14" i="16"/>
  <c r="DM13" i="16"/>
  <c r="DL13" i="16"/>
  <c r="DM12" i="16"/>
  <c r="DL12" i="16"/>
  <c r="DM11" i="16"/>
  <c r="DL11" i="16"/>
  <c r="DM10" i="16"/>
  <c r="DL10" i="16"/>
  <c r="DM9" i="16"/>
  <c r="DL9" i="16"/>
  <c r="DM8" i="16"/>
  <c r="DL8" i="16"/>
  <c r="DM7" i="16"/>
  <c r="DL7" i="16"/>
  <c r="DM6" i="16"/>
  <c r="DL6" i="16"/>
  <c r="DM5" i="16"/>
  <c r="DL5" i="16"/>
  <c r="DM4" i="16"/>
  <c r="DL4" i="16"/>
  <c r="DM3" i="16"/>
  <c r="DL3" i="16"/>
  <c r="DI3" i="16"/>
  <c r="DI4" i="16"/>
  <c r="DI5" i="16"/>
  <c r="DI6" i="16"/>
  <c r="DI7" i="16"/>
  <c r="DI8" i="16"/>
  <c r="DI9" i="16"/>
  <c r="DI10" i="16"/>
  <c r="DI11" i="16"/>
  <c r="DI12" i="16"/>
  <c r="DI13" i="16"/>
  <c r="DI14" i="16"/>
  <c r="DI15" i="16"/>
  <c r="DI16" i="16"/>
  <c r="DI17" i="16"/>
  <c r="DI18" i="16"/>
  <c r="DI19" i="16"/>
  <c r="DI20" i="16"/>
  <c r="DI21" i="16"/>
  <c r="DI22" i="16"/>
  <c r="DH22" i="16"/>
  <c r="DG22" i="16"/>
  <c r="DH21" i="16"/>
  <c r="DG21" i="16"/>
  <c r="DH20" i="16"/>
  <c r="DG20" i="16"/>
  <c r="DH19" i="16"/>
  <c r="DG19" i="16"/>
  <c r="DH18" i="16"/>
  <c r="DG18" i="16"/>
  <c r="DH17" i="16"/>
  <c r="DG17" i="16"/>
  <c r="DH16" i="16"/>
  <c r="DG16" i="16"/>
  <c r="DH15" i="16"/>
  <c r="DG15" i="16"/>
  <c r="DH14" i="16"/>
  <c r="DG14" i="16"/>
  <c r="DH13" i="16"/>
  <c r="DG13" i="16"/>
  <c r="DH12" i="16"/>
  <c r="DG12" i="16"/>
  <c r="DH11" i="16"/>
  <c r="DG11" i="16"/>
  <c r="DH10" i="16"/>
  <c r="DG10" i="16"/>
  <c r="DH9" i="16"/>
  <c r="DG9" i="16"/>
  <c r="DH8" i="16"/>
  <c r="DG8" i="16"/>
  <c r="DH7" i="16"/>
  <c r="DG7" i="16"/>
  <c r="DH6" i="16"/>
  <c r="DG6" i="16"/>
  <c r="DH5" i="16"/>
  <c r="DG5" i="16"/>
  <c r="DH4" i="16"/>
  <c r="DG4" i="16"/>
  <c r="DH3" i="16"/>
  <c r="DG3" i="16"/>
  <c r="DF22" i="16"/>
  <c r="DE22" i="16"/>
  <c r="DF21" i="16"/>
  <c r="DE21" i="16"/>
  <c r="DF20" i="16"/>
  <c r="DE20" i="16"/>
  <c r="DF19" i="16"/>
  <c r="DE19" i="16"/>
  <c r="DF18" i="16"/>
  <c r="DE18" i="16"/>
  <c r="DF17" i="16"/>
  <c r="DE17" i="16"/>
  <c r="DF16" i="16"/>
  <c r="DE16" i="16"/>
  <c r="DF15" i="16"/>
  <c r="DE15" i="16"/>
  <c r="DF14" i="16"/>
  <c r="DE14" i="16"/>
  <c r="DF13" i="16"/>
  <c r="DE13" i="16"/>
  <c r="DF12" i="16"/>
  <c r="DE12" i="16"/>
  <c r="DF11" i="16"/>
  <c r="DE11" i="16"/>
  <c r="DF10" i="16"/>
  <c r="DE10" i="16"/>
  <c r="DF9" i="16"/>
  <c r="DE9" i="16"/>
  <c r="DF8" i="16"/>
  <c r="DE8" i="16"/>
  <c r="DF7" i="16"/>
  <c r="DE7" i="16"/>
  <c r="DF6" i="16"/>
  <c r="DE6" i="16"/>
  <c r="DF5" i="16"/>
  <c r="DE5" i="16"/>
  <c r="DF4" i="16"/>
  <c r="DE4" i="16"/>
  <c r="DF3" i="16"/>
  <c r="DE3" i="16"/>
  <c r="DJ2" i="16"/>
  <c r="DI2" i="16"/>
  <c r="DH2" i="16"/>
  <c r="DF2" i="16"/>
  <c r="DI1" i="16"/>
  <c r="DH1" i="16"/>
  <c r="DG1" i="16"/>
  <c r="DF1" i="16"/>
  <c r="DE1" i="16"/>
  <c r="AG4" i="17"/>
  <c r="AG5" i="17"/>
  <c r="AG6" i="17"/>
  <c r="AG7" i="17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3" i="17"/>
  <c r="AU12" i="1"/>
  <c r="CX1" i="16"/>
  <c r="CX4" i="16"/>
  <c r="CX5" i="16"/>
  <c r="CX6" i="16"/>
  <c r="CX7" i="16"/>
  <c r="CX8" i="16"/>
  <c r="CX9" i="16"/>
  <c r="CX10" i="16"/>
  <c r="CX11" i="16"/>
  <c r="CX12" i="16"/>
  <c r="CX13" i="16"/>
  <c r="CX14" i="16"/>
  <c r="CX15" i="16"/>
  <c r="CX16" i="16"/>
  <c r="CX17" i="16"/>
  <c r="CX18" i="16"/>
  <c r="CX19" i="16"/>
  <c r="CX20" i="16"/>
  <c r="CX21" i="16"/>
  <c r="CX22" i="16"/>
  <c r="CX3" i="16"/>
  <c r="DA22" i="16"/>
  <c r="CZ22" i="16"/>
  <c r="DA21" i="16"/>
  <c r="CZ21" i="16"/>
  <c r="DA20" i="16"/>
  <c r="CZ20" i="16"/>
  <c r="DA19" i="16"/>
  <c r="CZ19" i="16"/>
  <c r="DA18" i="16"/>
  <c r="CZ18" i="16"/>
  <c r="DA17" i="16"/>
  <c r="CZ17" i="16"/>
  <c r="DA16" i="16"/>
  <c r="CZ16" i="16"/>
  <c r="DA15" i="16"/>
  <c r="CZ15" i="16"/>
  <c r="DA14" i="16"/>
  <c r="CZ14" i="16"/>
  <c r="DA13" i="16"/>
  <c r="CZ13" i="16"/>
  <c r="DA12" i="16"/>
  <c r="CZ12" i="16"/>
  <c r="DA11" i="16"/>
  <c r="CZ11" i="16"/>
  <c r="DA10" i="16"/>
  <c r="CZ10" i="16"/>
  <c r="DA9" i="16"/>
  <c r="CZ9" i="16"/>
  <c r="DA8" i="16"/>
  <c r="CZ8" i="16"/>
  <c r="DA7" i="16"/>
  <c r="CZ7" i="16"/>
  <c r="DA6" i="16"/>
  <c r="CZ6" i="16"/>
  <c r="DA5" i="16"/>
  <c r="CZ5" i="16"/>
  <c r="DA4" i="16"/>
  <c r="CZ4" i="16"/>
  <c r="DA3" i="16"/>
  <c r="CZ3" i="16"/>
  <c r="CO22" i="16"/>
  <c r="CN22" i="16"/>
  <c r="CO21" i="16"/>
  <c r="CN21" i="16"/>
  <c r="CO20" i="16"/>
  <c r="CN20" i="16"/>
  <c r="CO19" i="16"/>
  <c r="CN19" i="16"/>
  <c r="CO18" i="16"/>
  <c r="CN18" i="16"/>
  <c r="CO17" i="16"/>
  <c r="CN17" i="16"/>
  <c r="CO16" i="16"/>
  <c r="CN16" i="16"/>
  <c r="CO15" i="16"/>
  <c r="CN15" i="16"/>
  <c r="CO14" i="16"/>
  <c r="CN14" i="16"/>
  <c r="CO13" i="16"/>
  <c r="CN13" i="16"/>
  <c r="CO12" i="16"/>
  <c r="CN12" i="16"/>
  <c r="CO11" i="16"/>
  <c r="CN11" i="16"/>
  <c r="CO10" i="16"/>
  <c r="CN10" i="16"/>
  <c r="CO9" i="16"/>
  <c r="CN9" i="16"/>
  <c r="CO8" i="16"/>
  <c r="CN8" i="16"/>
  <c r="CO7" i="16"/>
  <c r="CN7" i="16"/>
  <c r="CO6" i="16"/>
  <c r="CN6" i="16"/>
  <c r="CO5" i="16"/>
  <c r="CN5" i="16"/>
  <c r="CO4" i="16"/>
  <c r="CN4" i="16"/>
  <c r="CO3" i="16"/>
  <c r="CN3" i="16"/>
  <c r="CC22" i="16"/>
  <c r="CB22" i="16"/>
  <c r="CC21" i="16"/>
  <c r="CB21" i="16"/>
  <c r="CC20" i="16"/>
  <c r="CB20" i="16"/>
  <c r="CC19" i="16"/>
  <c r="CB19" i="16"/>
  <c r="CC18" i="16"/>
  <c r="CB18" i="16"/>
  <c r="CC17" i="16"/>
  <c r="CB17" i="16"/>
  <c r="CC16" i="16"/>
  <c r="CB16" i="16"/>
  <c r="CC15" i="16"/>
  <c r="CB15" i="16"/>
  <c r="CC14" i="16"/>
  <c r="CB14" i="16"/>
  <c r="CC13" i="16"/>
  <c r="CB13" i="16"/>
  <c r="CC12" i="16"/>
  <c r="CB12" i="16"/>
  <c r="CC11" i="16"/>
  <c r="CB11" i="16"/>
  <c r="CC10" i="16"/>
  <c r="CB10" i="16"/>
  <c r="CC9" i="16"/>
  <c r="CB9" i="16"/>
  <c r="CC8" i="16"/>
  <c r="CB8" i="16"/>
  <c r="CC7" i="16"/>
  <c r="CB7" i="16"/>
  <c r="CC6" i="16"/>
  <c r="CB6" i="16"/>
  <c r="CC5" i="16"/>
  <c r="CB5" i="16"/>
  <c r="CC4" i="16"/>
  <c r="CB4" i="16"/>
  <c r="CC3" i="16"/>
  <c r="CB3" i="16"/>
  <c r="CW3" i="16"/>
  <c r="CW4" i="16"/>
  <c r="CW5" i="16"/>
  <c r="CW6" i="16"/>
  <c r="CW7" i="16"/>
  <c r="CW8" i="16"/>
  <c r="CW9" i="16"/>
  <c r="CW10" i="16"/>
  <c r="CW11" i="16"/>
  <c r="CW12" i="16"/>
  <c r="CW13" i="16"/>
  <c r="CW14" i="16"/>
  <c r="CW15" i="16"/>
  <c r="CW16" i="16"/>
  <c r="CW17" i="16"/>
  <c r="CW18" i="16"/>
  <c r="CW19" i="16"/>
  <c r="CW20" i="16"/>
  <c r="CW21" i="16"/>
  <c r="CW22" i="16"/>
  <c r="CV4" i="16"/>
  <c r="CV5" i="16"/>
  <c r="CV6" i="16"/>
  <c r="CV7" i="16"/>
  <c r="CV8" i="16"/>
  <c r="CV9" i="16"/>
  <c r="CV10" i="16"/>
  <c r="CV11" i="16"/>
  <c r="CV12" i="16"/>
  <c r="CV13" i="16"/>
  <c r="CV14" i="16"/>
  <c r="CV15" i="16"/>
  <c r="CV16" i="16"/>
  <c r="CV17" i="16"/>
  <c r="CV18" i="16"/>
  <c r="CV19" i="16"/>
  <c r="CV20" i="16"/>
  <c r="CV21" i="16"/>
  <c r="CV22" i="16"/>
  <c r="CT4" i="16"/>
  <c r="CT5" i="16"/>
  <c r="CT6" i="16"/>
  <c r="CT7" i="16"/>
  <c r="CT8" i="16"/>
  <c r="CT9" i="16"/>
  <c r="CT10" i="16"/>
  <c r="CT11" i="16"/>
  <c r="CT12" i="16"/>
  <c r="CT13" i="16"/>
  <c r="CT14" i="16"/>
  <c r="CT15" i="16"/>
  <c r="CT16" i="16"/>
  <c r="CT17" i="16"/>
  <c r="CT18" i="16"/>
  <c r="CT19" i="16"/>
  <c r="CT20" i="16"/>
  <c r="CT21" i="16"/>
  <c r="CT22" i="16"/>
  <c r="CV3" i="16"/>
  <c r="CT3" i="16"/>
  <c r="CU3" i="16"/>
  <c r="CU4" i="16"/>
  <c r="CU5" i="16"/>
  <c r="CU6" i="16"/>
  <c r="CU7" i="16"/>
  <c r="CU8" i="16"/>
  <c r="CU9" i="16"/>
  <c r="CU10" i="16"/>
  <c r="CU11" i="16"/>
  <c r="CU12" i="16"/>
  <c r="CU13" i="16"/>
  <c r="CU14" i="16"/>
  <c r="CU15" i="16"/>
  <c r="CU16" i="16"/>
  <c r="CU17" i="16"/>
  <c r="CU18" i="16"/>
  <c r="CU19" i="16"/>
  <c r="CU20" i="16"/>
  <c r="CU21" i="16"/>
  <c r="CU22" i="16"/>
  <c r="CS3" i="16"/>
  <c r="CS4" i="16"/>
  <c r="CS5" i="16"/>
  <c r="CS6" i="16"/>
  <c r="CS7" i="16"/>
  <c r="CS8" i="16"/>
  <c r="CS9" i="16"/>
  <c r="CS10" i="16"/>
  <c r="CS11" i="16"/>
  <c r="CS12" i="16"/>
  <c r="CS13" i="16"/>
  <c r="CS14" i="16"/>
  <c r="CS15" i="16"/>
  <c r="CS16" i="16"/>
  <c r="CS17" i="16"/>
  <c r="CS18" i="16"/>
  <c r="CS19" i="16"/>
  <c r="CS20" i="16"/>
  <c r="CS21" i="16"/>
  <c r="CS22" i="16"/>
  <c r="CX2" i="16"/>
  <c r="CW2" i="16"/>
  <c r="CU2" i="16"/>
  <c r="CS2" i="16"/>
  <c r="CW1" i="16"/>
  <c r="CV1" i="16"/>
  <c r="CU1" i="16"/>
  <c r="CT1" i="16"/>
  <c r="CS1" i="16"/>
  <c r="AU11" i="1"/>
  <c r="AF4" i="17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3" i="17"/>
  <c r="CL1" i="16"/>
  <c r="CL4" i="16"/>
  <c r="CL5" i="16"/>
  <c r="CL6" i="16"/>
  <c r="CL7" i="16"/>
  <c r="CL8" i="16"/>
  <c r="CL9" i="16"/>
  <c r="CL10" i="16"/>
  <c r="CL11" i="16"/>
  <c r="CL12" i="16"/>
  <c r="CL13" i="16"/>
  <c r="CL14" i="16"/>
  <c r="CL15" i="16"/>
  <c r="CL16" i="16"/>
  <c r="CL17" i="16"/>
  <c r="CL18" i="16"/>
  <c r="CL19" i="16"/>
  <c r="CL20" i="16"/>
  <c r="CL21" i="16"/>
  <c r="CL22" i="16"/>
  <c r="CL3" i="16"/>
  <c r="CK3" i="16"/>
  <c r="CK4" i="16"/>
  <c r="CK5" i="16"/>
  <c r="CK6" i="16"/>
  <c r="CK7" i="16"/>
  <c r="CK8" i="16"/>
  <c r="CK9" i="16"/>
  <c r="CK10" i="16"/>
  <c r="CK11" i="16"/>
  <c r="CK12" i="16"/>
  <c r="CK13" i="16"/>
  <c r="CK14" i="16"/>
  <c r="CK15" i="16"/>
  <c r="CK16" i="16"/>
  <c r="CK17" i="16"/>
  <c r="CK18" i="16"/>
  <c r="CK19" i="16"/>
  <c r="CK20" i="16"/>
  <c r="CK21" i="16"/>
  <c r="CK22" i="16"/>
  <c r="CJ22" i="16"/>
  <c r="CI22" i="16"/>
  <c r="CJ21" i="16"/>
  <c r="CI21" i="16"/>
  <c r="CJ20" i="16"/>
  <c r="CI20" i="16"/>
  <c r="CJ19" i="16"/>
  <c r="CI19" i="16"/>
  <c r="CJ18" i="16"/>
  <c r="CI18" i="16"/>
  <c r="CJ17" i="16"/>
  <c r="CI17" i="16"/>
  <c r="CJ16" i="16"/>
  <c r="CI16" i="16"/>
  <c r="CJ15" i="16"/>
  <c r="CI15" i="16"/>
  <c r="CJ14" i="16"/>
  <c r="CI14" i="16"/>
  <c r="CJ13" i="16"/>
  <c r="CI13" i="16"/>
  <c r="CJ12" i="16"/>
  <c r="CI12" i="16"/>
  <c r="CJ11" i="16"/>
  <c r="CI11" i="16"/>
  <c r="CJ10" i="16"/>
  <c r="CI10" i="16"/>
  <c r="CJ9" i="16"/>
  <c r="CI9" i="16"/>
  <c r="CJ8" i="16"/>
  <c r="CI8" i="16"/>
  <c r="CJ7" i="16"/>
  <c r="CI7" i="16"/>
  <c r="CJ6" i="16"/>
  <c r="CI6" i="16"/>
  <c r="CJ5" i="16"/>
  <c r="CI5" i="16"/>
  <c r="CJ4" i="16"/>
  <c r="CI4" i="16"/>
  <c r="CJ3" i="16"/>
  <c r="CI3" i="16"/>
  <c r="CH22" i="16"/>
  <c r="CG22" i="16"/>
  <c r="CH21" i="16"/>
  <c r="CG21" i="16"/>
  <c r="CH20" i="16"/>
  <c r="CG20" i="16"/>
  <c r="CH19" i="16"/>
  <c r="CG19" i="16"/>
  <c r="CH18" i="16"/>
  <c r="CG18" i="16"/>
  <c r="CH17" i="16"/>
  <c r="CG17" i="16"/>
  <c r="CH16" i="16"/>
  <c r="CG16" i="16"/>
  <c r="CH15" i="16"/>
  <c r="CG15" i="16"/>
  <c r="CH14" i="16"/>
  <c r="CG14" i="16"/>
  <c r="CH13" i="16"/>
  <c r="CG13" i="16"/>
  <c r="CH12" i="16"/>
  <c r="CG12" i="16"/>
  <c r="CH11" i="16"/>
  <c r="CG11" i="16"/>
  <c r="CH10" i="16"/>
  <c r="CG10" i="16"/>
  <c r="CH9" i="16"/>
  <c r="CG9" i="16"/>
  <c r="CH8" i="16"/>
  <c r="CG8" i="16"/>
  <c r="CH7" i="16"/>
  <c r="CG7" i="16"/>
  <c r="CH6" i="16"/>
  <c r="CG6" i="16"/>
  <c r="CH5" i="16"/>
  <c r="CG5" i="16"/>
  <c r="CH4" i="16"/>
  <c r="CG4" i="16"/>
  <c r="CH3" i="16"/>
  <c r="CG3" i="16"/>
  <c r="CL2" i="16"/>
  <c r="CK2" i="16"/>
  <c r="CK1" i="16"/>
  <c r="CJ1" i="16"/>
  <c r="CI1" i="16"/>
  <c r="CH1" i="16"/>
  <c r="CG1" i="16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3" i="17"/>
  <c r="AU10" i="1"/>
  <c r="BZ1" i="16"/>
  <c r="BZ4" i="16"/>
  <c r="BZ5" i="16"/>
  <c r="BZ6" i="16"/>
  <c r="BZ7" i="16"/>
  <c r="BZ8" i="16"/>
  <c r="BZ9" i="16"/>
  <c r="BZ10" i="16"/>
  <c r="BZ11" i="16"/>
  <c r="BZ12" i="16"/>
  <c r="BZ13" i="16"/>
  <c r="BZ14" i="16"/>
  <c r="BZ15" i="16"/>
  <c r="BZ16" i="16"/>
  <c r="BZ17" i="16"/>
  <c r="BZ18" i="16"/>
  <c r="BZ19" i="16"/>
  <c r="BZ20" i="16"/>
  <c r="BZ21" i="16"/>
  <c r="BZ22" i="16"/>
  <c r="BZ3" i="16"/>
  <c r="BX4" i="16"/>
  <c r="BX5" i="16"/>
  <c r="BX6" i="16"/>
  <c r="BX7" i="16"/>
  <c r="BX8" i="16"/>
  <c r="BX9" i="16"/>
  <c r="BX10" i="16"/>
  <c r="BX11" i="16"/>
  <c r="BX12" i="16"/>
  <c r="BX13" i="16"/>
  <c r="BX14" i="16"/>
  <c r="BX15" i="16"/>
  <c r="BX16" i="16"/>
  <c r="BX17" i="16"/>
  <c r="BX18" i="16"/>
  <c r="BX19" i="16"/>
  <c r="BX20" i="16"/>
  <c r="BX21" i="16"/>
  <c r="BX22" i="16"/>
  <c r="BX3" i="16"/>
  <c r="BV4" i="16"/>
  <c r="BV5" i="16"/>
  <c r="BV6" i="16"/>
  <c r="BV7" i="16"/>
  <c r="BV8" i="16"/>
  <c r="BV9" i="16"/>
  <c r="BV10" i="16"/>
  <c r="BV11" i="16"/>
  <c r="BV12" i="16"/>
  <c r="BV13" i="16"/>
  <c r="BV14" i="16"/>
  <c r="BV15" i="16"/>
  <c r="BV16" i="16"/>
  <c r="BV17" i="16"/>
  <c r="BV18" i="16"/>
  <c r="BV19" i="16"/>
  <c r="BV20" i="16"/>
  <c r="BV21" i="16"/>
  <c r="BV22" i="16"/>
  <c r="BV3" i="16"/>
  <c r="BY3" i="16"/>
  <c r="BY4" i="16"/>
  <c r="BY5" i="16"/>
  <c r="BY6" i="16"/>
  <c r="BY7" i="16"/>
  <c r="BY8" i="16"/>
  <c r="BY9" i="16"/>
  <c r="BY10" i="16"/>
  <c r="BY11" i="16"/>
  <c r="BY12" i="16"/>
  <c r="BY13" i="16"/>
  <c r="BY14" i="16"/>
  <c r="BY15" i="16"/>
  <c r="BY16" i="16"/>
  <c r="BY17" i="16"/>
  <c r="BY18" i="16"/>
  <c r="BY19" i="16"/>
  <c r="BY20" i="16"/>
  <c r="BY21" i="16"/>
  <c r="BY22" i="16"/>
  <c r="BW3" i="16"/>
  <c r="BW4" i="16"/>
  <c r="BW5" i="16"/>
  <c r="BW6" i="16"/>
  <c r="BW7" i="16"/>
  <c r="BW8" i="16"/>
  <c r="BW9" i="16"/>
  <c r="BW10" i="16"/>
  <c r="BW11" i="16"/>
  <c r="BW12" i="16"/>
  <c r="BW13" i="16"/>
  <c r="BW14" i="16"/>
  <c r="BW15" i="16"/>
  <c r="BW16" i="16"/>
  <c r="BW17" i="16"/>
  <c r="BW18" i="16"/>
  <c r="BW19" i="16"/>
  <c r="BW20" i="16"/>
  <c r="BW21" i="16"/>
  <c r="BW22" i="16"/>
  <c r="BU3" i="16"/>
  <c r="BU4" i="16"/>
  <c r="BU5" i="16"/>
  <c r="BU6" i="16"/>
  <c r="BU7" i="16"/>
  <c r="BU8" i="16"/>
  <c r="BU9" i="16"/>
  <c r="BU10" i="16"/>
  <c r="BU11" i="16"/>
  <c r="BU12" i="16"/>
  <c r="BU13" i="16"/>
  <c r="BU14" i="16"/>
  <c r="BU15" i="16"/>
  <c r="BU16" i="16"/>
  <c r="BU17" i="16"/>
  <c r="BU18" i="16"/>
  <c r="BU19" i="16"/>
  <c r="BU20" i="16"/>
  <c r="BU21" i="16"/>
  <c r="BU22" i="16"/>
  <c r="BZ2" i="16"/>
  <c r="BY2" i="16"/>
  <c r="BW2" i="16"/>
  <c r="BU2" i="16"/>
  <c r="BY1" i="16"/>
  <c r="BX1" i="16"/>
  <c r="BW1" i="16"/>
  <c r="BV1" i="16"/>
  <c r="BU1" i="16"/>
  <c r="AC4" i="17"/>
  <c r="AD4" i="17"/>
  <c r="AC5" i="17"/>
  <c r="AD5" i="17"/>
  <c r="AC6" i="17"/>
  <c r="AD6" i="17"/>
  <c r="AC7" i="17"/>
  <c r="AD7" i="17"/>
  <c r="AC8" i="17"/>
  <c r="AD8" i="17"/>
  <c r="AC9" i="17"/>
  <c r="AD9" i="17"/>
  <c r="AC10" i="17"/>
  <c r="AD10" i="17"/>
  <c r="AC11" i="17"/>
  <c r="AD11" i="17"/>
  <c r="AC12" i="17"/>
  <c r="AD12" i="17"/>
  <c r="AC13" i="17"/>
  <c r="AD13" i="17"/>
  <c r="AC14" i="17"/>
  <c r="AD14" i="17"/>
  <c r="AC15" i="17"/>
  <c r="AD15" i="17"/>
  <c r="AC16" i="17"/>
  <c r="AD16" i="17"/>
  <c r="AC17" i="17"/>
  <c r="AD17" i="17"/>
  <c r="AC18" i="17"/>
  <c r="AD18" i="17"/>
  <c r="AC19" i="17"/>
  <c r="AD19" i="17"/>
  <c r="AC20" i="17"/>
  <c r="AD20" i="17"/>
  <c r="AC21" i="17"/>
  <c r="AD21" i="17"/>
  <c r="AC22" i="17"/>
  <c r="AD22" i="17"/>
  <c r="AU9" i="1"/>
  <c r="AU8" i="1"/>
  <c r="BN1" i="16"/>
  <c r="BN4" i="16"/>
  <c r="BN5" i="16"/>
  <c r="BN6" i="16"/>
  <c r="BN7" i="16"/>
  <c r="BN8" i="16"/>
  <c r="BN9" i="16"/>
  <c r="BN10" i="16"/>
  <c r="BN11" i="16"/>
  <c r="BN12" i="16"/>
  <c r="BN13" i="16"/>
  <c r="BN14" i="16"/>
  <c r="BN15" i="16"/>
  <c r="BN16" i="16"/>
  <c r="BN17" i="16"/>
  <c r="BN18" i="16"/>
  <c r="BN19" i="16"/>
  <c r="BN20" i="16"/>
  <c r="BN21" i="16"/>
  <c r="BN22" i="16"/>
  <c r="BN3" i="16"/>
  <c r="AD3" i="17"/>
  <c r="AC3" i="17"/>
  <c r="BQ22" i="16"/>
  <c r="BP22" i="16"/>
  <c r="BQ21" i="16"/>
  <c r="BP21" i="16"/>
  <c r="BQ20" i="16"/>
  <c r="BP20" i="16"/>
  <c r="BQ19" i="16"/>
  <c r="BP19" i="16"/>
  <c r="BQ18" i="16"/>
  <c r="BP18" i="16"/>
  <c r="BQ17" i="16"/>
  <c r="BP17" i="16"/>
  <c r="BQ16" i="16"/>
  <c r="BP16" i="16"/>
  <c r="BQ15" i="16"/>
  <c r="BP15" i="16"/>
  <c r="BQ14" i="16"/>
  <c r="BP14" i="16"/>
  <c r="BQ13" i="16"/>
  <c r="BP13" i="16"/>
  <c r="BQ12" i="16"/>
  <c r="BP12" i="16"/>
  <c r="BQ11" i="16"/>
  <c r="BP11" i="16"/>
  <c r="BQ10" i="16"/>
  <c r="BP10" i="16"/>
  <c r="BQ9" i="16"/>
  <c r="BP9" i="16"/>
  <c r="BQ8" i="16"/>
  <c r="BP8" i="16"/>
  <c r="BQ7" i="16"/>
  <c r="BP7" i="16"/>
  <c r="BQ6" i="16"/>
  <c r="BP6" i="16"/>
  <c r="BQ5" i="16"/>
  <c r="BP5" i="16"/>
  <c r="BQ4" i="16"/>
  <c r="BP4" i="16"/>
  <c r="BQ3" i="16"/>
  <c r="BP3" i="16"/>
  <c r="BL4" i="16"/>
  <c r="BL5" i="16"/>
  <c r="BL6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1" i="16"/>
  <c r="BL22" i="16"/>
  <c r="BL3" i="16"/>
  <c r="BJ4" i="16"/>
  <c r="BJ5" i="16"/>
  <c r="BJ6" i="16"/>
  <c r="BJ7" i="16"/>
  <c r="BJ8" i="16"/>
  <c r="BJ9" i="16"/>
  <c r="BJ10" i="16"/>
  <c r="BJ11" i="16"/>
  <c r="BJ12" i="16"/>
  <c r="BJ13" i="16"/>
  <c r="BJ14" i="16"/>
  <c r="BJ15" i="16"/>
  <c r="BJ16" i="16"/>
  <c r="BJ17" i="16"/>
  <c r="BJ18" i="16"/>
  <c r="BJ19" i="16"/>
  <c r="BJ20" i="16"/>
  <c r="BJ21" i="16"/>
  <c r="BJ22" i="16"/>
  <c r="BJ3" i="16"/>
  <c r="BM22" i="16"/>
  <c r="BM21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M5" i="16"/>
  <c r="BM4" i="16"/>
  <c r="BM3" i="16"/>
  <c r="BK22" i="16"/>
  <c r="BK21" i="16"/>
  <c r="BK20" i="16"/>
  <c r="BK19" i="16"/>
  <c r="BK18" i="16"/>
  <c r="BK17" i="16"/>
  <c r="BK16" i="16"/>
  <c r="BK15" i="16"/>
  <c r="BK14" i="16"/>
  <c r="BK13" i="16"/>
  <c r="BK12" i="16"/>
  <c r="BK11" i="16"/>
  <c r="BK10" i="16"/>
  <c r="BK9" i="16"/>
  <c r="BK8" i="16"/>
  <c r="BK7" i="16"/>
  <c r="BK6" i="16"/>
  <c r="BK5" i="16"/>
  <c r="BK4" i="16"/>
  <c r="BK3" i="16"/>
  <c r="BK2" i="16"/>
  <c r="BI22" i="16"/>
  <c r="BI21" i="16"/>
  <c r="BI20" i="16"/>
  <c r="BI19" i="16"/>
  <c r="BI18" i="16"/>
  <c r="BI17" i="16"/>
  <c r="BI16" i="16"/>
  <c r="BI15" i="16"/>
  <c r="BI14" i="16"/>
  <c r="BI13" i="16"/>
  <c r="BI12" i="16"/>
  <c r="BI11" i="16"/>
  <c r="BI10" i="16"/>
  <c r="BI9" i="16"/>
  <c r="BI8" i="16"/>
  <c r="BI7" i="16"/>
  <c r="BI6" i="16"/>
  <c r="BI5" i="16"/>
  <c r="BI4" i="16"/>
  <c r="BI3" i="16"/>
  <c r="BN2" i="16"/>
  <c r="BM2" i="16"/>
  <c r="BI2" i="16"/>
  <c r="BM1" i="16"/>
  <c r="BL1" i="16"/>
  <c r="BK1" i="16"/>
  <c r="BJ1" i="16"/>
  <c r="BI1" i="16"/>
  <c r="BB1" i="16"/>
  <c r="BB4" i="16"/>
  <c r="BB5" i="16"/>
  <c r="BB6" i="16"/>
  <c r="BB7" i="16"/>
  <c r="BB8" i="16"/>
  <c r="BB9" i="16"/>
  <c r="BB10" i="16"/>
  <c r="BB11" i="16"/>
  <c r="BB12" i="16"/>
  <c r="BB13" i="16"/>
  <c r="BB14" i="16"/>
  <c r="BB15" i="16"/>
  <c r="BB16" i="16"/>
  <c r="BB17" i="16"/>
  <c r="BB18" i="16"/>
  <c r="BB19" i="16"/>
  <c r="BB20" i="16"/>
  <c r="BB21" i="16"/>
  <c r="BB22" i="16"/>
  <c r="BB3" i="16"/>
  <c r="BE22" i="16"/>
  <c r="BD22" i="16"/>
  <c r="BE21" i="16"/>
  <c r="BD21" i="16"/>
  <c r="BE20" i="16"/>
  <c r="BD20" i="16"/>
  <c r="BE19" i="16"/>
  <c r="BD19" i="16"/>
  <c r="BE18" i="16"/>
  <c r="BD18" i="16"/>
  <c r="BE17" i="16"/>
  <c r="BD17" i="16"/>
  <c r="BE16" i="16"/>
  <c r="BD16" i="16"/>
  <c r="BE15" i="16"/>
  <c r="BD15" i="16"/>
  <c r="BE14" i="16"/>
  <c r="BD14" i="16"/>
  <c r="BE13" i="16"/>
  <c r="BD13" i="16"/>
  <c r="BE12" i="16"/>
  <c r="BD12" i="16"/>
  <c r="BE11" i="16"/>
  <c r="BD11" i="16"/>
  <c r="BE10" i="16"/>
  <c r="BD10" i="16"/>
  <c r="BE9" i="16"/>
  <c r="BD9" i="16"/>
  <c r="BE8" i="16"/>
  <c r="BD8" i="16"/>
  <c r="BE7" i="16"/>
  <c r="BD7" i="16"/>
  <c r="BE6" i="16"/>
  <c r="BD6" i="16"/>
  <c r="BE5" i="16"/>
  <c r="BD5" i="16"/>
  <c r="BE4" i="16"/>
  <c r="BD4" i="16"/>
  <c r="BE3" i="16"/>
  <c r="BD3" i="16"/>
  <c r="BA3" i="16"/>
  <c r="BA4" i="16"/>
  <c r="BA5" i="16"/>
  <c r="BA6" i="16"/>
  <c r="BA7" i="16"/>
  <c r="BA8" i="16"/>
  <c r="BA9" i="16"/>
  <c r="BA10" i="16"/>
  <c r="BA11" i="16"/>
  <c r="BA12" i="16"/>
  <c r="BA13" i="16"/>
  <c r="BA14" i="16"/>
  <c r="BA15" i="16"/>
  <c r="BA16" i="16"/>
  <c r="BA17" i="16"/>
  <c r="BA18" i="16"/>
  <c r="BA19" i="16"/>
  <c r="BA20" i="16"/>
  <c r="BA21" i="16"/>
  <c r="BA22" i="16"/>
  <c r="AZ22" i="16"/>
  <c r="AY22" i="16"/>
  <c r="AZ21" i="16"/>
  <c r="AY21" i="16"/>
  <c r="AZ20" i="16"/>
  <c r="AY20" i="16"/>
  <c r="AZ19" i="16"/>
  <c r="AY19" i="16"/>
  <c r="AZ18" i="16"/>
  <c r="AY18" i="16"/>
  <c r="AZ17" i="16"/>
  <c r="AY17" i="16"/>
  <c r="AZ16" i="16"/>
  <c r="AY16" i="16"/>
  <c r="AZ15" i="16"/>
  <c r="AY15" i="16"/>
  <c r="AZ14" i="16"/>
  <c r="AY14" i="16"/>
  <c r="AZ13" i="16"/>
  <c r="AY13" i="16"/>
  <c r="AZ12" i="16"/>
  <c r="AY12" i="16"/>
  <c r="AZ11" i="16"/>
  <c r="AY11" i="16"/>
  <c r="AZ10" i="16"/>
  <c r="AY10" i="16"/>
  <c r="AZ9" i="16"/>
  <c r="AY9" i="16"/>
  <c r="AZ8" i="16"/>
  <c r="AY8" i="16"/>
  <c r="AZ7" i="16"/>
  <c r="AY7" i="16"/>
  <c r="AZ6" i="16"/>
  <c r="AY6" i="16"/>
  <c r="AZ5" i="16"/>
  <c r="AY5" i="16"/>
  <c r="AZ4" i="16"/>
  <c r="AY4" i="16"/>
  <c r="AZ3" i="16"/>
  <c r="AY3" i="16"/>
  <c r="AX22" i="16"/>
  <c r="AW22" i="16"/>
  <c r="AX21" i="16"/>
  <c r="AW21" i="16"/>
  <c r="AX20" i="16"/>
  <c r="AW20" i="16"/>
  <c r="AX19" i="16"/>
  <c r="AW19" i="16"/>
  <c r="AX18" i="16"/>
  <c r="AW18" i="16"/>
  <c r="AX17" i="16"/>
  <c r="AW17" i="16"/>
  <c r="AX16" i="16"/>
  <c r="AW16" i="16"/>
  <c r="AX15" i="16"/>
  <c r="AW15" i="16"/>
  <c r="AX14" i="16"/>
  <c r="AW14" i="16"/>
  <c r="AX13" i="16"/>
  <c r="AW13" i="16"/>
  <c r="AX12" i="16"/>
  <c r="AW12" i="16"/>
  <c r="AX11" i="16"/>
  <c r="AW11" i="16"/>
  <c r="AX10" i="16"/>
  <c r="AW10" i="16"/>
  <c r="AX9" i="16"/>
  <c r="AW9" i="16"/>
  <c r="AX8" i="16"/>
  <c r="AW8" i="16"/>
  <c r="AX7" i="16"/>
  <c r="AW7" i="16"/>
  <c r="AX6" i="16"/>
  <c r="AW6" i="16"/>
  <c r="AX5" i="16"/>
  <c r="AW5" i="16"/>
  <c r="AX4" i="16"/>
  <c r="AW4" i="16"/>
  <c r="AX3" i="16"/>
  <c r="AW3" i="16"/>
  <c r="BB2" i="16"/>
  <c r="BA2" i="16"/>
  <c r="BA1" i="16"/>
  <c r="AZ1" i="16"/>
  <c r="AY1" i="16"/>
  <c r="AX1" i="16"/>
  <c r="AW1" i="16"/>
  <c r="Y4" i="17"/>
  <c r="Z4" i="17"/>
  <c r="AA4" i="17"/>
  <c r="AB4" i="17"/>
  <c r="Y5" i="17"/>
  <c r="Z5" i="17"/>
  <c r="AA5" i="17"/>
  <c r="AB5" i="17"/>
  <c r="Y6" i="17"/>
  <c r="Z6" i="17"/>
  <c r="AA6" i="17"/>
  <c r="AB6" i="17"/>
  <c r="Y7" i="17"/>
  <c r="Z7" i="17"/>
  <c r="AA7" i="17"/>
  <c r="AB7" i="17"/>
  <c r="Y8" i="17"/>
  <c r="Z8" i="17"/>
  <c r="AA8" i="17"/>
  <c r="AB8" i="17"/>
  <c r="Y9" i="17"/>
  <c r="Z9" i="17"/>
  <c r="AA9" i="17"/>
  <c r="AB9" i="17"/>
  <c r="Y10" i="17"/>
  <c r="AJ10" i="17" s="1"/>
  <c r="Z10" i="17"/>
  <c r="AA10" i="17"/>
  <c r="AB10" i="17"/>
  <c r="Y11" i="17"/>
  <c r="Z11" i="17"/>
  <c r="AA11" i="17"/>
  <c r="AB11" i="17"/>
  <c r="Y12" i="17"/>
  <c r="Z12" i="17"/>
  <c r="AA12" i="17"/>
  <c r="AB12" i="17"/>
  <c r="Y13" i="17"/>
  <c r="Z13" i="17"/>
  <c r="AA13" i="17"/>
  <c r="AB13" i="17"/>
  <c r="Y14" i="17"/>
  <c r="Z14" i="17"/>
  <c r="AA14" i="17"/>
  <c r="AB14" i="17"/>
  <c r="Y15" i="17"/>
  <c r="Z15" i="17"/>
  <c r="AA15" i="17"/>
  <c r="AB15" i="17"/>
  <c r="Y16" i="17"/>
  <c r="Z16" i="17"/>
  <c r="AA16" i="17"/>
  <c r="AB16" i="17"/>
  <c r="Y17" i="17"/>
  <c r="Z17" i="17"/>
  <c r="AA17" i="17"/>
  <c r="AB17" i="17"/>
  <c r="Y18" i="17"/>
  <c r="AJ18" i="17" s="1"/>
  <c r="Z18" i="17"/>
  <c r="AA18" i="17"/>
  <c r="AB18" i="17"/>
  <c r="Y19" i="17"/>
  <c r="Z19" i="17"/>
  <c r="AA19" i="17"/>
  <c r="AB19" i="17"/>
  <c r="Y20" i="17"/>
  <c r="Z20" i="17"/>
  <c r="AA20" i="17"/>
  <c r="AB20" i="17"/>
  <c r="Y21" i="17"/>
  <c r="Z21" i="17"/>
  <c r="AA21" i="17"/>
  <c r="AB21" i="17"/>
  <c r="Y22" i="17"/>
  <c r="Z22" i="17"/>
  <c r="AA22" i="17"/>
  <c r="AB22" i="17"/>
  <c r="AB3" i="17"/>
  <c r="AA3" i="17"/>
  <c r="Z3" i="17"/>
  <c r="Y3" i="17"/>
  <c r="T22" i="17"/>
  <c r="S22" i="17"/>
  <c r="R22" i="17"/>
  <c r="Q22" i="17"/>
  <c r="P22" i="17"/>
  <c r="O22" i="17"/>
  <c r="N22" i="17"/>
  <c r="M22" i="17"/>
  <c r="L22" i="17"/>
  <c r="K22" i="17"/>
  <c r="T21" i="17"/>
  <c r="S21" i="17"/>
  <c r="R21" i="17"/>
  <c r="Q21" i="17"/>
  <c r="P21" i="17"/>
  <c r="O21" i="17"/>
  <c r="N21" i="17"/>
  <c r="M21" i="17"/>
  <c r="L21" i="17"/>
  <c r="K21" i="17"/>
  <c r="V21" i="17" s="1"/>
  <c r="T20" i="17"/>
  <c r="S20" i="17"/>
  <c r="R20" i="17"/>
  <c r="Q20" i="17"/>
  <c r="P20" i="17"/>
  <c r="O20" i="17"/>
  <c r="N20" i="17"/>
  <c r="M20" i="17"/>
  <c r="L20" i="17"/>
  <c r="K20" i="17"/>
  <c r="T19" i="17"/>
  <c r="S19" i="17"/>
  <c r="R19" i="17"/>
  <c r="Q19" i="17"/>
  <c r="P19" i="17"/>
  <c r="O19" i="17"/>
  <c r="N19" i="17"/>
  <c r="M19" i="17"/>
  <c r="L19" i="17"/>
  <c r="K19" i="17"/>
  <c r="T18" i="17"/>
  <c r="S18" i="17"/>
  <c r="R18" i="17"/>
  <c r="Q18" i="17"/>
  <c r="P18" i="17"/>
  <c r="O18" i="17"/>
  <c r="N18" i="17"/>
  <c r="M18" i="17"/>
  <c r="L18" i="17"/>
  <c r="K18" i="17"/>
  <c r="T17" i="17"/>
  <c r="S17" i="17"/>
  <c r="R17" i="17"/>
  <c r="Q17" i="17"/>
  <c r="P17" i="17"/>
  <c r="O17" i="17"/>
  <c r="N17" i="17"/>
  <c r="M17" i="17"/>
  <c r="L17" i="17"/>
  <c r="K17" i="17"/>
  <c r="V17" i="17" s="1"/>
  <c r="T16" i="17"/>
  <c r="S16" i="17"/>
  <c r="R16" i="17"/>
  <c r="Q16" i="17"/>
  <c r="P16" i="17"/>
  <c r="O16" i="17"/>
  <c r="N16" i="17"/>
  <c r="M16" i="17"/>
  <c r="L16" i="17"/>
  <c r="K16" i="17"/>
  <c r="T15" i="17"/>
  <c r="S15" i="17"/>
  <c r="R15" i="17"/>
  <c r="Q15" i="17"/>
  <c r="P15" i="17"/>
  <c r="O15" i="17"/>
  <c r="N15" i="17"/>
  <c r="M15" i="17"/>
  <c r="L15" i="17"/>
  <c r="K15" i="17"/>
  <c r="T14" i="17"/>
  <c r="S14" i="17"/>
  <c r="R14" i="17"/>
  <c r="Q14" i="17"/>
  <c r="P14" i="17"/>
  <c r="O14" i="17"/>
  <c r="N14" i="17"/>
  <c r="M14" i="17"/>
  <c r="L14" i="17"/>
  <c r="K14" i="17"/>
  <c r="T13" i="17"/>
  <c r="S13" i="17"/>
  <c r="R13" i="17"/>
  <c r="Q13" i="17"/>
  <c r="P13" i="17"/>
  <c r="O13" i="17"/>
  <c r="N13" i="17"/>
  <c r="M13" i="17"/>
  <c r="L13" i="17"/>
  <c r="K13" i="17"/>
  <c r="T12" i="17"/>
  <c r="S12" i="17"/>
  <c r="R12" i="17"/>
  <c r="Q12" i="17"/>
  <c r="P12" i="17"/>
  <c r="O12" i="17"/>
  <c r="N12" i="17"/>
  <c r="M12" i="17"/>
  <c r="L12" i="17"/>
  <c r="K12" i="17"/>
  <c r="T11" i="17"/>
  <c r="S11" i="17"/>
  <c r="R11" i="17"/>
  <c r="Q11" i="17"/>
  <c r="P11" i="17"/>
  <c r="O11" i="17"/>
  <c r="N11" i="17"/>
  <c r="M11" i="17"/>
  <c r="L11" i="17"/>
  <c r="K11" i="17"/>
  <c r="T10" i="17"/>
  <c r="S10" i="17"/>
  <c r="R10" i="17"/>
  <c r="Q10" i="17"/>
  <c r="P10" i="17"/>
  <c r="O10" i="17"/>
  <c r="N10" i="17"/>
  <c r="M10" i="17"/>
  <c r="L10" i="17"/>
  <c r="K10" i="17"/>
  <c r="T9" i="17"/>
  <c r="S9" i="17"/>
  <c r="R9" i="17"/>
  <c r="Q9" i="17"/>
  <c r="P9" i="17"/>
  <c r="O9" i="17"/>
  <c r="N9" i="17"/>
  <c r="M9" i="17"/>
  <c r="L9" i="17"/>
  <c r="K9" i="17"/>
  <c r="T8" i="17"/>
  <c r="S8" i="17"/>
  <c r="R8" i="17"/>
  <c r="Q8" i="17"/>
  <c r="P8" i="17"/>
  <c r="O8" i="17"/>
  <c r="N8" i="17"/>
  <c r="M8" i="17"/>
  <c r="L8" i="17"/>
  <c r="K8" i="17"/>
  <c r="T7" i="17"/>
  <c r="S7" i="17"/>
  <c r="R7" i="17"/>
  <c r="Q7" i="17"/>
  <c r="P7" i="17"/>
  <c r="O7" i="17"/>
  <c r="N7" i="17"/>
  <c r="M7" i="17"/>
  <c r="L7" i="17"/>
  <c r="K7" i="17"/>
  <c r="T6" i="17"/>
  <c r="S6" i="17"/>
  <c r="R6" i="17"/>
  <c r="Q6" i="17"/>
  <c r="P6" i="17"/>
  <c r="O6" i="17"/>
  <c r="N6" i="17"/>
  <c r="M6" i="17"/>
  <c r="L6" i="17"/>
  <c r="K6" i="17"/>
  <c r="T5" i="17"/>
  <c r="S5" i="17"/>
  <c r="R5" i="17"/>
  <c r="Q5" i="17"/>
  <c r="P5" i="17"/>
  <c r="O5" i="17"/>
  <c r="N5" i="17"/>
  <c r="M5" i="17"/>
  <c r="L5" i="17"/>
  <c r="K5" i="17"/>
  <c r="V5" i="17" s="1"/>
  <c r="T4" i="17"/>
  <c r="S4" i="17"/>
  <c r="R4" i="17"/>
  <c r="Q4" i="17"/>
  <c r="P4" i="17"/>
  <c r="O4" i="17"/>
  <c r="N4" i="17"/>
  <c r="M4" i="17"/>
  <c r="L4" i="17"/>
  <c r="K4" i="17"/>
  <c r="T3" i="17"/>
  <c r="S3" i="17"/>
  <c r="R3" i="17"/>
  <c r="Q3" i="17"/>
  <c r="P3" i="17"/>
  <c r="O3" i="17"/>
  <c r="N3" i="17"/>
  <c r="M3" i="17"/>
  <c r="L3" i="17"/>
  <c r="K3" i="17"/>
  <c r="T2" i="17"/>
  <c r="AH2" i="17" s="1"/>
  <c r="S2" i="17"/>
  <c r="AG2" i="17" s="1"/>
  <c r="R2" i="17"/>
  <c r="AF2" i="17" s="1"/>
  <c r="Q2" i="17"/>
  <c r="AE2" i="17" s="1"/>
  <c r="P2" i="17"/>
  <c r="AD2" i="17" s="1"/>
  <c r="O2" i="17"/>
  <c r="AC2" i="17" s="1"/>
  <c r="N2" i="17"/>
  <c r="AB2" i="17" s="1"/>
  <c r="M2" i="17"/>
  <c r="AA2" i="17" s="1"/>
  <c r="L2" i="17"/>
  <c r="Z2" i="17" s="1"/>
  <c r="K2" i="17"/>
  <c r="Y2" i="17" s="1"/>
  <c r="J22" i="17"/>
  <c r="X22" i="17" s="1"/>
  <c r="J21" i="17"/>
  <c r="X21" i="17" s="1"/>
  <c r="J20" i="17"/>
  <c r="X20" i="17" s="1"/>
  <c r="J19" i="17"/>
  <c r="X19" i="17" s="1"/>
  <c r="J18" i="17"/>
  <c r="X18" i="17" s="1"/>
  <c r="J17" i="17"/>
  <c r="X17" i="17" s="1"/>
  <c r="J16" i="17"/>
  <c r="X16" i="17" s="1"/>
  <c r="J15" i="17"/>
  <c r="X15" i="17" s="1"/>
  <c r="J14" i="17"/>
  <c r="X14" i="17" s="1"/>
  <c r="J13" i="17"/>
  <c r="X13" i="17" s="1"/>
  <c r="J12" i="17"/>
  <c r="X12" i="17" s="1"/>
  <c r="J11" i="17"/>
  <c r="X11" i="17" s="1"/>
  <c r="J10" i="17"/>
  <c r="X10" i="17" s="1"/>
  <c r="J9" i="17"/>
  <c r="X9" i="17" s="1"/>
  <c r="J8" i="17"/>
  <c r="X8" i="17" s="1"/>
  <c r="J7" i="17"/>
  <c r="X7" i="17" s="1"/>
  <c r="J6" i="17"/>
  <c r="X6" i="17" s="1"/>
  <c r="J5" i="17"/>
  <c r="X5" i="17" s="1"/>
  <c r="J4" i="17"/>
  <c r="X4" i="17" s="1"/>
  <c r="J3" i="17"/>
  <c r="X3" i="17" s="1"/>
  <c r="J2" i="17"/>
  <c r="X2" i="17" s="1"/>
  <c r="G2" i="17"/>
  <c r="U2" i="17" s="1"/>
  <c r="AI2" i="17" s="1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E22" i="17"/>
  <c r="D22" i="17"/>
  <c r="C22" i="17"/>
  <c r="B22" i="17"/>
  <c r="H22" i="17" s="1"/>
  <c r="E21" i="17"/>
  <c r="D21" i="17"/>
  <c r="C21" i="17"/>
  <c r="B21" i="17"/>
  <c r="H21" i="17" s="1"/>
  <c r="E20" i="17"/>
  <c r="D20" i="17"/>
  <c r="C20" i="17"/>
  <c r="B20" i="17"/>
  <c r="H20" i="17" s="1"/>
  <c r="E19" i="17"/>
  <c r="D19" i="17"/>
  <c r="C19" i="17"/>
  <c r="B19" i="17"/>
  <c r="H19" i="17" s="1"/>
  <c r="E18" i="17"/>
  <c r="D18" i="17"/>
  <c r="C18" i="17"/>
  <c r="B18" i="17"/>
  <c r="H18" i="17" s="1"/>
  <c r="E17" i="17"/>
  <c r="D17" i="17"/>
  <c r="C17" i="17"/>
  <c r="B17" i="17"/>
  <c r="H17" i="17" s="1"/>
  <c r="E16" i="17"/>
  <c r="D16" i="17"/>
  <c r="C16" i="17"/>
  <c r="B16" i="17"/>
  <c r="H16" i="17" s="1"/>
  <c r="E15" i="17"/>
  <c r="D15" i="17"/>
  <c r="C15" i="17"/>
  <c r="B15" i="17"/>
  <c r="H15" i="17" s="1"/>
  <c r="E14" i="17"/>
  <c r="D14" i="17"/>
  <c r="C14" i="17"/>
  <c r="B14" i="17"/>
  <c r="H14" i="17" s="1"/>
  <c r="E13" i="17"/>
  <c r="D13" i="17"/>
  <c r="C13" i="17"/>
  <c r="B13" i="17"/>
  <c r="H13" i="17" s="1"/>
  <c r="E12" i="17"/>
  <c r="D12" i="17"/>
  <c r="C12" i="17"/>
  <c r="B12" i="17"/>
  <c r="H12" i="17" s="1"/>
  <c r="E11" i="17"/>
  <c r="D11" i="17"/>
  <c r="C11" i="17"/>
  <c r="B11" i="17"/>
  <c r="H11" i="17" s="1"/>
  <c r="E10" i="17"/>
  <c r="D10" i="17"/>
  <c r="C10" i="17"/>
  <c r="B10" i="17"/>
  <c r="H10" i="17" s="1"/>
  <c r="E9" i="17"/>
  <c r="D9" i="17"/>
  <c r="C9" i="17"/>
  <c r="B9" i="17"/>
  <c r="H9" i="17" s="1"/>
  <c r="E8" i="17"/>
  <c r="D8" i="17"/>
  <c r="C8" i="17"/>
  <c r="B8" i="17"/>
  <c r="H8" i="17" s="1"/>
  <c r="E7" i="17"/>
  <c r="D7" i="17"/>
  <c r="C7" i="17"/>
  <c r="B7" i="17"/>
  <c r="H7" i="17" s="1"/>
  <c r="E6" i="17"/>
  <c r="D6" i="17"/>
  <c r="C6" i="17"/>
  <c r="B6" i="17"/>
  <c r="H6" i="17" s="1"/>
  <c r="E5" i="17"/>
  <c r="D5" i="17"/>
  <c r="C5" i="17"/>
  <c r="B5" i="17"/>
  <c r="H5" i="17" s="1"/>
  <c r="E4" i="17"/>
  <c r="D4" i="17"/>
  <c r="C4" i="17"/>
  <c r="B4" i="17"/>
  <c r="H4" i="17" s="1"/>
  <c r="E3" i="17"/>
  <c r="D3" i="17"/>
  <c r="C3" i="17"/>
  <c r="B3" i="17"/>
  <c r="H3" i="17" s="1"/>
  <c r="E2" i="17"/>
  <c r="D2" i="17"/>
  <c r="C2" i="17"/>
  <c r="B2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" i="17"/>
  <c r="A3" i="17"/>
  <c r="AU7" i="1"/>
  <c r="AP1" i="16"/>
  <c r="AP4" i="16"/>
  <c r="AP5" i="16"/>
  <c r="AP6" i="16"/>
  <c r="AP7" i="16"/>
  <c r="AP8" i="16"/>
  <c r="AP9" i="16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3" i="16"/>
  <c r="AS22" i="16"/>
  <c r="AR22" i="16"/>
  <c r="AS21" i="16"/>
  <c r="AR21" i="16"/>
  <c r="AS20" i="16"/>
  <c r="AR20" i="16"/>
  <c r="AS19" i="16"/>
  <c r="AR19" i="16"/>
  <c r="AS18" i="16"/>
  <c r="AR18" i="16"/>
  <c r="AS17" i="16"/>
  <c r="AR17" i="16"/>
  <c r="AS16" i="16"/>
  <c r="AR16" i="16"/>
  <c r="AS15" i="16"/>
  <c r="AR15" i="16"/>
  <c r="AS14" i="16"/>
  <c r="AR14" i="16"/>
  <c r="AS13" i="16"/>
  <c r="AR13" i="16"/>
  <c r="AS12" i="16"/>
  <c r="AR12" i="16"/>
  <c r="AS11" i="16"/>
  <c r="AR11" i="16"/>
  <c r="AS10" i="16"/>
  <c r="AR10" i="16"/>
  <c r="AS9" i="16"/>
  <c r="AR9" i="16"/>
  <c r="AS8" i="16"/>
  <c r="AR8" i="16"/>
  <c r="AS7" i="16"/>
  <c r="AR7" i="16"/>
  <c r="AS6" i="16"/>
  <c r="AR6" i="16"/>
  <c r="AS5" i="16"/>
  <c r="AR5" i="16"/>
  <c r="AS4" i="16"/>
  <c r="AR4" i="16"/>
  <c r="AS3" i="16"/>
  <c r="AR3" i="16"/>
  <c r="AN4" i="16"/>
  <c r="AN5" i="16"/>
  <c r="AN6" i="16"/>
  <c r="AN7" i="16"/>
  <c r="AN8" i="16"/>
  <c r="AN9" i="16"/>
  <c r="AN10" i="16"/>
  <c r="AN11" i="16"/>
  <c r="AN12" i="16"/>
  <c r="AN13" i="16"/>
  <c r="AN14" i="16"/>
  <c r="AN15" i="16"/>
  <c r="AN16" i="16"/>
  <c r="AN17" i="16"/>
  <c r="AN18" i="16"/>
  <c r="AN19" i="16"/>
  <c r="AN20" i="16"/>
  <c r="AN21" i="16"/>
  <c r="AN22" i="16"/>
  <c r="AL4" i="16"/>
  <c r="AL5" i="16"/>
  <c r="AL6" i="16"/>
  <c r="AL7" i="16"/>
  <c r="AL8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N3" i="16"/>
  <c r="AL3" i="16"/>
  <c r="AO3" i="16"/>
  <c r="AO4" i="16"/>
  <c r="AO5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M3" i="16"/>
  <c r="AM4" i="16"/>
  <c r="AM5" i="16"/>
  <c r="AM6" i="16"/>
  <c r="AM7" i="16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K3" i="16"/>
  <c r="AK4" i="16"/>
  <c r="AK5" i="16"/>
  <c r="AK6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P2" i="16"/>
  <c r="AO2" i="16"/>
  <c r="AM2" i="16"/>
  <c r="AK2" i="16"/>
  <c r="AO1" i="16"/>
  <c r="AN1" i="16"/>
  <c r="AM1" i="16"/>
  <c r="AL1" i="16"/>
  <c r="AK1" i="16"/>
  <c r="AU6" i="1"/>
  <c r="AD1" i="16"/>
  <c r="AD4" i="16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3" i="16"/>
  <c r="AC3" i="16"/>
  <c r="AC4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G22" i="16"/>
  <c r="AF22" i="16"/>
  <c r="AG21" i="16"/>
  <c r="AF21" i="16"/>
  <c r="AG20" i="16"/>
  <c r="AF20" i="16"/>
  <c r="AG19" i="16"/>
  <c r="AF19" i="16"/>
  <c r="AG18" i="16"/>
  <c r="AF18" i="16"/>
  <c r="AG17" i="16"/>
  <c r="AF17" i="16"/>
  <c r="AG16" i="16"/>
  <c r="AF16" i="16"/>
  <c r="AG15" i="16"/>
  <c r="AF15" i="16"/>
  <c r="AG14" i="16"/>
  <c r="AF14" i="16"/>
  <c r="AG13" i="16"/>
  <c r="AF13" i="16"/>
  <c r="AG12" i="16"/>
  <c r="AF12" i="16"/>
  <c r="AG11" i="16"/>
  <c r="AF11" i="16"/>
  <c r="AG10" i="16"/>
  <c r="AF10" i="16"/>
  <c r="AG9" i="16"/>
  <c r="AF9" i="16"/>
  <c r="AG8" i="16"/>
  <c r="AF8" i="16"/>
  <c r="AG7" i="16"/>
  <c r="AF7" i="16"/>
  <c r="AG6" i="16"/>
  <c r="AF6" i="16"/>
  <c r="AG5" i="16"/>
  <c r="AF5" i="16"/>
  <c r="AG4" i="16"/>
  <c r="AF4" i="16"/>
  <c r="AG3" i="16"/>
  <c r="AF3" i="16"/>
  <c r="AB4" i="16"/>
  <c r="AB5" i="16"/>
  <c r="AB6" i="16"/>
  <c r="AB7" i="16"/>
  <c r="AB8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Z4" i="16"/>
  <c r="Z5" i="16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AB3" i="16"/>
  <c r="Z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AA6" i="16"/>
  <c r="AA5" i="16"/>
  <c r="AA4" i="16"/>
  <c r="AA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5" i="16"/>
  <c r="Y4" i="16"/>
  <c r="Y3" i="16"/>
  <c r="AD2" i="16"/>
  <c r="AC2" i="16"/>
  <c r="AA2" i="16"/>
  <c r="Y2" i="16"/>
  <c r="AC1" i="16"/>
  <c r="AB1" i="16"/>
  <c r="AA1" i="16"/>
  <c r="Z1" i="16"/>
  <c r="Y1" i="16"/>
  <c r="AU1" i="1"/>
  <c r="AU5" i="1"/>
  <c r="R1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3" i="16"/>
  <c r="R2" i="16"/>
  <c r="T4" i="16"/>
  <c r="U4" i="16"/>
  <c r="T5" i="16"/>
  <c r="U5" i="16"/>
  <c r="T6" i="16"/>
  <c r="U6" i="16"/>
  <c r="T7" i="16"/>
  <c r="U7" i="16"/>
  <c r="T8" i="16"/>
  <c r="U8" i="16"/>
  <c r="T9" i="16"/>
  <c r="U9" i="16"/>
  <c r="T10" i="16"/>
  <c r="U10" i="16"/>
  <c r="T11" i="16"/>
  <c r="U11" i="16"/>
  <c r="T12" i="16"/>
  <c r="U12" i="16"/>
  <c r="T13" i="16"/>
  <c r="U13" i="16"/>
  <c r="T14" i="16"/>
  <c r="U14" i="16"/>
  <c r="T15" i="16"/>
  <c r="U15" i="16"/>
  <c r="T16" i="16"/>
  <c r="U16" i="16"/>
  <c r="T17" i="16"/>
  <c r="U17" i="16"/>
  <c r="T18" i="16"/>
  <c r="U18" i="16"/>
  <c r="T19" i="16"/>
  <c r="U19" i="16"/>
  <c r="T20" i="16"/>
  <c r="U20" i="16"/>
  <c r="T21" i="16"/>
  <c r="U21" i="16"/>
  <c r="T22" i="16"/>
  <c r="U22" i="16"/>
  <c r="U3" i="16"/>
  <c r="T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I4" i="16"/>
  <c r="H4" i="16"/>
  <c r="I3" i="16"/>
  <c r="H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P2" i="16"/>
  <c r="O2" i="16"/>
  <c r="Q22" i="16"/>
  <c r="O22" i="16"/>
  <c r="M22" i="16"/>
  <c r="Q21" i="16"/>
  <c r="O21" i="16"/>
  <c r="M21" i="16"/>
  <c r="Q20" i="16"/>
  <c r="O20" i="16"/>
  <c r="M20" i="16"/>
  <c r="Q19" i="16"/>
  <c r="O19" i="16"/>
  <c r="M19" i="16"/>
  <c r="Q18" i="16"/>
  <c r="O18" i="16"/>
  <c r="M18" i="16"/>
  <c r="Q17" i="16"/>
  <c r="O17" i="16"/>
  <c r="M17" i="16"/>
  <c r="Q16" i="16"/>
  <c r="O16" i="16"/>
  <c r="M16" i="16"/>
  <c r="Q15" i="16"/>
  <c r="O15" i="16"/>
  <c r="M15" i="16"/>
  <c r="Q14" i="16"/>
  <c r="O14" i="16"/>
  <c r="M14" i="16"/>
  <c r="Q13" i="16"/>
  <c r="O13" i="16"/>
  <c r="M13" i="16"/>
  <c r="Q12" i="16"/>
  <c r="O12" i="16"/>
  <c r="M12" i="16"/>
  <c r="Q11" i="16"/>
  <c r="O11" i="16"/>
  <c r="M11" i="16"/>
  <c r="Q10" i="16"/>
  <c r="O10" i="16"/>
  <c r="M10" i="16"/>
  <c r="Q9" i="16"/>
  <c r="O9" i="16"/>
  <c r="M9" i="16"/>
  <c r="Q8" i="16"/>
  <c r="O8" i="16"/>
  <c r="M8" i="16"/>
  <c r="Q7" i="16"/>
  <c r="O7" i="16"/>
  <c r="M7" i="16"/>
  <c r="Q6" i="16"/>
  <c r="O6" i="16"/>
  <c r="M6" i="16"/>
  <c r="Q5" i="16"/>
  <c r="O5" i="16"/>
  <c r="M5" i="16"/>
  <c r="Q4" i="16"/>
  <c r="O4" i="16"/>
  <c r="M4" i="16"/>
  <c r="Q3" i="16"/>
  <c r="O3" i="16"/>
  <c r="M3" i="16"/>
  <c r="Q2" i="16"/>
  <c r="M2" i="16"/>
  <c r="Q1" i="16"/>
  <c r="P1" i="16"/>
  <c r="O1" i="16"/>
  <c r="N1" i="16"/>
  <c r="M1" i="16"/>
  <c r="AU4" i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D2" i="16"/>
  <c r="C2" i="16"/>
  <c r="I4" i="9"/>
  <c r="I5" i="9" s="1"/>
  <c r="I3" i="9"/>
  <c r="AI56" i="14"/>
  <c r="AJ56" i="14"/>
  <c r="Z65" i="15"/>
  <c r="Z64" i="15"/>
  <c r="Z63" i="15"/>
  <c r="Z62" i="15"/>
  <c r="Z61" i="15"/>
  <c r="Z60" i="15"/>
  <c r="Z59" i="15"/>
  <c r="Z58" i="15"/>
  <c r="Z57" i="15"/>
  <c r="Z56" i="15"/>
  <c r="Y65" i="15"/>
  <c r="Y64" i="15"/>
  <c r="Y63" i="15"/>
  <c r="Y62" i="15"/>
  <c r="Y61" i="15"/>
  <c r="Y60" i="15"/>
  <c r="Y59" i="15"/>
  <c r="Y58" i="15"/>
  <c r="Y57" i="15"/>
  <c r="Y56" i="15"/>
  <c r="Y55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K53" i="14"/>
  <c r="AK52" i="14"/>
  <c r="AK51" i="14"/>
  <c r="AK50" i="14"/>
  <c r="AK49" i="14"/>
  <c r="AK48" i="14"/>
  <c r="AK47" i="14"/>
  <c r="AK46" i="14"/>
  <c r="AK45" i="14"/>
  <c r="AK44" i="14"/>
  <c r="AK43" i="14"/>
  <c r="AC53" i="14"/>
  <c r="AC52" i="14"/>
  <c r="AC51" i="14"/>
  <c r="AC50" i="14"/>
  <c r="AC49" i="14"/>
  <c r="AC48" i="14"/>
  <c r="AC47" i="14"/>
  <c r="AC46" i="14"/>
  <c r="AC45" i="14"/>
  <c r="AC44" i="14"/>
  <c r="AJ55" i="14"/>
  <c r="AJ53" i="14"/>
  <c r="AJ52" i="14"/>
  <c r="AJ51" i="14"/>
  <c r="AJ50" i="14"/>
  <c r="AJ49" i="14"/>
  <c r="AJ48" i="14"/>
  <c r="AJ47" i="14"/>
  <c r="AJ46" i="14"/>
  <c r="AJ45" i="14"/>
  <c r="AJ44" i="14"/>
  <c r="AI45" i="14"/>
  <c r="AI46" i="14"/>
  <c r="AI47" i="14"/>
  <c r="AI55" i="14" s="1"/>
  <c r="AI48" i="14"/>
  <c r="AI49" i="14"/>
  <c r="AI50" i="14"/>
  <c r="AI51" i="14"/>
  <c r="AI52" i="14"/>
  <c r="AI53" i="14"/>
  <c r="AI44" i="14"/>
  <c r="AH53" i="14"/>
  <c r="AG53" i="14"/>
  <c r="AH52" i="14"/>
  <c r="AG52" i="14"/>
  <c r="AH51" i="14"/>
  <c r="AG51" i="14"/>
  <c r="AH50" i="14"/>
  <c r="AG50" i="14"/>
  <c r="AH49" i="14"/>
  <c r="AG49" i="14"/>
  <c r="AH48" i="14"/>
  <c r="AG48" i="14"/>
  <c r="AH47" i="14"/>
  <c r="AG47" i="14"/>
  <c r="AH46" i="14"/>
  <c r="AG46" i="14"/>
  <c r="AH45" i="14"/>
  <c r="AG45" i="14"/>
  <c r="AH44" i="14"/>
  <c r="AG44" i="14"/>
  <c r="AH43" i="14"/>
  <c r="AG43" i="14"/>
  <c r="AV29" i="14"/>
  <c r="AV28" i="14"/>
  <c r="AV27" i="14"/>
  <c r="AV26" i="14"/>
  <c r="AV25" i="14"/>
  <c r="AV24" i="14"/>
  <c r="AV23" i="14"/>
  <c r="AV22" i="14"/>
  <c r="AV21" i="14"/>
  <c r="AV20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53" i="14"/>
  <c r="AD53" i="14"/>
  <c r="AE52" i="14"/>
  <c r="AD52" i="14"/>
  <c r="AE51" i="14"/>
  <c r="AD51" i="14"/>
  <c r="AE50" i="14"/>
  <c r="AD50" i="14"/>
  <c r="AE49" i="14"/>
  <c r="AD49" i="14"/>
  <c r="AE48" i="14"/>
  <c r="AD48" i="14"/>
  <c r="AE47" i="14"/>
  <c r="AD47" i="14"/>
  <c r="AE46" i="14"/>
  <c r="AD46" i="14"/>
  <c r="AE45" i="14"/>
  <c r="AD45" i="14"/>
  <c r="AE44" i="14"/>
  <c r="AD44" i="14"/>
  <c r="Z55" i="14"/>
  <c r="AF28" i="7"/>
  <c r="AE28" i="7"/>
  <c r="AF27" i="7"/>
  <c r="AE27" i="7"/>
  <c r="AF26" i="7"/>
  <c r="AE26" i="7"/>
  <c r="AF25" i="7"/>
  <c r="AE25" i="7"/>
  <c r="AF24" i="7"/>
  <c r="AE24" i="7"/>
  <c r="AF23" i="7"/>
  <c r="AE23" i="7"/>
  <c r="AF22" i="7"/>
  <c r="AE22" i="7"/>
  <c r="AF21" i="7"/>
  <c r="AE21" i="7"/>
  <c r="AF20" i="7"/>
  <c r="AE20" i="7"/>
  <c r="AF19" i="7"/>
  <c r="AE19" i="7"/>
  <c r="AF18" i="7"/>
  <c r="AE18" i="7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AC28" i="7"/>
  <c r="AD28" i="7" s="1"/>
  <c r="AC27" i="7"/>
  <c r="AD27" i="7" s="1"/>
  <c r="AC26" i="7"/>
  <c r="AD26" i="7" s="1"/>
  <c r="AC25" i="7"/>
  <c r="AD25" i="7" s="1"/>
  <c r="AC24" i="7"/>
  <c r="AD24" i="7" s="1"/>
  <c r="AC23" i="7"/>
  <c r="AD23" i="7" s="1"/>
  <c r="AC22" i="7"/>
  <c r="AD22" i="7" s="1"/>
  <c r="AC21" i="7"/>
  <c r="AD21" i="7" s="1"/>
  <c r="AC20" i="7"/>
  <c r="AD20" i="7" s="1"/>
  <c r="AC19" i="7"/>
  <c r="AD19" i="7" s="1"/>
  <c r="Y28" i="7"/>
  <c r="Y27" i="7"/>
  <c r="Y26" i="7"/>
  <c r="Y25" i="7"/>
  <c r="Y24" i="7"/>
  <c r="Y23" i="7"/>
  <c r="Y22" i="7"/>
  <c r="Y21" i="7"/>
  <c r="Y20" i="7"/>
  <c r="Y19" i="7"/>
  <c r="AV53" i="7"/>
  <c r="AV52" i="7"/>
  <c r="AV51" i="7"/>
  <c r="AV50" i="7"/>
  <c r="AV49" i="7"/>
  <c r="AV48" i="7"/>
  <c r="AV47" i="7"/>
  <c r="AV46" i="7"/>
  <c r="AV45" i="7"/>
  <c r="AV44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G59" i="6"/>
  <c r="F59" i="6"/>
  <c r="E59" i="6"/>
  <c r="D59" i="6"/>
  <c r="C59" i="6"/>
  <c r="B59" i="6"/>
  <c r="W67" i="7"/>
  <c r="N67" i="7"/>
  <c r="M67" i="7"/>
  <c r="L67" i="7"/>
  <c r="C67" i="7"/>
  <c r="B67" i="7"/>
  <c r="M82" i="6"/>
  <c r="M81" i="6"/>
  <c r="M80" i="6"/>
  <c r="M79" i="6"/>
  <c r="M78" i="6"/>
  <c r="M77" i="6"/>
  <c r="M76" i="6"/>
  <c r="M75" i="6"/>
  <c r="M74" i="6"/>
  <c r="M73" i="6"/>
  <c r="J84" i="6"/>
  <c r="Z91" i="7"/>
  <c r="K15" i="7"/>
  <c r="V13" i="7" s="1"/>
  <c r="J15" i="7"/>
  <c r="U8" i="7" s="1"/>
  <c r="I15" i="7"/>
  <c r="T13" i="7" s="1"/>
  <c r="H15" i="7"/>
  <c r="S13" i="7" s="1"/>
  <c r="E15" i="7"/>
  <c r="P8" i="7" s="1"/>
  <c r="D15" i="7"/>
  <c r="O8" i="7" s="1"/>
  <c r="G15" i="7"/>
  <c r="R11" i="7" s="1"/>
  <c r="F15" i="7"/>
  <c r="Q11" i="7" s="1"/>
  <c r="L15" i="7"/>
  <c r="W13" i="7" s="1"/>
  <c r="C15" i="7"/>
  <c r="N13" i="7" s="1"/>
  <c r="B15" i="7"/>
  <c r="M11" i="7" s="1"/>
  <c r="K13" i="7"/>
  <c r="V7" i="7" s="1"/>
  <c r="J13" i="7"/>
  <c r="U10" i="7" s="1"/>
  <c r="I13" i="7"/>
  <c r="T10" i="7" s="1"/>
  <c r="H13" i="7"/>
  <c r="S10" i="7" s="1"/>
  <c r="G13" i="7"/>
  <c r="R10" i="7" s="1"/>
  <c r="F13" i="7"/>
  <c r="F14" i="7" s="1"/>
  <c r="E13" i="7"/>
  <c r="P10" i="7" s="1"/>
  <c r="D13" i="7"/>
  <c r="O10" i="7" s="1"/>
  <c r="L13" i="7"/>
  <c r="W7" i="7" s="1"/>
  <c r="C13" i="7"/>
  <c r="N7" i="7" s="1"/>
  <c r="B13" i="7"/>
  <c r="M7" i="7" s="1"/>
  <c r="K10" i="7"/>
  <c r="V6" i="7" s="1"/>
  <c r="J10" i="7"/>
  <c r="J11" i="7" s="1"/>
  <c r="J12" i="7" s="1"/>
  <c r="I10" i="7"/>
  <c r="H10" i="7"/>
  <c r="S6" i="7" s="1"/>
  <c r="G10" i="7"/>
  <c r="G11" i="7" s="1"/>
  <c r="F10" i="7"/>
  <c r="Q6" i="7" s="1"/>
  <c r="E10" i="7"/>
  <c r="P6" i="7" s="1"/>
  <c r="D10" i="7"/>
  <c r="D11" i="7" s="1"/>
  <c r="D12" i="7" s="1"/>
  <c r="L10" i="7"/>
  <c r="W6" i="7" s="1"/>
  <c r="C10" i="7"/>
  <c r="C11" i="7" s="1"/>
  <c r="C12" i="7" s="1"/>
  <c r="B10" i="7"/>
  <c r="L6" i="7"/>
  <c r="L7" i="7" s="1"/>
  <c r="K6" i="7"/>
  <c r="J6" i="7"/>
  <c r="I6" i="7"/>
  <c r="H6" i="7"/>
  <c r="H7" i="7" s="1"/>
  <c r="G6" i="7"/>
  <c r="F6" i="7"/>
  <c r="E6" i="7"/>
  <c r="D6" i="7"/>
  <c r="D7" i="7" s="1"/>
  <c r="C6" i="7"/>
  <c r="B6" i="7"/>
  <c r="B7" i="7" s="1"/>
  <c r="B8" i="7" s="1"/>
  <c r="B9" i="7" s="1"/>
  <c r="AC12" i="8"/>
  <c r="AC11" i="8"/>
  <c r="AC10" i="8"/>
  <c r="AC2" i="8"/>
  <c r="Z13" i="8"/>
  <c r="Z12" i="8"/>
  <c r="Z11" i="8"/>
  <c r="Z2" i="8"/>
  <c r="W11" i="8"/>
  <c r="W10" i="8"/>
  <c r="W9" i="8"/>
  <c r="W2" i="8"/>
  <c r="T14" i="8"/>
  <c r="T13" i="8"/>
  <c r="T12" i="8"/>
  <c r="T2" i="8"/>
  <c r="Q2" i="8"/>
  <c r="K2" i="8"/>
  <c r="H2" i="8"/>
  <c r="Q13" i="8"/>
  <c r="Q12" i="8"/>
  <c r="Q11" i="8"/>
  <c r="N11" i="8"/>
  <c r="N10" i="8"/>
  <c r="N9" i="8"/>
  <c r="N2" i="8"/>
  <c r="K12" i="8"/>
  <c r="K11" i="8"/>
  <c r="K10" i="8"/>
  <c r="H12" i="8"/>
  <c r="H11" i="8"/>
  <c r="H10" i="8"/>
  <c r="P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6" i="10" s="1"/>
  <c r="G98" i="10"/>
  <c r="G97" i="10"/>
  <c r="D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O30" i="11"/>
  <c r="C30" i="11"/>
  <c r="P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6" i="11" s="1"/>
  <c r="G98" i="11"/>
  <c r="G97" i="11"/>
  <c r="D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P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D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P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G97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6" i="13" s="1"/>
  <c r="G98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76" i="13"/>
  <c r="D96" i="13"/>
  <c r="F11" i="5"/>
  <c r="W9" i="7"/>
  <c r="G72" i="3"/>
  <c r="V9" i="7"/>
  <c r="V12" i="7" s="1"/>
  <c r="U9" i="7"/>
  <c r="U15" i="7" s="1"/>
  <c r="T9" i="7"/>
  <c r="S9" i="7"/>
  <c r="S15" i="7" s="1"/>
  <c r="R9" i="7"/>
  <c r="R15" i="7" s="1"/>
  <c r="Q9" i="7"/>
  <c r="O9" i="7"/>
  <c r="P9" i="7"/>
  <c r="P15" i="7" s="1"/>
  <c r="P4" i="7"/>
  <c r="R4" i="7" s="1"/>
  <c r="R67" i="7" s="1"/>
  <c r="O4" i="7"/>
  <c r="Q4" i="7" s="1"/>
  <c r="Q67" i="7" s="1"/>
  <c r="E2" i="8"/>
  <c r="E11" i="8"/>
  <c r="E10" i="8"/>
  <c r="E9" i="8"/>
  <c r="B11" i="8"/>
  <c r="B10" i="8"/>
  <c r="B9" i="8"/>
  <c r="B2" i="8"/>
  <c r="X5" i="7"/>
  <c r="X4" i="7"/>
  <c r="X3" i="7"/>
  <c r="E4" i="7"/>
  <c r="G4" i="7" s="1"/>
  <c r="K4" i="7" s="1"/>
  <c r="K67" i="7" s="1"/>
  <c r="D4" i="7"/>
  <c r="F4" i="7" s="1"/>
  <c r="J4" i="7" s="1"/>
  <c r="J67" i="7" s="1"/>
  <c r="N9" i="7"/>
  <c r="N12" i="7" s="1"/>
  <c r="M9" i="7"/>
  <c r="N15" i="6"/>
  <c r="N27" i="6"/>
  <c r="N26" i="6"/>
  <c r="N25" i="6"/>
  <c r="N24" i="6"/>
  <c r="N23" i="6"/>
  <c r="N22" i="6"/>
  <c r="N21" i="6"/>
  <c r="N20" i="6"/>
  <c r="N19" i="6"/>
  <c r="N18" i="6"/>
  <c r="M19" i="6"/>
  <c r="M20" i="6"/>
  <c r="M21" i="6"/>
  <c r="M22" i="6"/>
  <c r="M23" i="6"/>
  <c r="M24" i="6"/>
  <c r="M25" i="6"/>
  <c r="M26" i="6"/>
  <c r="M27" i="6"/>
  <c r="M18" i="6"/>
  <c r="P46" i="6"/>
  <c r="P45" i="6"/>
  <c r="P44" i="6"/>
  <c r="P43" i="6"/>
  <c r="P42" i="6"/>
  <c r="P41" i="6"/>
  <c r="P40" i="6"/>
  <c r="P39" i="6"/>
  <c r="P38" i="6"/>
  <c r="P37" i="6"/>
  <c r="O46" i="6"/>
  <c r="N46" i="6"/>
  <c r="M46" i="6"/>
  <c r="L46" i="6"/>
  <c r="K46" i="6"/>
  <c r="O45" i="6"/>
  <c r="N45" i="6"/>
  <c r="M45" i="6"/>
  <c r="L45" i="6"/>
  <c r="K45" i="6"/>
  <c r="O44" i="6"/>
  <c r="N44" i="6"/>
  <c r="M44" i="6"/>
  <c r="L44" i="6"/>
  <c r="K44" i="6"/>
  <c r="O43" i="6"/>
  <c r="N43" i="6"/>
  <c r="M43" i="6"/>
  <c r="L43" i="6"/>
  <c r="K43" i="6"/>
  <c r="O42" i="6"/>
  <c r="N42" i="6"/>
  <c r="M42" i="6"/>
  <c r="L42" i="6"/>
  <c r="K42" i="6"/>
  <c r="O41" i="6"/>
  <c r="N41" i="6"/>
  <c r="M41" i="6"/>
  <c r="L41" i="6"/>
  <c r="K41" i="6"/>
  <c r="O40" i="6"/>
  <c r="N40" i="6"/>
  <c r="M40" i="6"/>
  <c r="L40" i="6"/>
  <c r="K40" i="6"/>
  <c r="O39" i="6"/>
  <c r="N39" i="6"/>
  <c r="M39" i="6"/>
  <c r="L39" i="6"/>
  <c r="K39" i="6"/>
  <c r="O38" i="6"/>
  <c r="N38" i="6"/>
  <c r="M38" i="6"/>
  <c r="L38" i="6"/>
  <c r="K38" i="6"/>
  <c r="O37" i="6"/>
  <c r="N37" i="6"/>
  <c r="M37" i="6"/>
  <c r="L37" i="6"/>
  <c r="K37" i="6"/>
  <c r="J46" i="6"/>
  <c r="J45" i="6"/>
  <c r="J44" i="6"/>
  <c r="J43" i="6"/>
  <c r="J42" i="6"/>
  <c r="J41" i="6"/>
  <c r="J40" i="6"/>
  <c r="J39" i="6"/>
  <c r="J38" i="6"/>
  <c r="J37" i="6"/>
  <c r="K19" i="6"/>
  <c r="K20" i="6"/>
  <c r="K21" i="6"/>
  <c r="K22" i="6"/>
  <c r="K23" i="6"/>
  <c r="K24" i="6"/>
  <c r="K25" i="6"/>
  <c r="K26" i="6"/>
  <c r="K27" i="6"/>
  <c r="K18" i="6"/>
  <c r="D17" i="6"/>
  <c r="C17" i="6"/>
  <c r="B17" i="6"/>
  <c r="I18" i="6"/>
  <c r="I19" i="6"/>
  <c r="I20" i="6"/>
  <c r="I21" i="6"/>
  <c r="I22" i="6"/>
  <c r="I23" i="6"/>
  <c r="I24" i="6"/>
  <c r="I25" i="6"/>
  <c r="I26" i="6"/>
  <c r="I27" i="6"/>
  <c r="G3" i="6"/>
  <c r="G17" i="6" s="1"/>
  <c r="F3" i="6"/>
  <c r="F17" i="6" s="1"/>
  <c r="E3" i="6"/>
  <c r="E17" i="6" s="1"/>
  <c r="A13" i="6"/>
  <c r="A12" i="6"/>
  <c r="A11" i="6"/>
  <c r="A10" i="6"/>
  <c r="A24" i="6" s="1"/>
  <c r="A9" i="6"/>
  <c r="A8" i="6"/>
  <c r="A7" i="6"/>
  <c r="A6" i="6"/>
  <c r="A5" i="6"/>
  <c r="A4" i="6"/>
  <c r="AQ69" i="1" a="1"/>
  <c r="AQ69" i="1" s="1"/>
  <c r="AQ7" i="1" a="1"/>
  <c r="AQ7" i="1" s="1"/>
  <c r="AO69" i="1"/>
  <c r="AQ63" i="1" a="1"/>
  <c r="AQ63" i="1" s="1"/>
  <c r="AQ6" i="1" a="1"/>
  <c r="AQ6" i="1" s="1"/>
  <c r="AO63" i="1"/>
  <c r="AQ57" i="1" a="1"/>
  <c r="AQ57" i="1" s="1"/>
  <c r="AO57" i="1"/>
  <c r="AQ51" i="1" a="1"/>
  <c r="AQ51" i="1" s="1"/>
  <c r="AO51" i="1"/>
  <c r="K15" i="5"/>
  <c r="K11" i="5"/>
  <c r="K7" i="5"/>
  <c r="I19" i="5"/>
  <c r="I16" i="5"/>
  <c r="I8" i="5"/>
  <c r="I3" i="5"/>
  <c r="D4" i="5"/>
  <c r="K4" i="5" s="1"/>
  <c r="D5" i="5"/>
  <c r="K5" i="5" s="1"/>
  <c r="D6" i="5"/>
  <c r="K6" i="5" s="1"/>
  <c r="D7" i="5"/>
  <c r="D8" i="5"/>
  <c r="K8" i="5" s="1"/>
  <c r="D9" i="5"/>
  <c r="K9" i="5" s="1"/>
  <c r="D10" i="5"/>
  <c r="K10" i="5" s="1"/>
  <c r="D11" i="5"/>
  <c r="D12" i="5"/>
  <c r="K12" i="5" s="1"/>
  <c r="D13" i="5"/>
  <c r="K13" i="5" s="1"/>
  <c r="D14" i="5"/>
  <c r="K14" i="5" s="1"/>
  <c r="D15" i="5"/>
  <c r="D16" i="5"/>
  <c r="K16" i="5" s="1"/>
  <c r="D17" i="5"/>
  <c r="K17" i="5" s="1"/>
  <c r="D18" i="5"/>
  <c r="K18" i="5" s="1"/>
  <c r="D19" i="5"/>
  <c r="K19" i="5" s="1"/>
  <c r="D20" i="5"/>
  <c r="K20" i="5" s="1"/>
  <c r="D21" i="5"/>
  <c r="K21" i="5" s="1"/>
  <c r="D22" i="5"/>
  <c r="K22" i="5" s="1"/>
  <c r="D23" i="5"/>
  <c r="K23" i="5" s="1"/>
  <c r="D3" i="5"/>
  <c r="K3" i="5" s="1"/>
  <c r="C23" i="5"/>
  <c r="B23" i="5"/>
  <c r="C22" i="5"/>
  <c r="B22" i="5"/>
  <c r="C21" i="5"/>
  <c r="B21" i="5"/>
  <c r="C20" i="5"/>
  <c r="B20" i="5"/>
  <c r="C19" i="5"/>
  <c r="B19" i="5"/>
  <c r="J19" i="5" s="1"/>
  <c r="M19" i="5" s="1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J11" i="5" s="1"/>
  <c r="M11" i="5" s="1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  <c r="J3" i="5" s="1"/>
  <c r="A23" i="5"/>
  <c r="I23" i="5" s="1"/>
  <c r="A22" i="5"/>
  <c r="I22" i="5" s="1"/>
  <c r="A21" i="5"/>
  <c r="I21" i="5" s="1"/>
  <c r="A20" i="5"/>
  <c r="I20" i="5" s="1"/>
  <c r="A19" i="5"/>
  <c r="A18" i="5"/>
  <c r="I18" i="5" s="1"/>
  <c r="A17" i="5"/>
  <c r="I17" i="5" s="1"/>
  <c r="A16" i="5"/>
  <c r="A15" i="5"/>
  <c r="I15" i="5" s="1"/>
  <c r="A14" i="5"/>
  <c r="I14" i="5" s="1"/>
  <c r="A13" i="5"/>
  <c r="I13" i="5" s="1"/>
  <c r="A12" i="5"/>
  <c r="I12" i="5" s="1"/>
  <c r="A11" i="5"/>
  <c r="I11" i="5" s="1"/>
  <c r="A10" i="5"/>
  <c r="I10" i="5" s="1"/>
  <c r="A9" i="5"/>
  <c r="I9" i="5" s="1"/>
  <c r="A8" i="5"/>
  <c r="A7" i="5"/>
  <c r="I7" i="5" s="1"/>
  <c r="A6" i="5"/>
  <c r="I6" i="5" s="1"/>
  <c r="A5" i="5"/>
  <c r="I5" i="5" s="1"/>
  <c r="A4" i="5"/>
  <c r="I4" i="5" s="1"/>
  <c r="A3" i="5"/>
  <c r="AQ45" i="1" a="1"/>
  <c r="AQ45" i="1" s="1"/>
  <c r="AO45" i="1"/>
  <c r="BC5" i="1"/>
  <c r="BC6" i="1"/>
  <c r="BC7" i="1"/>
  <c r="BC9" i="1"/>
  <c r="BC12" i="1"/>
  <c r="BC13" i="1"/>
  <c r="BC14" i="1"/>
  <c r="BC15" i="1"/>
  <c r="BC17" i="1"/>
  <c r="BC20" i="1"/>
  <c r="BC21" i="1"/>
  <c r="BC22" i="1"/>
  <c r="BC23" i="1"/>
  <c r="AQ39" i="1" a="1"/>
  <c r="AQ39" i="1" s="1"/>
  <c r="AQ9" i="1" a="1"/>
  <c r="AQ9" i="1" s="1"/>
  <c r="BC10" i="1" s="1"/>
  <c r="AO39" i="1"/>
  <c r="AQ33" i="1" a="1"/>
  <c r="AQ33" i="1" s="1"/>
  <c r="AQ10" i="1" a="1"/>
  <c r="AQ10" i="1" s="1"/>
  <c r="BD11" i="1" s="1"/>
  <c r="AO33" i="1"/>
  <c r="BE6" i="1"/>
  <c r="BE7" i="1"/>
  <c r="BE8" i="1"/>
  <c r="BE9" i="1"/>
  <c r="BE11" i="1"/>
  <c r="BE14" i="1"/>
  <c r="BE15" i="1"/>
  <c r="BE16" i="1"/>
  <c r="BE17" i="1"/>
  <c r="BE19" i="1"/>
  <c r="BE22" i="1"/>
  <c r="BE23" i="1"/>
  <c r="BE4" i="1"/>
  <c r="AQ27" i="1" a="1"/>
  <c r="AQ27" i="1" s="1"/>
  <c r="AQ11" i="1" a="1"/>
  <c r="AQ11" i="1" s="1"/>
  <c r="BE12" i="1" s="1"/>
  <c r="AO27" i="1"/>
  <c r="AO21" i="1"/>
  <c r="AO15" i="1"/>
  <c r="BG6" i="1"/>
  <c r="BG12" i="1"/>
  <c r="BG14" i="1"/>
  <c r="BG20" i="1"/>
  <c r="BG22" i="1"/>
  <c r="AQ21" i="1" a="1"/>
  <c r="AQ21" i="1" s="1"/>
  <c r="AQ15" i="1" a="1"/>
  <c r="AQ15" i="1" s="1"/>
  <c r="AQ13" i="1" a="1"/>
  <c r="AQ13" i="1" s="1"/>
  <c r="BG7" i="1" s="1"/>
  <c r="I9" i="32" l="1"/>
  <c r="I20" i="32"/>
  <c r="P19" i="32"/>
  <c r="O19" i="32"/>
  <c r="W19" i="32"/>
  <c r="B9" i="32"/>
  <c r="J9" i="32"/>
  <c r="J20" i="32"/>
  <c r="H9" i="32"/>
  <c r="H20" i="32"/>
  <c r="C9" i="32"/>
  <c r="K9" i="32"/>
  <c r="K20" i="32"/>
  <c r="F9" i="32"/>
  <c r="F20" i="32"/>
  <c r="B13" i="32"/>
  <c r="J13" i="32"/>
  <c r="J25" i="32" s="1"/>
  <c r="J24" i="32"/>
  <c r="G9" i="32"/>
  <c r="G20" i="32"/>
  <c r="C13" i="32"/>
  <c r="K13" i="32"/>
  <c r="K25" i="32" s="1"/>
  <c r="K24" i="32"/>
  <c r="J5" i="32"/>
  <c r="J18" i="32" s="1"/>
  <c r="U5" i="32"/>
  <c r="U18" i="32" s="1"/>
  <c r="E8" i="32"/>
  <c r="E12" i="32"/>
  <c r="M13" i="32"/>
  <c r="U13" i="32"/>
  <c r="E15" i="32"/>
  <c r="E27" i="32" s="1"/>
  <c r="M15" i="32"/>
  <c r="U15" i="32"/>
  <c r="U27" i="32" s="1"/>
  <c r="M16" i="32"/>
  <c r="U16" i="32"/>
  <c r="U28" i="32" s="1"/>
  <c r="F18" i="32"/>
  <c r="G19" i="32"/>
  <c r="T22" i="32"/>
  <c r="K23" i="32"/>
  <c r="H26" i="32"/>
  <c r="L8" i="32"/>
  <c r="D12" i="32"/>
  <c r="L13" i="32"/>
  <c r="L25" i="32" s="1"/>
  <c r="K5" i="32"/>
  <c r="K18" i="32" s="1"/>
  <c r="V5" i="32"/>
  <c r="V18" i="32" s="1"/>
  <c r="N7" i="32"/>
  <c r="V7" i="32"/>
  <c r="N11" i="32"/>
  <c r="V11" i="32"/>
  <c r="V23" i="32" s="1"/>
  <c r="F12" i="32"/>
  <c r="N12" i="32"/>
  <c r="V12" i="32"/>
  <c r="V24" i="32" s="1"/>
  <c r="N13" i="32"/>
  <c r="V13" i="32"/>
  <c r="V25" i="32" s="1"/>
  <c r="N14" i="32"/>
  <c r="V14" i="32"/>
  <c r="V26" i="32" s="1"/>
  <c r="F15" i="32"/>
  <c r="F27" i="32" s="1"/>
  <c r="N15" i="32"/>
  <c r="V15" i="32"/>
  <c r="V27" i="32" s="1"/>
  <c r="N16" i="32"/>
  <c r="V16" i="32"/>
  <c r="V28" i="32" s="1"/>
  <c r="H19" i="32"/>
  <c r="D23" i="32"/>
  <c r="L23" i="32"/>
  <c r="I26" i="32"/>
  <c r="D15" i="32"/>
  <c r="D27" i="32" s="1"/>
  <c r="T16" i="32"/>
  <c r="T28" i="32" s="1"/>
  <c r="O8" i="32"/>
  <c r="O20" i="32" s="1"/>
  <c r="W8" i="32"/>
  <c r="W20" i="32" s="1"/>
  <c r="O9" i="32"/>
  <c r="O21" i="32" s="1"/>
  <c r="W9" i="32"/>
  <c r="W21" i="32" s="1"/>
  <c r="O11" i="32"/>
  <c r="O23" i="32" s="1"/>
  <c r="W11" i="32"/>
  <c r="W23" i="32" s="1"/>
  <c r="G12" i="32"/>
  <c r="O12" i="32"/>
  <c r="O24" i="32" s="1"/>
  <c r="W12" i="32"/>
  <c r="W24" i="32" s="1"/>
  <c r="O13" i="32"/>
  <c r="O25" i="32" s="1"/>
  <c r="W13" i="32"/>
  <c r="W25" i="32" s="1"/>
  <c r="O14" i="32"/>
  <c r="O26" i="32" s="1"/>
  <c r="W14" i="32"/>
  <c r="W26" i="32" s="1"/>
  <c r="O15" i="32"/>
  <c r="O27" i="32" s="1"/>
  <c r="W15" i="32"/>
  <c r="W27" i="32" s="1"/>
  <c r="O16" i="32"/>
  <c r="O28" i="32" s="1"/>
  <c r="W16" i="32"/>
  <c r="W28" i="32" s="1"/>
  <c r="I19" i="32"/>
  <c r="E23" i="32"/>
  <c r="J26" i="32"/>
  <c r="P8" i="32"/>
  <c r="P20" i="32" s="1"/>
  <c r="P9" i="32"/>
  <c r="P21" i="32" s="1"/>
  <c r="P11" i="32"/>
  <c r="P23" i="32" s="1"/>
  <c r="H12" i="32"/>
  <c r="P12" i="32"/>
  <c r="P24" i="32" s="1"/>
  <c r="P13" i="32"/>
  <c r="P25" i="32" s="1"/>
  <c r="P15" i="32"/>
  <c r="P27" i="32" s="1"/>
  <c r="P16" i="32"/>
  <c r="P28" i="32" s="1"/>
  <c r="Q18" i="32"/>
  <c r="J19" i="32"/>
  <c r="K26" i="32"/>
  <c r="I12" i="32"/>
  <c r="Q13" i="32"/>
  <c r="Q25" i="32" s="1"/>
  <c r="Q15" i="32"/>
  <c r="Q27" i="32" s="1"/>
  <c r="Q16" i="32"/>
  <c r="Q28" i="32" s="1"/>
  <c r="K19" i="32"/>
  <c r="L26" i="32"/>
  <c r="D8" i="32"/>
  <c r="T13" i="32"/>
  <c r="T25" i="32" s="1"/>
  <c r="R13" i="32"/>
  <c r="R15" i="32"/>
  <c r="R27" i="32" s="1"/>
  <c r="R16" i="32"/>
  <c r="R28" i="32" s="1"/>
  <c r="S13" i="32"/>
  <c r="S15" i="32"/>
  <c r="S27" i="32" s="1"/>
  <c r="B13" i="30"/>
  <c r="M11" i="30"/>
  <c r="P9" i="30"/>
  <c r="P21" i="30" s="1"/>
  <c r="N8" i="30"/>
  <c r="P12" i="30"/>
  <c r="P24" i="30" s="1"/>
  <c r="B8" i="30"/>
  <c r="M8" i="30"/>
  <c r="C9" i="30"/>
  <c r="C15" i="30"/>
  <c r="Q7" i="30"/>
  <c r="Q19" i="30" s="1"/>
  <c r="M16" i="30"/>
  <c r="M15" i="30"/>
  <c r="T7" i="30"/>
  <c r="T19" i="30" s="1"/>
  <c r="Q12" i="30"/>
  <c r="Q24" i="30" s="1"/>
  <c r="N16" i="30"/>
  <c r="N15" i="30"/>
  <c r="S12" i="30"/>
  <c r="S24" i="30" s="1"/>
  <c r="Q9" i="30"/>
  <c r="Q21" i="30" s="1"/>
  <c r="T12" i="30"/>
  <c r="T24" i="30" s="1"/>
  <c r="Q11" i="30"/>
  <c r="Q23" i="30" s="1"/>
  <c r="S11" i="30"/>
  <c r="S23" i="30" s="1"/>
  <c r="Q8" i="30"/>
  <c r="Q20" i="30" s="1"/>
  <c r="R8" i="30"/>
  <c r="R20" i="30" s="1"/>
  <c r="T9" i="30"/>
  <c r="T21" i="30" s="1"/>
  <c r="S8" i="30"/>
  <c r="S20" i="30" s="1"/>
  <c r="P7" i="30"/>
  <c r="P19" i="30" s="1"/>
  <c r="S7" i="30"/>
  <c r="S19" i="30" s="1"/>
  <c r="Q14" i="30"/>
  <c r="Q26" i="30" s="1"/>
  <c r="T8" i="30"/>
  <c r="T20" i="30" s="1"/>
  <c r="R11" i="30"/>
  <c r="R23" i="30" s="1"/>
  <c r="Q22" i="30"/>
  <c r="D18" i="30"/>
  <c r="H23" i="30"/>
  <c r="T14" i="30"/>
  <c r="T26" i="30" s="1"/>
  <c r="E18" i="30"/>
  <c r="E28" i="30"/>
  <c r="F18" i="30"/>
  <c r="H5" i="30"/>
  <c r="H18" i="30" s="1"/>
  <c r="I5" i="30"/>
  <c r="I18" i="30" s="1"/>
  <c r="P11" i="30"/>
  <c r="P23" i="30" s="1"/>
  <c r="S22" i="30"/>
  <c r="R12" i="30"/>
  <c r="R24" i="30" s="1"/>
  <c r="Q5" i="30"/>
  <c r="U5" i="30" s="1"/>
  <c r="U18" i="30" s="1"/>
  <c r="P8" i="30"/>
  <c r="P20" i="30" s="1"/>
  <c r="R14" i="30"/>
  <c r="R26" i="30" s="1"/>
  <c r="I23" i="30"/>
  <c r="E26" i="30"/>
  <c r="R5" i="30"/>
  <c r="V5" i="30" s="1"/>
  <c r="V18" i="30" s="1"/>
  <c r="R9" i="30"/>
  <c r="R21" i="30" s="1"/>
  <c r="T11" i="30"/>
  <c r="T23" i="30" s="1"/>
  <c r="S14" i="30"/>
  <c r="S26" i="30" s="1"/>
  <c r="E19" i="30"/>
  <c r="J23" i="30"/>
  <c r="F26" i="30"/>
  <c r="S9" i="30"/>
  <c r="S21" i="30" s="1"/>
  <c r="F19" i="30"/>
  <c r="G26" i="30"/>
  <c r="R7" i="30"/>
  <c r="R19" i="30" s="1"/>
  <c r="F9" i="30"/>
  <c r="F20" i="30"/>
  <c r="I13" i="30"/>
  <c r="I25" i="30" s="1"/>
  <c r="I24" i="30"/>
  <c r="G9" i="30"/>
  <c r="G20" i="30"/>
  <c r="J13" i="30"/>
  <c r="J25" i="30" s="1"/>
  <c r="J24" i="30"/>
  <c r="H9" i="30"/>
  <c r="H20" i="30"/>
  <c r="K13" i="30"/>
  <c r="K25" i="30" s="1"/>
  <c r="K24" i="30"/>
  <c r="I9" i="30"/>
  <c r="I20" i="30"/>
  <c r="D13" i="30"/>
  <c r="D25" i="30" s="1"/>
  <c r="D24" i="30"/>
  <c r="W19" i="30"/>
  <c r="J9" i="30"/>
  <c r="J20" i="30"/>
  <c r="K9" i="30"/>
  <c r="K20" i="30"/>
  <c r="L20" i="30"/>
  <c r="L9" i="30"/>
  <c r="E9" i="30"/>
  <c r="E20" i="30"/>
  <c r="H24" i="30"/>
  <c r="H13" i="30"/>
  <c r="H25" i="30" s="1"/>
  <c r="J5" i="30"/>
  <c r="J18" i="30" s="1"/>
  <c r="U7" i="30"/>
  <c r="U8" i="30"/>
  <c r="U20" i="30" s="1"/>
  <c r="U9" i="30"/>
  <c r="U21" i="30" s="1"/>
  <c r="U11" i="30"/>
  <c r="U23" i="30" s="1"/>
  <c r="E12" i="30"/>
  <c r="U12" i="30"/>
  <c r="U24" i="30" s="1"/>
  <c r="U13" i="30"/>
  <c r="U25" i="30" s="1"/>
  <c r="U14" i="30"/>
  <c r="U26" i="30" s="1"/>
  <c r="U15" i="30"/>
  <c r="U27" i="30" s="1"/>
  <c r="U16" i="30"/>
  <c r="U28" i="30" s="1"/>
  <c r="G19" i="30"/>
  <c r="T22" i="30"/>
  <c r="K23" i="30"/>
  <c r="H26" i="30"/>
  <c r="L12" i="30"/>
  <c r="D15" i="30"/>
  <c r="D27" i="30" s="1"/>
  <c r="L15" i="30"/>
  <c r="L27" i="30" s="1"/>
  <c r="T16" i="30"/>
  <c r="T28" i="30" s="1"/>
  <c r="K5" i="30"/>
  <c r="K18" i="30" s="1"/>
  <c r="V7" i="30"/>
  <c r="V8" i="30"/>
  <c r="V20" i="30" s="1"/>
  <c r="V9" i="30"/>
  <c r="V21" i="30" s="1"/>
  <c r="V11" i="30"/>
  <c r="V23" i="30" s="1"/>
  <c r="F12" i="30"/>
  <c r="V12" i="30"/>
  <c r="V24" i="30" s="1"/>
  <c r="V13" i="30"/>
  <c r="V25" i="30" s="1"/>
  <c r="V14" i="30"/>
  <c r="V26" i="30" s="1"/>
  <c r="V15" i="30"/>
  <c r="V27" i="30" s="1"/>
  <c r="V16" i="30"/>
  <c r="V28" i="30" s="1"/>
  <c r="H19" i="30"/>
  <c r="D23" i="30"/>
  <c r="L23" i="30"/>
  <c r="I26" i="30"/>
  <c r="O7" i="30"/>
  <c r="O8" i="30"/>
  <c r="O20" i="30" s="1"/>
  <c r="W8" i="30"/>
  <c r="W20" i="30" s="1"/>
  <c r="O9" i="30"/>
  <c r="O21" i="30" s="1"/>
  <c r="W9" i="30"/>
  <c r="W21" i="30" s="1"/>
  <c r="O11" i="30"/>
  <c r="O23" i="30" s="1"/>
  <c r="W11" i="30"/>
  <c r="W23" i="30" s="1"/>
  <c r="G12" i="30"/>
  <c r="O12" i="30"/>
  <c r="O24" i="30" s="1"/>
  <c r="W12" i="30"/>
  <c r="W24" i="30" s="1"/>
  <c r="O13" i="30"/>
  <c r="O25" i="30" s="1"/>
  <c r="W13" i="30"/>
  <c r="W25" i="30" s="1"/>
  <c r="O14" i="30"/>
  <c r="O26" i="30" s="1"/>
  <c r="W14" i="30"/>
  <c r="W26" i="30" s="1"/>
  <c r="O15" i="30"/>
  <c r="O27" i="30" s="1"/>
  <c r="W15" i="30"/>
  <c r="W27" i="30" s="1"/>
  <c r="O16" i="30"/>
  <c r="O28" i="30" s="1"/>
  <c r="W16" i="30"/>
  <c r="W28" i="30" s="1"/>
  <c r="I19" i="30"/>
  <c r="J26" i="30"/>
  <c r="P13" i="30"/>
  <c r="P15" i="30"/>
  <c r="P27" i="30" s="1"/>
  <c r="P16" i="30"/>
  <c r="P28" i="30" s="1"/>
  <c r="J19" i="30"/>
  <c r="K26" i="30"/>
  <c r="Q13" i="30"/>
  <c r="Q15" i="30"/>
  <c r="Q27" i="30" s="1"/>
  <c r="K19" i="30"/>
  <c r="D8" i="30"/>
  <c r="T15" i="30"/>
  <c r="T27" i="30" s="1"/>
  <c r="R13" i="30"/>
  <c r="R25" i="30" s="1"/>
  <c r="R15" i="30"/>
  <c r="R27" i="30" s="1"/>
  <c r="R16" i="30"/>
  <c r="R28" i="30" s="1"/>
  <c r="L19" i="30"/>
  <c r="S13" i="30"/>
  <c r="S25" i="30" s="1"/>
  <c r="S15" i="30"/>
  <c r="S27" i="30" s="1"/>
  <c r="H9" i="29"/>
  <c r="H20" i="29"/>
  <c r="B13" i="29"/>
  <c r="B25" i="29" s="1"/>
  <c r="B24" i="29"/>
  <c r="J13" i="29"/>
  <c r="J25" i="29" s="1"/>
  <c r="J24" i="29"/>
  <c r="I9" i="29"/>
  <c r="I20" i="29"/>
  <c r="C13" i="29"/>
  <c r="C25" i="29" s="1"/>
  <c r="C24" i="29"/>
  <c r="K13" i="29"/>
  <c r="K25" i="29" s="1"/>
  <c r="K24" i="29"/>
  <c r="B9" i="29"/>
  <c r="B20" i="29"/>
  <c r="J9" i="29"/>
  <c r="J20" i="29"/>
  <c r="O19" i="29"/>
  <c r="L24" i="29"/>
  <c r="L13" i="29"/>
  <c r="L25" i="29" s="1"/>
  <c r="C9" i="29"/>
  <c r="C20" i="29"/>
  <c r="K9" i="29"/>
  <c r="K20" i="29"/>
  <c r="E20" i="29"/>
  <c r="E9" i="29"/>
  <c r="F9" i="29"/>
  <c r="F20" i="29"/>
  <c r="H24" i="29"/>
  <c r="H13" i="29"/>
  <c r="H25" i="29" s="1"/>
  <c r="G9" i="29"/>
  <c r="G20" i="29"/>
  <c r="I24" i="29"/>
  <c r="I13" i="29"/>
  <c r="I25" i="29" s="1"/>
  <c r="D9" i="29"/>
  <c r="T15" i="29"/>
  <c r="T27" i="29" s="1"/>
  <c r="J5" i="29"/>
  <c r="J18" i="29" s="1"/>
  <c r="U5" i="29"/>
  <c r="U18" i="29" s="1"/>
  <c r="M7" i="29"/>
  <c r="U7" i="29"/>
  <c r="M8" i="29"/>
  <c r="M20" i="29" s="1"/>
  <c r="U8" i="29"/>
  <c r="U20" i="29" s="1"/>
  <c r="M9" i="29"/>
  <c r="M21" i="29" s="1"/>
  <c r="U9" i="29"/>
  <c r="U21" i="29" s="1"/>
  <c r="M11" i="29"/>
  <c r="M23" i="29" s="1"/>
  <c r="U11" i="29"/>
  <c r="U23" i="29" s="1"/>
  <c r="E12" i="29"/>
  <c r="M12" i="29"/>
  <c r="M24" i="29" s="1"/>
  <c r="U12" i="29"/>
  <c r="U24" i="29" s="1"/>
  <c r="M13" i="29"/>
  <c r="M25" i="29" s="1"/>
  <c r="U13" i="29"/>
  <c r="U25" i="29" s="1"/>
  <c r="M14" i="29"/>
  <c r="M26" i="29" s="1"/>
  <c r="U14" i="29"/>
  <c r="U26" i="29" s="1"/>
  <c r="M15" i="29"/>
  <c r="M27" i="29" s="1"/>
  <c r="U15" i="29"/>
  <c r="U27" i="29" s="1"/>
  <c r="M16" i="29"/>
  <c r="M28" i="29" s="1"/>
  <c r="U16" i="29"/>
  <c r="U28" i="29" s="1"/>
  <c r="G19" i="29"/>
  <c r="T22" i="29"/>
  <c r="C23" i="29"/>
  <c r="K23" i="29"/>
  <c r="H26" i="29"/>
  <c r="L8" i="29"/>
  <c r="K5" i="29"/>
  <c r="K18" i="29" s="1"/>
  <c r="V5" i="29"/>
  <c r="V18" i="29" s="1"/>
  <c r="N7" i="29"/>
  <c r="V7" i="29"/>
  <c r="N8" i="29"/>
  <c r="N20" i="29" s="1"/>
  <c r="V8" i="29"/>
  <c r="V20" i="29" s="1"/>
  <c r="N9" i="29"/>
  <c r="N21" i="29" s="1"/>
  <c r="V9" i="29"/>
  <c r="V21" i="29" s="1"/>
  <c r="N11" i="29"/>
  <c r="N23" i="29" s="1"/>
  <c r="V11" i="29"/>
  <c r="V23" i="29" s="1"/>
  <c r="F12" i="29"/>
  <c r="N12" i="29"/>
  <c r="N24" i="29" s="1"/>
  <c r="V12" i="29"/>
  <c r="V24" i="29" s="1"/>
  <c r="N13" i="29"/>
  <c r="N25" i="29" s="1"/>
  <c r="V13" i="29"/>
  <c r="V25" i="29" s="1"/>
  <c r="N14" i="29"/>
  <c r="N26" i="29" s="1"/>
  <c r="V14" i="29"/>
  <c r="V26" i="29" s="1"/>
  <c r="N15" i="29"/>
  <c r="N27" i="29" s="1"/>
  <c r="V15" i="29"/>
  <c r="V27" i="29" s="1"/>
  <c r="N16" i="29"/>
  <c r="N28" i="29" s="1"/>
  <c r="V16" i="29"/>
  <c r="V28" i="29" s="1"/>
  <c r="H19" i="29"/>
  <c r="D23" i="29"/>
  <c r="L23" i="29"/>
  <c r="I26" i="29"/>
  <c r="W7" i="29"/>
  <c r="O8" i="29"/>
  <c r="O20" i="29" s="1"/>
  <c r="W8" i="29"/>
  <c r="W20" i="29" s="1"/>
  <c r="O9" i="29"/>
  <c r="O21" i="29" s="1"/>
  <c r="W9" i="29"/>
  <c r="W21" i="29" s="1"/>
  <c r="O11" i="29"/>
  <c r="O23" i="29" s="1"/>
  <c r="W11" i="29"/>
  <c r="W23" i="29" s="1"/>
  <c r="G12" i="29"/>
  <c r="O12" i="29"/>
  <c r="O24" i="29" s="1"/>
  <c r="W12" i="29"/>
  <c r="W24" i="29" s="1"/>
  <c r="O13" i="29"/>
  <c r="O25" i="29" s="1"/>
  <c r="W13" i="29"/>
  <c r="W25" i="29" s="1"/>
  <c r="O14" i="29"/>
  <c r="O26" i="29" s="1"/>
  <c r="W14" i="29"/>
  <c r="W26" i="29" s="1"/>
  <c r="O15" i="29"/>
  <c r="O27" i="29" s="1"/>
  <c r="W15" i="29"/>
  <c r="W27" i="29" s="1"/>
  <c r="O16" i="29"/>
  <c r="O28" i="29" s="1"/>
  <c r="W16" i="29"/>
  <c r="W28" i="29" s="1"/>
  <c r="I19" i="29"/>
  <c r="D24" i="29"/>
  <c r="B26" i="29"/>
  <c r="J26" i="29"/>
  <c r="P13" i="29"/>
  <c r="P15" i="29"/>
  <c r="P27" i="29" s="1"/>
  <c r="P16" i="29"/>
  <c r="P28" i="29" s="1"/>
  <c r="B19" i="29"/>
  <c r="J19" i="29"/>
  <c r="C26" i="29"/>
  <c r="K26" i="29"/>
  <c r="T13" i="29"/>
  <c r="T25" i="29" s="1"/>
  <c r="L15" i="29"/>
  <c r="L27" i="29" s="1"/>
  <c r="Q13" i="29"/>
  <c r="Q15" i="29"/>
  <c r="Q27" i="29" s="1"/>
  <c r="C19" i="29"/>
  <c r="K19" i="29"/>
  <c r="D26" i="29"/>
  <c r="R13" i="29"/>
  <c r="R25" i="29" s="1"/>
  <c r="R15" i="29"/>
  <c r="R27" i="29" s="1"/>
  <c r="R16" i="29"/>
  <c r="R28" i="29" s="1"/>
  <c r="S13" i="29"/>
  <c r="S25" i="29" s="1"/>
  <c r="S15" i="29"/>
  <c r="S27" i="29" s="1"/>
  <c r="X21" i="28"/>
  <c r="Y21" i="28" s="1"/>
  <c r="X22" i="28"/>
  <c r="Y22" i="28" s="1"/>
  <c r="X25" i="28"/>
  <c r="Y25" i="28" s="1"/>
  <c r="X26" i="28"/>
  <c r="Y26" i="28" s="1"/>
  <c r="X19" i="28"/>
  <c r="Y19" i="28" s="1"/>
  <c r="X20" i="28"/>
  <c r="Y20" i="28" s="1"/>
  <c r="X24" i="28"/>
  <c r="Y24" i="28" s="1"/>
  <c r="X28" i="28"/>
  <c r="Y28" i="28" s="1"/>
  <c r="X23" i="28"/>
  <c r="Y23" i="28" s="1"/>
  <c r="X27" i="28"/>
  <c r="Y27" i="28" s="1"/>
  <c r="S9" i="28"/>
  <c r="I15" i="28"/>
  <c r="S12" i="28"/>
  <c r="Q14" i="28"/>
  <c r="R11" i="28"/>
  <c r="L9" i="28"/>
  <c r="L10" i="28" s="1"/>
  <c r="E9" i="28"/>
  <c r="E10" i="28" s="1"/>
  <c r="D9" i="28"/>
  <c r="D10" i="28" s="1"/>
  <c r="G3" i="28"/>
  <c r="G2" i="28" s="1"/>
  <c r="B9" i="28"/>
  <c r="B10" i="28" s="1"/>
  <c r="J9" i="28"/>
  <c r="J10" i="28" s="1"/>
  <c r="C9" i="28"/>
  <c r="C10" i="28" s="1"/>
  <c r="K9" i="28"/>
  <c r="K10" i="28" s="1"/>
  <c r="I12" i="28"/>
  <c r="I13" i="28" s="1"/>
  <c r="Q16" i="28"/>
  <c r="B12" i="28"/>
  <c r="B13" i="28" s="1"/>
  <c r="B3" i="28" s="1"/>
  <c r="B2" i="28" s="1"/>
  <c r="J12" i="28"/>
  <c r="J13" i="28" s="1"/>
  <c r="R13" i="28"/>
  <c r="B15" i="28"/>
  <c r="J15" i="28"/>
  <c r="R15" i="28"/>
  <c r="H5" i="28"/>
  <c r="S5" i="28"/>
  <c r="C12" i="28"/>
  <c r="C13" i="28" s="1"/>
  <c r="K12" i="28"/>
  <c r="K13" i="28" s="1"/>
  <c r="S13" i="28"/>
  <c r="C15" i="28"/>
  <c r="K15" i="28"/>
  <c r="S15" i="28"/>
  <c r="F3" i="28"/>
  <c r="F2" i="28" s="1"/>
  <c r="I5" i="28"/>
  <c r="T5" i="28"/>
  <c r="T8" i="28"/>
  <c r="T9" i="28"/>
  <c r="T3" i="28" s="1"/>
  <c r="T2" i="28" s="1"/>
  <c r="D12" i="28"/>
  <c r="D13" i="28" s="1"/>
  <c r="L12" i="28"/>
  <c r="L13" i="28" s="1"/>
  <c r="T12" i="28"/>
  <c r="T13" i="28"/>
  <c r="D15" i="28"/>
  <c r="D3" i="28" s="1"/>
  <c r="D2" i="28" s="1"/>
  <c r="L15" i="28"/>
  <c r="T15" i="28"/>
  <c r="M8" i="28"/>
  <c r="M3" i="28" s="1"/>
  <c r="M2" i="28" s="1"/>
  <c r="U8" i="28"/>
  <c r="M9" i="28"/>
  <c r="U9" i="28"/>
  <c r="M12" i="28"/>
  <c r="U12" i="28"/>
  <c r="U3" i="28" s="1"/>
  <c r="U2" i="28" s="1"/>
  <c r="M13" i="28"/>
  <c r="U13" i="28"/>
  <c r="M15" i="28"/>
  <c r="U15" i="28"/>
  <c r="Q13" i="28"/>
  <c r="H3" i="28"/>
  <c r="H2" i="28" s="1"/>
  <c r="N8" i="28"/>
  <c r="V8" i="28"/>
  <c r="V3" i="28" s="1"/>
  <c r="V2" i="28" s="1"/>
  <c r="N9" i="28"/>
  <c r="V9" i="28"/>
  <c r="N12" i="28"/>
  <c r="V12" i="28"/>
  <c r="N13" i="28"/>
  <c r="V13" i="28"/>
  <c r="N15" i="28"/>
  <c r="V15" i="28"/>
  <c r="I8" i="28"/>
  <c r="I9" i="28" s="1"/>
  <c r="I10" i="28" s="1"/>
  <c r="O8" i="28"/>
  <c r="W8" i="28"/>
  <c r="O9" i="28"/>
  <c r="W9" i="28"/>
  <c r="O12" i="28"/>
  <c r="W12" i="28"/>
  <c r="O13" i="28"/>
  <c r="W13" i="28"/>
  <c r="O15" i="28"/>
  <c r="W15" i="28"/>
  <c r="P13" i="28"/>
  <c r="P15" i="28"/>
  <c r="P3" i="28" s="1"/>
  <c r="P2" i="28" s="1"/>
  <c r="R12" i="27"/>
  <c r="S12" i="27" s="1"/>
  <c r="C8" i="27"/>
  <c r="L8" i="27" s="1"/>
  <c r="L7" i="27"/>
  <c r="D11" i="27"/>
  <c r="M11" i="27" s="1"/>
  <c r="M10" i="27"/>
  <c r="R14" i="27"/>
  <c r="S14" i="27" s="1"/>
  <c r="B11" i="27"/>
  <c r="K11" i="27" s="1"/>
  <c r="K10" i="27"/>
  <c r="D7" i="27"/>
  <c r="M6" i="27"/>
  <c r="M5" i="27"/>
  <c r="R5" i="27" s="1"/>
  <c r="B6" i="27"/>
  <c r="L6" i="27"/>
  <c r="C13" i="27"/>
  <c r="L13" i="27" s="1"/>
  <c r="R13" i="27" s="1"/>
  <c r="S13" i="27" s="1"/>
  <c r="K9" i="27"/>
  <c r="M9" i="27"/>
  <c r="L10" i="27"/>
  <c r="N4" i="26"/>
  <c r="O4" i="26"/>
  <c r="R14" i="26"/>
  <c r="S14" i="26" s="1"/>
  <c r="R5" i="26"/>
  <c r="S5" i="26" s="1"/>
  <c r="R9" i="26"/>
  <c r="S9" i="26" s="1"/>
  <c r="R12" i="26"/>
  <c r="S12" i="26" s="1"/>
  <c r="B6" i="26"/>
  <c r="K6" i="26" s="1"/>
  <c r="B10" i="26"/>
  <c r="K10" i="26" s="1"/>
  <c r="B13" i="26"/>
  <c r="K13" i="26" s="1"/>
  <c r="C6" i="26"/>
  <c r="L6" i="26" s="1"/>
  <c r="C10" i="26"/>
  <c r="L10" i="26" s="1"/>
  <c r="R10" i="26" s="1"/>
  <c r="S10" i="26" s="1"/>
  <c r="C13" i="26"/>
  <c r="L13" i="26" s="1"/>
  <c r="D6" i="26"/>
  <c r="M6" i="26" s="1"/>
  <c r="D10" i="26"/>
  <c r="M10" i="26" s="1"/>
  <c r="D13" i="26"/>
  <c r="M13" i="26" s="1"/>
  <c r="R13" i="26" s="1"/>
  <c r="S13" i="26" s="1"/>
  <c r="Z11" i="25"/>
  <c r="AA11" i="25" s="1"/>
  <c r="Z13" i="25"/>
  <c r="AA13" i="25" s="1"/>
  <c r="Z19" i="25"/>
  <c r="AA19" i="25" s="1"/>
  <c r="Z6" i="25"/>
  <c r="AA6" i="25" s="1"/>
  <c r="Z8" i="25"/>
  <c r="AA8" i="25" s="1"/>
  <c r="Z21" i="25"/>
  <c r="AA21" i="25" s="1"/>
  <c r="Z9" i="25"/>
  <c r="AA9" i="25" s="1"/>
  <c r="Z14" i="25"/>
  <c r="AA14" i="25" s="1"/>
  <c r="Z16" i="25"/>
  <c r="AA16" i="25" s="1"/>
  <c r="Z17" i="25"/>
  <c r="AA17" i="25" s="1"/>
  <c r="Z22" i="25"/>
  <c r="AA22" i="25" s="1"/>
  <c r="Z24" i="25"/>
  <c r="AA24" i="25" s="1"/>
  <c r="Z7" i="25"/>
  <c r="AA7" i="25" s="1"/>
  <c r="Z12" i="25"/>
  <c r="AA12" i="25" s="1"/>
  <c r="Z10" i="25"/>
  <c r="AA10" i="25" s="1"/>
  <c r="Z15" i="25"/>
  <c r="AA15" i="25" s="1"/>
  <c r="Z20" i="25"/>
  <c r="AA20" i="25" s="1"/>
  <c r="Z18" i="25"/>
  <c r="AA18" i="25" s="1"/>
  <c r="Z23" i="25"/>
  <c r="AA23" i="25" s="1"/>
  <c r="Z5" i="25"/>
  <c r="AA5" i="25" s="1"/>
  <c r="Z6" i="24"/>
  <c r="AA6" i="24" s="1"/>
  <c r="Z10" i="24"/>
  <c r="AA10" i="24" s="1"/>
  <c r="Z14" i="24"/>
  <c r="AA14" i="24" s="1"/>
  <c r="Z18" i="24"/>
  <c r="AA18" i="24" s="1"/>
  <c r="Z22" i="24"/>
  <c r="AA22" i="24" s="1"/>
  <c r="Z5" i="24"/>
  <c r="Z9" i="24"/>
  <c r="AA9" i="24" s="1"/>
  <c r="Z13" i="24"/>
  <c r="AA13" i="24" s="1"/>
  <c r="Z17" i="24"/>
  <c r="AA17" i="24" s="1"/>
  <c r="Z21" i="24"/>
  <c r="AA21" i="24" s="1"/>
  <c r="Z7" i="24"/>
  <c r="AA7" i="24" s="1"/>
  <c r="Z11" i="24"/>
  <c r="AA11" i="24" s="1"/>
  <c r="Z15" i="24"/>
  <c r="AA15" i="24" s="1"/>
  <c r="Z19" i="24"/>
  <c r="AA19" i="24" s="1"/>
  <c r="Z23" i="24"/>
  <c r="AA23" i="24" s="1"/>
  <c r="Z8" i="24"/>
  <c r="AA8" i="24" s="1"/>
  <c r="Z12" i="24"/>
  <c r="AA12" i="24" s="1"/>
  <c r="Z16" i="24"/>
  <c r="AA16" i="24" s="1"/>
  <c r="Z20" i="24"/>
  <c r="AA20" i="24" s="1"/>
  <c r="Z24" i="24"/>
  <c r="AA24" i="24" s="1"/>
  <c r="P8" i="23"/>
  <c r="Q8" i="23" s="1"/>
  <c r="P12" i="23"/>
  <c r="Q12" i="23" s="1"/>
  <c r="P16" i="23"/>
  <c r="Q16" i="23" s="1"/>
  <c r="P20" i="23"/>
  <c r="Q20" i="23" s="1"/>
  <c r="P24" i="23"/>
  <c r="Q24" i="23" s="1"/>
  <c r="P7" i="23"/>
  <c r="Q7" i="23" s="1"/>
  <c r="P11" i="23"/>
  <c r="Q11" i="23" s="1"/>
  <c r="P15" i="23"/>
  <c r="Q15" i="23" s="1"/>
  <c r="P19" i="23"/>
  <c r="Q19" i="23" s="1"/>
  <c r="P23" i="23"/>
  <c r="Q23" i="23" s="1"/>
  <c r="P6" i="23"/>
  <c r="Q6" i="23" s="1"/>
  <c r="P10" i="23"/>
  <c r="Q10" i="23" s="1"/>
  <c r="P14" i="23"/>
  <c r="Q14" i="23" s="1"/>
  <c r="P18" i="23"/>
  <c r="Q18" i="23" s="1"/>
  <c r="P22" i="23"/>
  <c r="Q22" i="23" s="1"/>
  <c r="P5" i="23"/>
  <c r="P9" i="23"/>
  <c r="Q9" i="23" s="1"/>
  <c r="P13" i="23"/>
  <c r="Q13" i="23" s="1"/>
  <c r="P17" i="23"/>
  <c r="Q17" i="23" s="1"/>
  <c r="P21" i="23"/>
  <c r="Q21" i="23" s="1"/>
  <c r="P10" i="22"/>
  <c r="Q10" i="22" s="1"/>
  <c r="P15" i="22"/>
  <c r="Q15" i="22" s="1"/>
  <c r="P23" i="22"/>
  <c r="Q23" i="22" s="1"/>
  <c r="P7" i="22"/>
  <c r="Q7" i="22" s="1"/>
  <c r="P18" i="22"/>
  <c r="Q18" i="22" s="1"/>
  <c r="P6" i="22"/>
  <c r="Q6" i="22" s="1"/>
  <c r="P11" i="22"/>
  <c r="Q11" i="22" s="1"/>
  <c r="P14" i="22"/>
  <c r="Q14" i="22" s="1"/>
  <c r="P19" i="22"/>
  <c r="Q19" i="22" s="1"/>
  <c r="P22" i="22"/>
  <c r="Q22" i="22" s="1"/>
  <c r="P24" i="22"/>
  <c r="Q24" i="22" s="1"/>
  <c r="P5" i="22"/>
  <c r="P20" i="22"/>
  <c r="Q20" i="22" s="1"/>
  <c r="P12" i="22"/>
  <c r="Q12" i="22" s="1"/>
  <c r="P17" i="22"/>
  <c r="Q17" i="22" s="1"/>
  <c r="P9" i="22"/>
  <c r="Q9" i="22" s="1"/>
  <c r="P16" i="22"/>
  <c r="Q16" i="22" s="1"/>
  <c r="P8" i="22"/>
  <c r="Q8" i="22" s="1"/>
  <c r="P13" i="22"/>
  <c r="Q13" i="22" s="1"/>
  <c r="P21" i="22"/>
  <c r="Q21" i="22" s="1"/>
  <c r="AS23" i="17"/>
  <c r="V6" i="17"/>
  <c r="V14" i="17"/>
  <c r="V22" i="17"/>
  <c r="H23" i="17"/>
  <c r="V9" i="17"/>
  <c r="V3" i="17"/>
  <c r="V23" i="17" s="1"/>
  <c r="V7" i="17"/>
  <c r="V11" i="17"/>
  <c r="V15" i="17"/>
  <c r="V19" i="17"/>
  <c r="V13" i="17"/>
  <c r="V4" i="17"/>
  <c r="V8" i="17"/>
  <c r="V12" i="17"/>
  <c r="V16" i="17"/>
  <c r="V20" i="17"/>
  <c r="V10" i="17"/>
  <c r="V18" i="17"/>
  <c r="F15" i="18"/>
  <c r="G15" i="18"/>
  <c r="B15" i="18"/>
  <c r="C15" i="18"/>
  <c r="D15" i="18"/>
  <c r="E15" i="18"/>
  <c r="AJ19" i="17"/>
  <c r="AJ11" i="17"/>
  <c r="AJ21" i="17"/>
  <c r="AJ17" i="17"/>
  <c r="AJ15" i="17"/>
  <c r="AJ13" i="17"/>
  <c r="AJ9" i="17"/>
  <c r="AJ7" i="17"/>
  <c r="AJ5" i="17"/>
  <c r="AJ22" i="17"/>
  <c r="AJ20" i="17"/>
  <c r="AJ16" i="17"/>
  <c r="AJ14" i="17"/>
  <c r="AJ12" i="17"/>
  <c r="AJ8" i="17"/>
  <c r="AJ6" i="17"/>
  <c r="AJ4" i="17"/>
  <c r="AJ3" i="17"/>
  <c r="BG21" i="1"/>
  <c r="BG13" i="1"/>
  <c r="BG5" i="1"/>
  <c r="BE18" i="1"/>
  <c r="BE10" i="1"/>
  <c r="BD17" i="1"/>
  <c r="BD9" i="1"/>
  <c r="BC4" i="1"/>
  <c r="BC16" i="1"/>
  <c r="BC8" i="1"/>
  <c r="A25" i="6"/>
  <c r="A13" i="7"/>
  <c r="A26" i="7" s="1"/>
  <c r="BD18" i="1"/>
  <c r="J4" i="5"/>
  <c r="M4" i="5" s="1"/>
  <c r="N4" i="5" s="1"/>
  <c r="F4" i="5"/>
  <c r="G4" i="5" s="1"/>
  <c r="J12" i="5"/>
  <c r="M12" i="5" s="1"/>
  <c r="N12" i="5" s="1"/>
  <c r="F12" i="5"/>
  <c r="J20" i="5"/>
  <c r="M20" i="5" s="1"/>
  <c r="F20" i="5"/>
  <c r="BD4" i="1"/>
  <c r="J17" i="5"/>
  <c r="M17" i="5" s="1"/>
  <c r="F17" i="5"/>
  <c r="BG19" i="1"/>
  <c r="BG11" i="1"/>
  <c r="BD23" i="1"/>
  <c r="BD15" i="1"/>
  <c r="BD7" i="1"/>
  <c r="A19" i="6"/>
  <c r="A7" i="7"/>
  <c r="A20" i="7" s="1"/>
  <c r="A27" i="6"/>
  <c r="A15" i="7"/>
  <c r="A28" i="7" s="1"/>
  <c r="BD16" i="1"/>
  <c r="J13" i="5"/>
  <c r="M13" i="5" s="1"/>
  <c r="F13" i="5"/>
  <c r="BG18" i="1"/>
  <c r="BG10" i="1"/>
  <c r="BD22" i="1"/>
  <c r="BD14" i="1"/>
  <c r="BD6" i="1"/>
  <c r="AT10" i="1" s="1"/>
  <c r="J6" i="5"/>
  <c r="M6" i="5" s="1"/>
  <c r="N6" i="5" s="1"/>
  <c r="F6" i="5"/>
  <c r="J10" i="5"/>
  <c r="M10" i="5" s="1"/>
  <c r="F10" i="5"/>
  <c r="J14" i="5"/>
  <c r="M14" i="5" s="1"/>
  <c r="F14" i="5"/>
  <c r="J18" i="5"/>
  <c r="M18" i="5" s="1"/>
  <c r="N18" i="5" s="1"/>
  <c r="F18" i="5"/>
  <c r="G18" i="5" s="1"/>
  <c r="J22" i="5"/>
  <c r="M22" i="5" s="1"/>
  <c r="F22" i="5"/>
  <c r="A20" i="6"/>
  <c r="A8" i="7"/>
  <c r="A21" i="7" s="1"/>
  <c r="F19" i="5"/>
  <c r="BD10" i="1"/>
  <c r="J9" i="5"/>
  <c r="M9" i="5" s="1"/>
  <c r="N9" i="5" s="1"/>
  <c r="F9" i="5"/>
  <c r="G9" i="5" s="1"/>
  <c r="A26" i="6"/>
  <c r="A14" i="7"/>
  <c r="A27" i="7" s="1"/>
  <c r="BG17" i="1"/>
  <c r="BD5" i="1"/>
  <c r="A21" i="6"/>
  <c r="A9" i="7"/>
  <c r="A22" i="7" s="1"/>
  <c r="J8" i="5"/>
  <c r="M8" i="5" s="1"/>
  <c r="N8" i="5" s="1"/>
  <c r="F8" i="5"/>
  <c r="J16" i="5"/>
  <c r="M16" i="5" s="1"/>
  <c r="N16" i="5" s="1"/>
  <c r="F16" i="5"/>
  <c r="BG4" i="1"/>
  <c r="BG16" i="1"/>
  <c r="BG8" i="1"/>
  <c r="BE21" i="1"/>
  <c r="BE13" i="1"/>
  <c r="BE5" i="1"/>
  <c r="AT11" i="1" s="1"/>
  <c r="BD20" i="1"/>
  <c r="BD12" i="1"/>
  <c r="BC19" i="1"/>
  <c r="BC11" i="1"/>
  <c r="J7" i="5"/>
  <c r="M7" i="5" s="1"/>
  <c r="F7" i="5"/>
  <c r="J15" i="5"/>
  <c r="M15" i="5" s="1"/>
  <c r="N15" i="5" s="1"/>
  <c r="F15" i="5"/>
  <c r="G15" i="5" s="1"/>
  <c r="J23" i="5"/>
  <c r="M23" i="5" s="1"/>
  <c r="F23" i="5"/>
  <c r="A22" i="6"/>
  <c r="A10" i="7"/>
  <c r="A23" i="7" s="1"/>
  <c r="A12" i="7"/>
  <c r="A25" i="7" s="1"/>
  <c r="BD8" i="1"/>
  <c r="J5" i="5"/>
  <c r="M5" i="5" s="1"/>
  <c r="F5" i="5"/>
  <c r="G5" i="5" s="1"/>
  <c r="J21" i="5"/>
  <c r="M21" i="5" s="1"/>
  <c r="N21" i="5" s="1"/>
  <c r="F21" i="5"/>
  <c r="A18" i="6"/>
  <c r="A6" i="7"/>
  <c r="A19" i="7" s="1"/>
  <c r="BG9" i="1"/>
  <c r="BD21" i="1"/>
  <c r="BD13" i="1"/>
  <c r="BG23" i="1"/>
  <c r="BG15" i="1"/>
  <c r="BE20" i="1"/>
  <c r="BD19" i="1"/>
  <c r="BC18" i="1"/>
  <c r="A23" i="6"/>
  <c r="A11" i="7"/>
  <c r="A24" i="7" s="1"/>
  <c r="U11" i="7"/>
  <c r="G14" i="7"/>
  <c r="N8" i="7"/>
  <c r="C14" i="7"/>
  <c r="I14" i="7"/>
  <c r="P7" i="7"/>
  <c r="S11" i="7"/>
  <c r="M10" i="7"/>
  <c r="T11" i="7"/>
  <c r="E67" i="7"/>
  <c r="H8" i="7"/>
  <c r="C7" i="7"/>
  <c r="N6" i="7"/>
  <c r="H14" i="7"/>
  <c r="N10" i="7"/>
  <c r="S8" i="7"/>
  <c r="W11" i="7"/>
  <c r="V8" i="7"/>
  <c r="Q13" i="7"/>
  <c r="K14" i="7"/>
  <c r="W8" i="7"/>
  <c r="AA25" i="7"/>
  <c r="J7" i="7"/>
  <c r="E11" i="7"/>
  <c r="O7" i="7"/>
  <c r="AA26" i="7"/>
  <c r="K7" i="7"/>
  <c r="K8" i="7" s="1"/>
  <c r="F11" i="7"/>
  <c r="O11" i="7"/>
  <c r="AA20" i="7"/>
  <c r="Q7" i="7"/>
  <c r="M84" i="6"/>
  <c r="D14" i="7"/>
  <c r="S7" i="7"/>
  <c r="AD16" i="7"/>
  <c r="G12" i="7"/>
  <c r="F7" i="7"/>
  <c r="B11" i="7"/>
  <c r="M6" i="7"/>
  <c r="AA22" i="7"/>
  <c r="AA24" i="7"/>
  <c r="M14" i="7"/>
  <c r="T15" i="7"/>
  <c r="I7" i="7"/>
  <c r="R13" i="7"/>
  <c r="AA23" i="7"/>
  <c r="J8" i="7"/>
  <c r="K11" i="7"/>
  <c r="O15" i="7"/>
  <c r="W15" i="7"/>
  <c r="E7" i="7"/>
  <c r="R6" i="7"/>
  <c r="P11" i="7"/>
  <c r="R8" i="7"/>
  <c r="AA19" i="7"/>
  <c r="AA27" i="7"/>
  <c r="L14" i="7"/>
  <c r="W10" i="7"/>
  <c r="L11" i="7"/>
  <c r="U7" i="7"/>
  <c r="J14" i="7"/>
  <c r="O13" i="7"/>
  <c r="L8" i="7"/>
  <c r="AA28" i="7"/>
  <c r="T7" i="7"/>
  <c r="Q15" i="7"/>
  <c r="V10" i="7"/>
  <c r="G7" i="7"/>
  <c r="D8" i="7"/>
  <c r="H11" i="7"/>
  <c r="I11" i="7"/>
  <c r="T6" i="7"/>
  <c r="E14" i="7"/>
  <c r="M8" i="7"/>
  <c r="M13" i="7"/>
  <c r="T8" i="7"/>
  <c r="P13" i="7"/>
  <c r="AA21" i="7"/>
  <c r="U6" i="7"/>
  <c r="B14" i="7"/>
  <c r="R7" i="7"/>
  <c r="Q8" i="7"/>
  <c r="N11" i="7"/>
  <c r="V11" i="7"/>
  <c r="D67" i="7"/>
  <c r="O6" i="7"/>
  <c r="Q10" i="7"/>
  <c r="U13" i="7"/>
  <c r="F67" i="7"/>
  <c r="G67" i="7"/>
  <c r="O67" i="7"/>
  <c r="P67" i="7"/>
  <c r="G13" i="5"/>
  <c r="O12" i="7"/>
  <c r="S4" i="7"/>
  <c r="S67" i="7" s="1"/>
  <c r="U4" i="7"/>
  <c r="U67" i="7" s="1"/>
  <c r="O14" i="7"/>
  <c r="T12" i="7"/>
  <c r="T14" i="7"/>
  <c r="U12" i="7"/>
  <c r="U14" i="7"/>
  <c r="V15" i="7"/>
  <c r="P12" i="7"/>
  <c r="P14" i="7"/>
  <c r="V14" i="7"/>
  <c r="Q12" i="7"/>
  <c r="Q14" i="7"/>
  <c r="W12" i="7"/>
  <c r="R12" i="7"/>
  <c r="R14" i="7"/>
  <c r="W14" i="7"/>
  <c r="S12" i="7"/>
  <c r="S14" i="7"/>
  <c r="V4" i="7"/>
  <c r="V67" i="7" s="1"/>
  <c r="T4" i="7"/>
  <c r="T67" i="7" s="1"/>
  <c r="H4" i="7"/>
  <c r="H67" i="7" s="1"/>
  <c r="I4" i="7"/>
  <c r="I67" i="7" s="1"/>
  <c r="M15" i="7"/>
  <c r="N15" i="7"/>
  <c r="N14" i="7"/>
  <c r="M12" i="7"/>
  <c r="BA6" i="1"/>
  <c r="BA14" i="1"/>
  <c r="BA22" i="1"/>
  <c r="BA9" i="1"/>
  <c r="BA17" i="1"/>
  <c r="BA12" i="1"/>
  <c r="BA20" i="1"/>
  <c r="BA7" i="1"/>
  <c r="BA15" i="1"/>
  <c r="BA23" i="1"/>
  <c r="BA10" i="1"/>
  <c r="BA18" i="1"/>
  <c r="BA4" i="1"/>
  <c r="BA13" i="1"/>
  <c r="BA21" i="1"/>
  <c r="BA5" i="1"/>
  <c r="BA8" i="1"/>
  <c r="BA16" i="1"/>
  <c r="BA11" i="1"/>
  <c r="BA19" i="1"/>
  <c r="AZ6" i="1"/>
  <c r="AZ20" i="1"/>
  <c r="AZ4" i="1"/>
  <c r="AZ8" i="1"/>
  <c r="AZ10" i="1"/>
  <c r="AZ12" i="1"/>
  <c r="AZ14" i="1"/>
  <c r="AZ16" i="1"/>
  <c r="AZ18" i="1"/>
  <c r="AZ22" i="1"/>
  <c r="AZ5" i="1"/>
  <c r="AZ7" i="1"/>
  <c r="AZ9" i="1"/>
  <c r="AZ11" i="1"/>
  <c r="AZ13" i="1"/>
  <c r="AZ15" i="1"/>
  <c r="AZ17" i="1"/>
  <c r="AZ19" i="1"/>
  <c r="AZ21" i="1"/>
  <c r="AZ23" i="1"/>
  <c r="G11" i="5"/>
  <c r="G10" i="5"/>
  <c r="G21" i="5"/>
  <c r="G20" i="5"/>
  <c r="G12" i="5"/>
  <c r="G19" i="5"/>
  <c r="G17" i="5"/>
  <c r="G8" i="5"/>
  <c r="G16" i="5"/>
  <c r="G7" i="5"/>
  <c r="G23" i="5"/>
  <c r="G6" i="5"/>
  <c r="G22" i="5"/>
  <c r="G14" i="5"/>
  <c r="N23" i="5"/>
  <c r="N19" i="5"/>
  <c r="N20" i="5"/>
  <c r="N17" i="5"/>
  <c r="N10" i="5"/>
  <c r="N11" i="5"/>
  <c r="N5" i="5"/>
  <c r="N13" i="5"/>
  <c r="N14" i="5"/>
  <c r="N22" i="5"/>
  <c r="N7" i="5"/>
  <c r="AT7" i="1"/>
  <c r="AQ12" i="1" a="1"/>
  <c r="AQ12" i="1" s="1"/>
  <c r="AQ8" i="1" a="1"/>
  <c r="AQ8" i="1" s="1"/>
  <c r="AQ5" i="1" a="1"/>
  <c r="AQ5" i="1" s="1"/>
  <c r="AQ4" i="1" a="1"/>
  <c r="AW21" i="1"/>
  <c r="AW18" i="1"/>
  <c r="AW13" i="1"/>
  <c r="AW10" i="1"/>
  <c r="AW5" i="1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74" i="3"/>
  <c r="P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F7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52" i="3"/>
  <c r="D72" i="3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3" i="1"/>
  <c r="AM3" i="1"/>
  <c r="AL3" i="1"/>
  <c r="AK3" i="1"/>
  <c r="AJ3" i="1"/>
  <c r="AI3" i="1"/>
  <c r="AH23" i="1"/>
  <c r="AW23" i="1" s="1"/>
  <c r="AH22" i="1"/>
  <c r="AW22" i="1" s="1"/>
  <c r="AH21" i="1"/>
  <c r="AH20" i="1"/>
  <c r="AW20" i="1" s="1"/>
  <c r="AH19" i="1"/>
  <c r="AW19" i="1" s="1"/>
  <c r="AH18" i="1"/>
  <c r="AH17" i="1"/>
  <c r="AW17" i="1" s="1"/>
  <c r="AH16" i="1"/>
  <c r="AW16" i="1" s="1"/>
  <c r="AH15" i="1"/>
  <c r="AW15" i="1" s="1"/>
  <c r="AH14" i="1"/>
  <c r="AW14" i="1" s="1"/>
  <c r="AH13" i="1"/>
  <c r="AH12" i="1"/>
  <c r="AW12" i="1" s="1"/>
  <c r="AH11" i="1"/>
  <c r="AW11" i="1" s="1"/>
  <c r="AH10" i="1"/>
  <c r="AH9" i="1"/>
  <c r="AW9" i="1" s="1"/>
  <c r="AH8" i="1"/>
  <c r="AW8" i="1" s="1"/>
  <c r="AH7" i="1"/>
  <c r="AW7" i="1" s="1"/>
  <c r="AH6" i="1"/>
  <c r="AW6" i="1" s="1"/>
  <c r="AH5" i="1"/>
  <c r="AH4" i="1"/>
  <c r="AW4" i="1" s="1"/>
  <c r="AD8" i="1" a="1"/>
  <c r="AD7" i="1" a="1"/>
  <c r="AD6" i="1" a="1"/>
  <c r="AD5" i="1" a="1"/>
  <c r="AD4" i="1" a="1"/>
  <c r="X7" i="1"/>
  <c r="S23" i="1"/>
  <c r="R23" i="1"/>
  <c r="A21" i="10" s="1"/>
  <c r="Q23" i="1"/>
  <c r="A21" i="11" s="1"/>
  <c r="P23" i="1"/>
  <c r="O23" i="1"/>
  <c r="S22" i="1"/>
  <c r="R22" i="1"/>
  <c r="A20" i="10" s="1"/>
  <c r="Q22" i="1"/>
  <c r="A20" i="11" s="1"/>
  <c r="P22" i="1"/>
  <c r="O22" i="1"/>
  <c r="S21" i="1"/>
  <c r="R21" i="1"/>
  <c r="A19" i="10" s="1"/>
  <c r="Q21" i="1"/>
  <c r="P21" i="1"/>
  <c r="O21" i="1"/>
  <c r="S20" i="1"/>
  <c r="R20" i="1"/>
  <c r="A18" i="10" s="1"/>
  <c r="Q20" i="1"/>
  <c r="A18" i="11" s="1"/>
  <c r="P20" i="1"/>
  <c r="O20" i="1"/>
  <c r="S19" i="1"/>
  <c r="AA19" i="1" s="1"/>
  <c r="R19" i="1"/>
  <c r="A17" i="10" s="1"/>
  <c r="Q19" i="1"/>
  <c r="A17" i="11" s="1"/>
  <c r="P19" i="1"/>
  <c r="O19" i="1"/>
  <c r="S18" i="1"/>
  <c r="R18" i="1"/>
  <c r="A16" i="10" s="1"/>
  <c r="Q18" i="1"/>
  <c r="A16" i="11" s="1"/>
  <c r="P18" i="1"/>
  <c r="O18" i="1"/>
  <c r="S17" i="1"/>
  <c r="R17" i="1"/>
  <c r="A15" i="10" s="1"/>
  <c r="Q17" i="1"/>
  <c r="A15" i="11" s="1"/>
  <c r="P17" i="1"/>
  <c r="O17" i="1"/>
  <c r="S16" i="1"/>
  <c r="R16" i="1"/>
  <c r="Q16" i="1"/>
  <c r="P16" i="1"/>
  <c r="O16" i="1"/>
  <c r="S15" i="1"/>
  <c r="R15" i="1"/>
  <c r="A13" i="10" s="1"/>
  <c r="Q15" i="1"/>
  <c r="A13" i="11" s="1"/>
  <c r="P15" i="1"/>
  <c r="O15" i="1"/>
  <c r="S14" i="1"/>
  <c r="R14" i="1"/>
  <c r="A12" i="10" s="1"/>
  <c r="Q14" i="1"/>
  <c r="A12" i="11" s="1"/>
  <c r="P14" i="1"/>
  <c r="O14" i="1"/>
  <c r="S13" i="1"/>
  <c r="R13" i="1"/>
  <c r="A11" i="10" s="1"/>
  <c r="Q13" i="1"/>
  <c r="A11" i="11" s="1"/>
  <c r="P13" i="1"/>
  <c r="O13" i="1"/>
  <c r="S12" i="1"/>
  <c r="R12" i="1"/>
  <c r="A10" i="10" s="1"/>
  <c r="Q12" i="1"/>
  <c r="A10" i="11" s="1"/>
  <c r="P12" i="1"/>
  <c r="O12" i="1"/>
  <c r="S11" i="1"/>
  <c r="AA11" i="1" s="1"/>
  <c r="R11" i="1"/>
  <c r="Q11" i="1"/>
  <c r="A9" i="11" s="1"/>
  <c r="P11" i="1"/>
  <c r="O11" i="1"/>
  <c r="S10" i="1"/>
  <c r="R10" i="1"/>
  <c r="A8" i="10" s="1"/>
  <c r="Q10" i="1"/>
  <c r="A8" i="11" s="1"/>
  <c r="P10" i="1"/>
  <c r="O10" i="1"/>
  <c r="S9" i="1"/>
  <c r="R9" i="1"/>
  <c r="A7" i="10" s="1"/>
  <c r="Q9" i="1"/>
  <c r="A7" i="11" s="1"/>
  <c r="P9" i="1"/>
  <c r="O9" i="1"/>
  <c r="S8" i="1"/>
  <c r="R8" i="1"/>
  <c r="Q8" i="1"/>
  <c r="P8" i="1"/>
  <c r="O8" i="1"/>
  <c r="S7" i="1"/>
  <c r="R7" i="1"/>
  <c r="A5" i="10" s="1"/>
  <c r="Q7" i="1"/>
  <c r="A5" i="11" s="1"/>
  <c r="P7" i="1"/>
  <c r="O7" i="1"/>
  <c r="S6" i="1"/>
  <c r="R6" i="1"/>
  <c r="A4" i="10" s="1"/>
  <c r="Q6" i="1"/>
  <c r="A4" i="11" s="1"/>
  <c r="P6" i="1"/>
  <c r="O6" i="1"/>
  <c r="S5" i="1"/>
  <c r="R5" i="1"/>
  <c r="A3" i="10" s="1"/>
  <c r="Q5" i="1"/>
  <c r="A3" i="11" s="1"/>
  <c r="P5" i="1"/>
  <c r="O5" i="1"/>
  <c r="S4" i="1"/>
  <c r="B8" i="3" s="1"/>
  <c r="R4" i="1"/>
  <c r="A2" i="10" s="1"/>
  <c r="Q4" i="1"/>
  <c r="A2" i="11" s="1"/>
  <c r="P4" i="1"/>
  <c r="O4" i="1"/>
  <c r="N23" i="1"/>
  <c r="AA23" i="1" s="1"/>
  <c r="M23" i="1"/>
  <c r="L23" i="1"/>
  <c r="C21" i="11" s="1"/>
  <c r="E21" i="11" s="1"/>
  <c r="K23" i="1"/>
  <c r="J23" i="1"/>
  <c r="N22" i="1"/>
  <c r="M22" i="1"/>
  <c r="L22" i="1"/>
  <c r="K22" i="1"/>
  <c r="J22" i="1"/>
  <c r="N21" i="1"/>
  <c r="E25" i="3" s="1"/>
  <c r="M21" i="1"/>
  <c r="C19" i="10" s="1"/>
  <c r="E19" i="10" s="1"/>
  <c r="L21" i="1"/>
  <c r="C19" i="11" s="1"/>
  <c r="K21" i="1"/>
  <c r="J21" i="1"/>
  <c r="N20" i="1"/>
  <c r="AA20" i="1" s="1"/>
  <c r="M20" i="1"/>
  <c r="L20" i="1"/>
  <c r="K20" i="1"/>
  <c r="J20" i="1"/>
  <c r="N19" i="1"/>
  <c r="E23" i="3" s="1"/>
  <c r="M19" i="1"/>
  <c r="C17" i="10" s="1"/>
  <c r="L19" i="1"/>
  <c r="K19" i="1"/>
  <c r="J19" i="1"/>
  <c r="N18" i="1"/>
  <c r="AA18" i="1" s="1"/>
  <c r="M18" i="1"/>
  <c r="C16" i="10" s="1"/>
  <c r="E16" i="10" s="1"/>
  <c r="L18" i="1"/>
  <c r="K18" i="1"/>
  <c r="J18" i="1"/>
  <c r="N17" i="1"/>
  <c r="M17" i="1"/>
  <c r="L17" i="1"/>
  <c r="K17" i="1"/>
  <c r="J17" i="1"/>
  <c r="N16" i="1"/>
  <c r="E20" i="3" s="1"/>
  <c r="M16" i="1"/>
  <c r="C14" i="10" s="1"/>
  <c r="L16" i="1"/>
  <c r="C14" i="11" s="1"/>
  <c r="K16" i="1"/>
  <c r="J16" i="1"/>
  <c r="N15" i="1"/>
  <c r="AA15" i="1" s="1"/>
  <c r="M15" i="1"/>
  <c r="L15" i="1"/>
  <c r="C13" i="11" s="1"/>
  <c r="E13" i="11" s="1"/>
  <c r="K15" i="1"/>
  <c r="J15" i="1"/>
  <c r="N14" i="1"/>
  <c r="M14" i="1"/>
  <c r="L14" i="1"/>
  <c r="K14" i="1"/>
  <c r="J14" i="1"/>
  <c r="N13" i="1"/>
  <c r="E17" i="3" s="1"/>
  <c r="M13" i="1"/>
  <c r="L13" i="1"/>
  <c r="C11" i="11" s="1"/>
  <c r="K13" i="1"/>
  <c r="J13" i="1"/>
  <c r="N12" i="1"/>
  <c r="AA12" i="1" s="1"/>
  <c r="M12" i="1"/>
  <c r="L12" i="1"/>
  <c r="K12" i="1"/>
  <c r="J12" i="1"/>
  <c r="N11" i="1"/>
  <c r="E15" i="3" s="1"/>
  <c r="M11" i="1"/>
  <c r="C9" i="10" s="1"/>
  <c r="L11" i="1"/>
  <c r="K11" i="1"/>
  <c r="J11" i="1"/>
  <c r="N10" i="1"/>
  <c r="AA10" i="1" s="1"/>
  <c r="M10" i="1"/>
  <c r="C8" i="10" s="1"/>
  <c r="E8" i="10" s="1"/>
  <c r="L10" i="1"/>
  <c r="C8" i="11" s="1"/>
  <c r="E8" i="11" s="1"/>
  <c r="K10" i="1"/>
  <c r="J10" i="1"/>
  <c r="N9" i="1"/>
  <c r="M9" i="1"/>
  <c r="L9" i="1"/>
  <c r="K9" i="1"/>
  <c r="J9" i="1"/>
  <c r="N8" i="1"/>
  <c r="E12" i="3" s="1"/>
  <c r="M8" i="1"/>
  <c r="C6" i="10" s="1"/>
  <c r="L8" i="1"/>
  <c r="C6" i="11" s="1"/>
  <c r="K8" i="1"/>
  <c r="J8" i="1"/>
  <c r="N7" i="1"/>
  <c r="AA7" i="1" s="1"/>
  <c r="M7" i="1"/>
  <c r="L7" i="1"/>
  <c r="C5" i="11" s="1"/>
  <c r="E5" i="11" s="1"/>
  <c r="K7" i="1"/>
  <c r="J7" i="1"/>
  <c r="N6" i="1"/>
  <c r="M6" i="1"/>
  <c r="L6" i="1"/>
  <c r="K6" i="1"/>
  <c r="J6" i="1"/>
  <c r="N5" i="1"/>
  <c r="E9" i="3" s="1"/>
  <c r="M5" i="1"/>
  <c r="L5" i="1"/>
  <c r="C3" i="11" s="1"/>
  <c r="K5" i="1"/>
  <c r="J5" i="1"/>
  <c r="N4" i="1"/>
  <c r="AA4" i="1" s="1"/>
  <c r="M4" i="1"/>
  <c r="L4" i="1"/>
  <c r="K4" i="1"/>
  <c r="J4" i="1"/>
  <c r="N3" i="1"/>
  <c r="S3" i="1" s="1"/>
  <c r="M3" i="1"/>
  <c r="R3" i="1" s="1"/>
  <c r="L3" i="1"/>
  <c r="Q3" i="1" s="1"/>
  <c r="K3" i="1"/>
  <c r="P3" i="1" s="1"/>
  <c r="J3" i="1"/>
  <c r="W3" i="1" s="1"/>
  <c r="I5" i="1"/>
  <c r="V5" i="1" s="1"/>
  <c r="I6" i="1"/>
  <c r="V6" i="1" s="1"/>
  <c r="I7" i="1"/>
  <c r="V7" i="1" s="1"/>
  <c r="I8" i="1"/>
  <c r="V8" i="1" s="1"/>
  <c r="I9" i="1"/>
  <c r="V9" i="1" s="1"/>
  <c r="I10" i="1"/>
  <c r="V10" i="1" s="1"/>
  <c r="I11" i="1"/>
  <c r="V11" i="1" s="1"/>
  <c r="I12" i="1"/>
  <c r="V12" i="1" s="1"/>
  <c r="I13" i="1"/>
  <c r="V13" i="1" s="1"/>
  <c r="I14" i="1"/>
  <c r="V14" i="1" s="1"/>
  <c r="I15" i="1"/>
  <c r="V15" i="1" s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4" i="1"/>
  <c r="V4" i="1" s="1"/>
  <c r="G2" i="1"/>
  <c r="F2" i="1"/>
  <c r="E2" i="1"/>
  <c r="D2" i="1"/>
  <c r="C2" i="1"/>
  <c r="B2" i="1"/>
  <c r="X23" i="32" l="1"/>
  <c r="Y23" i="32" s="1"/>
  <c r="X27" i="32"/>
  <c r="Y27" i="32" s="1"/>
  <c r="X28" i="32"/>
  <c r="Y28" i="32" s="1"/>
  <c r="H3" i="32"/>
  <c r="H2" i="32" s="1"/>
  <c r="U3" i="32"/>
  <c r="U2" i="32" s="1"/>
  <c r="U25" i="32"/>
  <c r="O3" i="32"/>
  <c r="O2" i="32" s="1"/>
  <c r="Q3" i="32"/>
  <c r="Q2" i="32" s="1"/>
  <c r="M3" i="32"/>
  <c r="M2" i="32" s="1"/>
  <c r="R3" i="32"/>
  <c r="R2" i="32" s="1"/>
  <c r="R25" i="32"/>
  <c r="G24" i="32"/>
  <c r="G13" i="32"/>
  <c r="G25" i="32" s="1"/>
  <c r="E24" i="32"/>
  <c r="E13" i="32"/>
  <c r="E25" i="32" s="1"/>
  <c r="C10" i="32"/>
  <c r="J21" i="32"/>
  <c r="J10" i="32"/>
  <c r="H24" i="32"/>
  <c r="H13" i="32"/>
  <c r="H25" i="32" s="1"/>
  <c r="T3" i="32"/>
  <c r="T2" i="32" s="1"/>
  <c r="F24" i="32"/>
  <c r="F13" i="32"/>
  <c r="F25" i="32" s="1"/>
  <c r="D24" i="32"/>
  <c r="D13" i="32"/>
  <c r="D25" i="32" s="1"/>
  <c r="E20" i="32"/>
  <c r="E9" i="32"/>
  <c r="P3" i="32"/>
  <c r="P2" i="32" s="1"/>
  <c r="L20" i="32"/>
  <c r="L9" i="32"/>
  <c r="X26" i="32"/>
  <c r="Y26" i="32" s="1"/>
  <c r="B10" i="32"/>
  <c r="I13" i="32"/>
  <c r="I25" i="32" s="1"/>
  <c r="I24" i="32"/>
  <c r="V19" i="32"/>
  <c r="X19" i="32" s="1"/>
  <c r="V3" i="32"/>
  <c r="V2" i="32" s="1"/>
  <c r="F21" i="32"/>
  <c r="F10" i="32"/>
  <c r="F22" i="32" s="1"/>
  <c r="H21" i="32"/>
  <c r="H10" i="32"/>
  <c r="H22" i="32" s="1"/>
  <c r="W3" i="32"/>
  <c r="W2" i="32" s="1"/>
  <c r="S3" i="32"/>
  <c r="S2" i="32" s="1"/>
  <c r="S25" i="32"/>
  <c r="D20" i="32"/>
  <c r="D9" i="32"/>
  <c r="N3" i="32"/>
  <c r="N2" i="32" s="1"/>
  <c r="G21" i="32"/>
  <c r="G10" i="32"/>
  <c r="K21" i="32"/>
  <c r="K10" i="32"/>
  <c r="I21" i="32"/>
  <c r="I10" i="32"/>
  <c r="M3" i="30"/>
  <c r="M2" i="30" s="1"/>
  <c r="B9" i="30"/>
  <c r="C10" i="30"/>
  <c r="C3" i="30"/>
  <c r="C2" i="30" s="1"/>
  <c r="N3" i="30"/>
  <c r="N2" i="30" s="1"/>
  <c r="S3" i="30"/>
  <c r="S2" i="30" s="1"/>
  <c r="X27" i="30"/>
  <c r="Y27" i="30" s="1"/>
  <c r="Q18" i="30"/>
  <c r="S5" i="30"/>
  <c r="S18" i="30" s="1"/>
  <c r="X28" i="30"/>
  <c r="Y28" i="30" s="1"/>
  <c r="X23" i="30"/>
  <c r="Y23" i="30" s="1"/>
  <c r="R18" i="30"/>
  <c r="T5" i="30"/>
  <c r="T18" i="30" s="1"/>
  <c r="R3" i="30"/>
  <c r="R2" i="30" s="1"/>
  <c r="O19" i="30"/>
  <c r="O3" i="30"/>
  <c r="O2" i="30" s="1"/>
  <c r="I21" i="30"/>
  <c r="I10" i="30"/>
  <c r="U19" i="30"/>
  <c r="U3" i="30"/>
  <c r="U2" i="30" s="1"/>
  <c r="E21" i="30"/>
  <c r="E10" i="30"/>
  <c r="E22" i="30" s="1"/>
  <c r="X26" i="30"/>
  <c r="Y26" i="30" s="1"/>
  <c r="L13" i="30"/>
  <c r="L25" i="30" s="1"/>
  <c r="L24" i="30"/>
  <c r="E24" i="30"/>
  <c r="E13" i="30"/>
  <c r="E25" i="30" s="1"/>
  <c r="H21" i="30"/>
  <c r="H10" i="30"/>
  <c r="G21" i="30"/>
  <c r="G10" i="30"/>
  <c r="W3" i="30"/>
  <c r="W2" i="30" s="1"/>
  <c r="T3" i="30"/>
  <c r="T2" i="30" s="1"/>
  <c r="Q3" i="30"/>
  <c r="Q2" i="30" s="1"/>
  <c r="Q25" i="30"/>
  <c r="V19" i="30"/>
  <c r="V3" i="30"/>
  <c r="V2" i="30" s="1"/>
  <c r="L21" i="30"/>
  <c r="L10" i="30"/>
  <c r="F24" i="30"/>
  <c r="F13" i="30"/>
  <c r="F25" i="30" s="1"/>
  <c r="P25" i="30"/>
  <c r="P3" i="30"/>
  <c r="P2" i="30" s="1"/>
  <c r="J21" i="30"/>
  <c r="J10" i="30"/>
  <c r="J22" i="30" s="1"/>
  <c r="F21" i="30"/>
  <c r="F10" i="30"/>
  <c r="F22" i="30" s="1"/>
  <c r="G24" i="30"/>
  <c r="G13" i="30"/>
  <c r="G25" i="30" s="1"/>
  <c r="D20" i="30"/>
  <c r="X20" i="30" s="1"/>
  <c r="Y20" i="30" s="1"/>
  <c r="D9" i="30"/>
  <c r="K21" i="30"/>
  <c r="K10" i="30"/>
  <c r="X27" i="29"/>
  <c r="Y27" i="29" s="1"/>
  <c r="X23" i="29"/>
  <c r="Y23" i="29" s="1"/>
  <c r="X28" i="29"/>
  <c r="Y28" i="29" s="1"/>
  <c r="V19" i="29"/>
  <c r="V3" i="29"/>
  <c r="V2" i="29" s="1"/>
  <c r="R3" i="29"/>
  <c r="R2" i="29" s="1"/>
  <c r="W19" i="29"/>
  <c r="W3" i="29"/>
  <c r="W2" i="29" s="1"/>
  <c r="F21" i="29"/>
  <c r="F10" i="29"/>
  <c r="F22" i="29" s="1"/>
  <c r="O3" i="29"/>
  <c r="O2" i="29" s="1"/>
  <c r="I21" i="29"/>
  <c r="I10" i="29"/>
  <c r="G24" i="29"/>
  <c r="G13" i="29"/>
  <c r="G25" i="29" s="1"/>
  <c r="U19" i="29"/>
  <c r="U3" i="29"/>
  <c r="U2" i="29" s="1"/>
  <c r="K21" i="29"/>
  <c r="K10" i="29"/>
  <c r="E21" i="29"/>
  <c r="E10" i="29"/>
  <c r="E22" i="29" s="1"/>
  <c r="C21" i="29"/>
  <c r="C10" i="29"/>
  <c r="M19" i="29"/>
  <c r="M3" i="29"/>
  <c r="M2" i="29" s="1"/>
  <c r="T3" i="29"/>
  <c r="T2" i="29" s="1"/>
  <c r="S3" i="29"/>
  <c r="S2" i="29" s="1"/>
  <c r="X26" i="29"/>
  <c r="Y26" i="29" s="1"/>
  <c r="G21" i="29"/>
  <c r="G10" i="29"/>
  <c r="L20" i="29"/>
  <c r="X20" i="29" s="1"/>
  <c r="Y20" i="29" s="1"/>
  <c r="L9" i="29"/>
  <c r="E24" i="29"/>
  <c r="E13" i="29"/>
  <c r="E25" i="29" s="1"/>
  <c r="Q3" i="29"/>
  <c r="Q2" i="29" s="1"/>
  <c r="Q25" i="29"/>
  <c r="E3" i="29"/>
  <c r="E2" i="29" s="1"/>
  <c r="J21" i="29"/>
  <c r="J10" i="29"/>
  <c r="D10" i="29"/>
  <c r="D21" i="29"/>
  <c r="P3" i="29"/>
  <c r="P2" i="29" s="1"/>
  <c r="P25" i="29"/>
  <c r="F24" i="29"/>
  <c r="F13" i="29"/>
  <c r="F25" i="29" s="1"/>
  <c r="N3" i="29"/>
  <c r="N2" i="29" s="1"/>
  <c r="N19" i="29"/>
  <c r="B21" i="29"/>
  <c r="B10" i="29"/>
  <c r="H21" i="29"/>
  <c r="H10" i="29"/>
  <c r="H22" i="29" s="1"/>
  <c r="Y30" i="28"/>
  <c r="O3" i="28"/>
  <c r="O2" i="28" s="1"/>
  <c r="J3" i="28"/>
  <c r="J2" i="28" s="1"/>
  <c r="L3" i="28"/>
  <c r="L2" i="28" s="1"/>
  <c r="W3" i="28"/>
  <c r="W2" i="28" s="1"/>
  <c r="N3" i="28"/>
  <c r="N2" i="28" s="1"/>
  <c r="Q3" i="28"/>
  <c r="Q2" i="28" s="1"/>
  <c r="C3" i="28"/>
  <c r="C2" i="28" s="1"/>
  <c r="E3" i="28"/>
  <c r="E2" i="28" s="1"/>
  <c r="K3" i="28"/>
  <c r="K2" i="28" s="1"/>
  <c r="I3" i="28"/>
  <c r="I2" i="28" s="1"/>
  <c r="R3" i="28"/>
  <c r="R2" i="28" s="1"/>
  <c r="S3" i="28"/>
  <c r="S2" i="28" s="1"/>
  <c r="S5" i="27"/>
  <c r="K6" i="27"/>
  <c r="R6" i="27" s="1"/>
  <c r="S6" i="27" s="1"/>
  <c r="B7" i="27"/>
  <c r="R9" i="27"/>
  <c r="S9" i="27" s="1"/>
  <c r="R11" i="27"/>
  <c r="S11" i="27" s="1"/>
  <c r="R10" i="27"/>
  <c r="S10" i="27" s="1"/>
  <c r="D8" i="27"/>
  <c r="M8" i="27" s="1"/>
  <c r="M7" i="27"/>
  <c r="R6" i="26"/>
  <c r="S6" i="26" s="1"/>
  <c r="D11" i="26"/>
  <c r="M11" i="26" s="1"/>
  <c r="B11" i="26"/>
  <c r="K11" i="26" s="1"/>
  <c r="D7" i="26"/>
  <c r="M7" i="26" s="1"/>
  <c r="B7" i="26"/>
  <c r="K7" i="26" s="1"/>
  <c r="C11" i="26"/>
  <c r="L11" i="26" s="1"/>
  <c r="C7" i="26"/>
  <c r="L7" i="26" s="1"/>
  <c r="AA2" i="25"/>
  <c r="Z25" i="25"/>
  <c r="Z25" i="24"/>
  <c r="AA5" i="24"/>
  <c r="AA2" i="24" s="1"/>
  <c r="P25" i="23"/>
  <c r="Q5" i="23"/>
  <c r="Q2" i="23" s="1"/>
  <c r="Q5" i="22"/>
  <c r="Q2" i="22" s="1"/>
  <c r="P25" i="22"/>
  <c r="AJ23" i="17"/>
  <c r="AP35" i="1"/>
  <c r="H10" i="6"/>
  <c r="AP29" i="1"/>
  <c r="H11" i="6"/>
  <c r="A14" i="12"/>
  <c r="D15" i="16"/>
  <c r="C18" i="12"/>
  <c r="B19" i="16"/>
  <c r="A6" i="12"/>
  <c r="D7" i="16"/>
  <c r="H7" i="6"/>
  <c r="AP71" i="1"/>
  <c r="Y4" i="1"/>
  <c r="C2" i="11"/>
  <c r="E2" i="11" s="1"/>
  <c r="F2" i="11" s="1"/>
  <c r="Y12" i="1"/>
  <c r="C10" i="11"/>
  <c r="E10" i="11" s="1"/>
  <c r="F10" i="11" s="1"/>
  <c r="W22" i="1"/>
  <c r="A21" i="16"/>
  <c r="C20" i="13"/>
  <c r="B12" i="13"/>
  <c r="D12" i="13" s="1"/>
  <c r="B12" i="11"/>
  <c r="D12" i="11" s="1"/>
  <c r="E13" i="16"/>
  <c r="B12" i="10"/>
  <c r="D12" i="10" s="1"/>
  <c r="B12" i="12"/>
  <c r="D12" i="12" s="1"/>
  <c r="X6" i="1"/>
  <c r="B5" i="16"/>
  <c r="C4" i="12"/>
  <c r="Z8" i="1"/>
  <c r="A6" i="10"/>
  <c r="Z16" i="1"/>
  <c r="A14" i="10"/>
  <c r="E14" i="10" s="1"/>
  <c r="F14" i="10" s="1"/>
  <c r="Y21" i="1"/>
  <c r="A19" i="11"/>
  <c r="Y6" i="1"/>
  <c r="C4" i="11"/>
  <c r="E4" i="11" s="1"/>
  <c r="F4" i="11" s="1"/>
  <c r="W8" i="1"/>
  <c r="A7" i="16"/>
  <c r="C6" i="13"/>
  <c r="E6" i="13" s="1"/>
  <c r="F6" i="13" s="1"/>
  <c r="Z9" i="1"/>
  <c r="C7" i="10"/>
  <c r="E7" i="10" s="1"/>
  <c r="F7" i="10" s="1"/>
  <c r="X11" i="1"/>
  <c r="B10" i="16"/>
  <c r="C9" i="12"/>
  <c r="Y14" i="1"/>
  <c r="C12" i="11"/>
  <c r="E12" i="11" s="1"/>
  <c r="W16" i="1"/>
  <c r="A15" i="16"/>
  <c r="C14" i="13"/>
  <c r="E14" i="13" s="1"/>
  <c r="F14" i="13" s="1"/>
  <c r="Z17" i="1"/>
  <c r="C15" i="10"/>
  <c r="E15" i="10" s="1"/>
  <c r="F15" i="10" s="1"/>
  <c r="X19" i="1"/>
  <c r="B18" i="16"/>
  <c r="C17" i="12"/>
  <c r="Y22" i="1"/>
  <c r="C20" i="11"/>
  <c r="E20" i="11" s="1"/>
  <c r="F20" i="11" s="1"/>
  <c r="C3" i="16"/>
  <c r="A2" i="13"/>
  <c r="D6" i="16"/>
  <c r="A5" i="12"/>
  <c r="C11" i="16"/>
  <c r="A10" i="13"/>
  <c r="D14" i="16"/>
  <c r="A13" i="12"/>
  <c r="C19" i="16"/>
  <c r="A18" i="13"/>
  <c r="D22" i="16"/>
  <c r="A21" i="12"/>
  <c r="AD6" i="1"/>
  <c r="F5" i="6"/>
  <c r="C11" i="6"/>
  <c r="C12" i="6" s="1"/>
  <c r="F8" i="6"/>
  <c r="F22" i="6" s="1"/>
  <c r="B18" i="13"/>
  <c r="D18" i="13" s="1"/>
  <c r="B18" i="10"/>
  <c r="D18" i="10" s="1"/>
  <c r="E19" i="16"/>
  <c r="B18" i="11"/>
  <c r="D18" i="11" s="1"/>
  <c r="B18" i="12"/>
  <c r="D18" i="12" s="1"/>
  <c r="B10" i="12"/>
  <c r="D10" i="12" s="1"/>
  <c r="E11" i="16"/>
  <c r="B10" i="13"/>
  <c r="D10" i="13" s="1"/>
  <c r="B10" i="11"/>
  <c r="D10" i="11" s="1"/>
  <c r="B10" i="10"/>
  <c r="D10" i="10" s="1"/>
  <c r="E3" i="16"/>
  <c r="B2" i="13"/>
  <c r="D2" i="13" s="1"/>
  <c r="B2" i="10"/>
  <c r="D2" i="10" s="1"/>
  <c r="B2" i="11"/>
  <c r="D2" i="11" s="1"/>
  <c r="B2" i="12"/>
  <c r="D2" i="12" s="1"/>
  <c r="AQ4" i="1"/>
  <c r="C25" i="5"/>
  <c r="D25" i="5"/>
  <c r="Z7" i="1"/>
  <c r="C5" i="10"/>
  <c r="E5" i="10" s="1"/>
  <c r="W14" i="1"/>
  <c r="A13" i="16"/>
  <c r="C12" i="13"/>
  <c r="E12" i="13" s="1"/>
  <c r="F12" i="13" s="1"/>
  <c r="Z23" i="1"/>
  <c r="C21" i="10"/>
  <c r="E21" i="10" s="1"/>
  <c r="Z11" i="1"/>
  <c r="A9" i="10"/>
  <c r="X21" i="1"/>
  <c r="D20" i="16"/>
  <c r="A19" i="12"/>
  <c r="W11" i="1"/>
  <c r="C9" i="13"/>
  <c r="E9" i="13" s="1"/>
  <c r="F9" i="13" s="1"/>
  <c r="A10" i="16"/>
  <c r="Y17" i="1"/>
  <c r="C15" i="11"/>
  <c r="E15" i="11" s="1"/>
  <c r="Z20" i="1"/>
  <c r="C18" i="10"/>
  <c r="E18" i="10" s="1"/>
  <c r="F18" i="10" s="1"/>
  <c r="A5" i="13"/>
  <c r="C6" i="16"/>
  <c r="D9" i="16"/>
  <c r="A8" i="12"/>
  <c r="A13" i="13"/>
  <c r="C14" i="16"/>
  <c r="W5" i="1"/>
  <c r="C3" i="13"/>
  <c r="A4" i="16"/>
  <c r="Z6" i="1"/>
  <c r="C4" i="10"/>
  <c r="E4" i="10" s="1"/>
  <c r="F4" i="10" s="1"/>
  <c r="X8" i="1"/>
  <c r="C6" i="12"/>
  <c r="E6" i="12" s="1"/>
  <c r="F6" i="12" s="1"/>
  <c r="B7" i="16"/>
  <c r="AA9" i="1"/>
  <c r="Y11" i="1"/>
  <c r="C9" i="11"/>
  <c r="E9" i="11" s="1"/>
  <c r="F9" i="11" s="1"/>
  <c r="W13" i="1"/>
  <c r="C11" i="13"/>
  <c r="E11" i="13" s="1"/>
  <c r="F11" i="13" s="1"/>
  <c r="A12" i="16"/>
  <c r="Z14" i="1"/>
  <c r="C12" i="10"/>
  <c r="E12" i="10" s="1"/>
  <c r="X16" i="1"/>
  <c r="C14" i="12"/>
  <c r="E14" i="12" s="1"/>
  <c r="F14" i="12" s="1"/>
  <c r="B15" i="16"/>
  <c r="AA17" i="1"/>
  <c r="Y19" i="1"/>
  <c r="C17" i="11"/>
  <c r="E17" i="11" s="1"/>
  <c r="W21" i="1"/>
  <c r="C19" i="13"/>
  <c r="A20" i="16"/>
  <c r="Z22" i="1"/>
  <c r="C20" i="10"/>
  <c r="E20" i="10" s="1"/>
  <c r="F20" i="10" s="1"/>
  <c r="A2" i="12"/>
  <c r="D3" i="16"/>
  <c r="A7" i="13"/>
  <c r="C8" i="16"/>
  <c r="A10" i="12"/>
  <c r="D11" i="16"/>
  <c r="A15" i="13"/>
  <c r="C16" i="16"/>
  <c r="A18" i="12"/>
  <c r="D19" i="16"/>
  <c r="AD7" i="1"/>
  <c r="C13" i="6"/>
  <c r="F9" i="6"/>
  <c r="F6" i="6"/>
  <c r="F11" i="6"/>
  <c r="B17" i="13"/>
  <c r="D17" i="13" s="1"/>
  <c r="E18" i="16"/>
  <c r="B17" i="10"/>
  <c r="D17" i="10" s="1"/>
  <c r="B17" i="11"/>
  <c r="D17" i="11" s="1"/>
  <c r="B17" i="12"/>
  <c r="D17" i="12" s="1"/>
  <c r="B9" i="10"/>
  <c r="D9" i="10" s="1"/>
  <c r="E10" i="16"/>
  <c r="B9" i="12"/>
  <c r="D9" i="12" s="1"/>
  <c r="B9" i="13"/>
  <c r="D9" i="13" s="1"/>
  <c r="B9" i="11"/>
  <c r="D9" i="11" s="1"/>
  <c r="AY4" i="1"/>
  <c r="AT5" i="1" s="1"/>
  <c r="AY8" i="1"/>
  <c r="AY12" i="1"/>
  <c r="AY16" i="1"/>
  <c r="AY20" i="1"/>
  <c r="AY7" i="1"/>
  <c r="AY19" i="1"/>
  <c r="AY6" i="1"/>
  <c r="AY14" i="1"/>
  <c r="AY18" i="1"/>
  <c r="AY22" i="1"/>
  <c r="AY11" i="1"/>
  <c r="AY23" i="1"/>
  <c r="AY5" i="1"/>
  <c r="AY9" i="1"/>
  <c r="AY13" i="1"/>
  <c r="AY17" i="1"/>
  <c r="AY21" i="1"/>
  <c r="AY10" i="1"/>
  <c r="AY15" i="1"/>
  <c r="A16" i="16"/>
  <c r="C15" i="13"/>
  <c r="E15" i="13" s="1"/>
  <c r="F15" i="13" s="1"/>
  <c r="X9" i="1"/>
  <c r="B8" i="16"/>
  <c r="C7" i="12"/>
  <c r="X14" i="1"/>
  <c r="B13" i="16"/>
  <c r="C12" i="12"/>
  <c r="A21" i="13"/>
  <c r="C22" i="16"/>
  <c r="E14" i="11"/>
  <c r="F14" i="11" s="1"/>
  <c r="A7" i="12"/>
  <c r="D8" i="16"/>
  <c r="A12" i="13"/>
  <c r="C13" i="16"/>
  <c r="A15" i="12"/>
  <c r="D16" i="16"/>
  <c r="A20" i="13"/>
  <c r="C21" i="16"/>
  <c r="AD8" i="1"/>
  <c r="F13" i="6"/>
  <c r="F10" i="6"/>
  <c r="F12" i="6"/>
  <c r="F7" i="6"/>
  <c r="B16" i="12"/>
  <c r="D16" i="12" s="1"/>
  <c r="B16" i="11"/>
  <c r="D16" i="11" s="1"/>
  <c r="B16" i="10"/>
  <c r="D16" i="10" s="1"/>
  <c r="E17" i="16"/>
  <c r="B16" i="13"/>
  <c r="D16" i="13" s="1"/>
  <c r="B8" i="11"/>
  <c r="D8" i="11" s="1"/>
  <c r="E9" i="16"/>
  <c r="B8" i="12"/>
  <c r="D8" i="12" s="1"/>
  <c r="B8" i="10"/>
  <c r="D8" i="10" s="1"/>
  <c r="B8" i="13"/>
  <c r="D8" i="13" s="1"/>
  <c r="BB8" i="1"/>
  <c r="BB16" i="1"/>
  <c r="BB4" i="1"/>
  <c r="BB5" i="1"/>
  <c r="BB13" i="1"/>
  <c r="BB9" i="1"/>
  <c r="BB17" i="1"/>
  <c r="BB7" i="1"/>
  <c r="BB15" i="1"/>
  <c r="BB23" i="1"/>
  <c r="BB10" i="1"/>
  <c r="BB18" i="1"/>
  <c r="BB11" i="1"/>
  <c r="BB19" i="1"/>
  <c r="BB12" i="1"/>
  <c r="BB20" i="1"/>
  <c r="BB21" i="1"/>
  <c r="BB6" i="1"/>
  <c r="BB14" i="1"/>
  <c r="BB22" i="1"/>
  <c r="A8" i="16"/>
  <c r="C7" i="13"/>
  <c r="E7" i="13" s="1"/>
  <c r="C10" i="12"/>
  <c r="E10" i="12" s="1"/>
  <c r="B11" i="16"/>
  <c r="F21" i="11"/>
  <c r="C12" i="16"/>
  <c r="A11" i="13"/>
  <c r="B13" i="13"/>
  <c r="D13" i="13" s="1"/>
  <c r="B13" i="10"/>
  <c r="D13" i="10" s="1"/>
  <c r="B13" i="12"/>
  <c r="D13" i="12" s="1"/>
  <c r="E14" i="16"/>
  <c r="B13" i="11"/>
  <c r="D13" i="11" s="1"/>
  <c r="W6" i="1"/>
  <c r="A5" i="16"/>
  <c r="C4" i="13"/>
  <c r="Z15" i="1"/>
  <c r="C13" i="10"/>
  <c r="E13" i="10" s="1"/>
  <c r="X17" i="1"/>
  <c r="B16" i="16"/>
  <c r="C15" i="12"/>
  <c r="E15" i="12" s="1"/>
  <c r="F15" i="12" s="1"/>
  <c r="Y20" i="1"/>
  <c r="C18" i="11"/>
  <c r="E18" i="11" s="1"/>
  <c r="D4" i="16"/>
  <c r="A3" i="12"/>
  <c r="Y8" i="1"/>
  <c r="A6" i="11"/>
  <c r="C9" i="16"/>
  <c r="A8" i="13"/>
  <c r="D12" i="16"/>
  <c r="A11" i="12"/>
  <c r="Y16" i="1"/>
  <c r="A14" i="11"/>
  <c r="C17" i="16"/>
  <c r="A16" i="13"/>
  <c r="AT6" i="1"/>
  <c r="AD5" i="1"/>
  <c r="AJ15" i="1" s="1"/>
  <c r="C8" i="6"/>
  <c r="C9" i="6" s="1"/>
  <c r="C10" i="6" s="1"/>
  <c r="C26" i="6" s="1"/>
  <c r="F4" i="6"/>
  <c r="B19" i="11"/>
  <c r="D19" i="11" s="1"/>
  <c r="B19" i="12"/>
  <c r="D19" i="12" s="1"/>
  <c r="E20" i="16"/>
  <c r="B19" i="13"/>
  <c r="D19" i="13" s="1"/>
  <c r="B19" i="10"/>
  <c r="D19" i="10" s="1"/>
  <c r="B11" i="12"/>
  <c r="D11" i="12" s="1"/>
  <c r="B11" i="13"/>
  <c r="D11" i="13" s="1"/>
  <c r="B11" i="11"/>
  <c r="D11" i="11" s="1"/>
  <c r="B11" i="10"/>
  <c r="D11" i="10" s="1"/>
  <c r="E12" i="16"/>
  <c r="B3" i="11"/>
  <c r="D3" i="11" s="1"/>
  <c r="B3" i="12"/>
  <c r="D3" i="12" s="1"/>
  <c r="E4" i="16"/>
  <c r="B3" i="13"/>
  <c r="D3" i="13" s="1"/>
  <c r="B3" i="10"/>
  <c r="D3" i="10" s="1"/>
  <c r="E9" i="10"/>
  <c r="F9" i="10" s="1"/>
  <c r="C16" i="13"/>
  <c r="E16" i="13" s="1"/>
  <c r="A17" i="16"/>
  <c r="C19" i="12"/>
  <c r="B20" i="16"/>
  <c r="A4" i="13"/>
  <c r="C5" i="16"/>
  <c r="E3" i="11"/>
  <c r="F3" i="11" s="1"/>
  <c r="A6" i="16"/>
  <c r="C5" i="13"/>
  <c r="E6" i="10"/>
  <c r="F6" i="10" s="1"/>
  <c r="C8" i="12"/>
  <c r="E8" i="12" s="1"/>
  <c r="B9" i="16"/>
  <c r="E11" i="11"/>
  <c r="F11" i="11" s="1"/>
  <c r="A14" i="16"/>
  <c r="C13" i="13"/>
  <c r="E13" i="13" s="1"/>
  <c r="F13" i="13" s="1"/>
  <c r="C16" i="12"/>
  <c r="B17" i="16"/>
  <c r="E19" i="11"/>
  <c r="A22" i="16"/>
  <c r="C21" i="13"/>
  <c r="E21" i="13" s="1"/>
  <c r="A4" i="12"/>
  <c r="D5" i="16"/>
  <c r="C10" i="16"/>
  <c r="A9" i="13"/>
  <c r="A12" i="12"/>
  <c r="D13" i="16"/>
  <c r="C18" i="16"/>
  <c r="A17" i="13"/>
  <c r="A20" i="12"/>
  <c r="D21" i="16"/>
  <c r="E16" i="16"/>
  <c r="B15" i="12"/>
  <c r="D15" i="12" s="1"/>
  <c r="B15" i="11"/>
  <c r="D15" i="11" s="1"/>
  <c r="B15" i="13"/>
  <c r="D15" i="13" s="1"/>
  <c r="B15" i="10"/>
  <c r="D15" i="10" s="1"/>
  <c r="E8" i="16"/>
  <c r="B7" i="13"/>
  <c r="D7" i="13" s="1"/>
  <c r="B7" i="10"/>
  <c r="D7" i="10" s="1"/>
  <c r="B7" i="11"/>
  <c r="D7" i="11" s="1"/>
  <c r="B7" i="12"/>
  <c r="D7" i="12" s="1"/>
  <c r="BF11" i="1"/>
  <c r="BF19" i="1"/>
  <c r="BF13" i="1"/>
  <c r="BF12" i="1"/>
  <c r="BF20" i="1"/>
  <c r="BF5" i="1"/>
  <c r="BF21" i="1"/>
  <c r="BF16" i="1"/>
  <c r="BF6" i="1"/>
  <c r="BF14" i="1"/>
  <c r="BF22" i="1"/>
  <c r="BF8" i="1"/>
  <c r="BF4" i="1"/>
  <c r="BF7" i="1"/>
  <c r="BF15" i="1"/>
  <c r="BF23" i="1"/>
  <c r="BF18" i="1"/>
  <c r="BF9" i="1"/>
  <c r="BF17" i="1"/>
  <c r="BF10" i="1"/>
  <c r="C2" i="12"/>
  <c r="E2" i="12" s="1"/>
  <c r="F2" i="12" s="1"/>
  <c r="B3" i="16"/>
  <c r="C4" i="16"/>
  <c r="A3" i="13"/>
  <c r="C20" i="16"/>
  <c r="A19" i="13"/>
  <c r="B21" i="11"/>
  <c r="D21" i="11" s="1"/>
  <c r="B21" i="10"/>
  <c r="D21" i="10" s="1"/>
  <c r="B21" i="12"/>
  <c r="D21" i="12" s="1"/>
  <c r="B21" i="13"/>
  <c r="D21" i="13" s="1"/>
  <c r="E22" i="16"/>
  <c r="B5" i="10"/>
  <c r="D5" i="10" s="1"/>
  <c r="B5" i="12"/>
  <c r="D5" i="12" s="1"/>
  <c r="B5" i="13"/>
  <c r="D5" i="13" s="1"/>
  <c r="B5" i="11"/>
  <c r="D5" i="11" s="1"/>
  <c r="E6" i="16"/>
  <c r="AD4" i="1"/>
  <c r="AI8" i="1" s="1"/>
  <c r="K25" i="5"/>
  <c r="C4" i="6"/>
  <c r="C5" i="6" s="1"/>
  <c r="C6" i="6" s="1"/>
  <c r="C7" i="6" s="1"/>
  <c r="B20" i="11"/>
  <c r="D20" i="11" s="1"/>
  <c r="B20" i="12"/>
  <c r="D20" i="12" s="1"/>
  <c r="B20" i="10"/>
  <c r="D20" i="10" s="1"/>
  <c r="B20" i="13"/>
  <c r="D20" i="13" s="1"/>
  <c r="E21" i="16"/>
  <c r="B4" i="11"/>
  <c r="D4" i="11" s="1"/>
  <c r="B4" i="12"/>
  <c r="D4" i="12" s="1"/>
  <c r="B4" i="10"/>
  <c r="D4" i="10" s="1"/>
  <c r="B4" i="13"/>
  <c r="D4" i="13" s="1"/>
  <c r="E5" i="16"/>
  <c r="Z4" i="1"/>
  <c r="C2" i="10"/>
  <c r="E2" i="10" s="1"/>
  <c r="F2" i="10" s="1"/>
  <c r="Y9" i="1"/>
  <c r="C7" i="11"/>
  <c r="E7" i="11" s="1"/>
  <c r="F7" i="11" s="1"/>
  <c r="Z12" i="1"/>
  <c r="C10" i="10"/>
  <c r="E10" i="10" s="1"/>
  <c r="W19" i="1"/>
  <c r="C17" i="13"/>
  <c r="A18" i="16"/>
  <c r="X22" i="1"/>
  <c r="B21" i="16"/>
  <c r="C20" i="12"/>
  <c r="E20" i="12" s="1"/>
  <c r="F20" i="12" s="1"/>
  <c r="D17" i="16"/>
  <c r="A16" i="12"/>
  <c r="C3" i="12"/>
  <c r="E3" i="12" s="1"/>
  <c r="B4" i="16"/>
  <c r="E6" i="11"/>
  <c r="F6" i="11" s="1"/>
  <c r="C8" i="13"/>
  <c r="A9" i="16"/>
  <c r="C11" i="12"/>
  <c r="E11" i="12" s="1"/>
  <c r="F11" i="12" s="1"/>
  <c r="B12" i="16"/>
  <c r="E17" i="10"/>
  <c r="A3" i="16"/>
  <c r="C2" i="13"/>
  <c r="E2" i="13" s="1"/>
  <c r="Z5" i="1"/>
  <c r="C3" i="10"/>
  <c r="E3" i="10" s="1"/>
  <c r="F3" i="10" s="1"/>
  <c r="B6" i="16"/>
  <c r="C5" i="12"/>
  <c r="E5" i="12" s="1"/>
  <c r="F5" i="12" s="1"/>
  <c r="A11" i="16"/>
  <c r="C10" i="13"/>
  <c r="E10" i="13" s="1"/>
  <c r="Z13" i="1"/>
  <c r="C11" i="10"/>
  <c r="E11" i="10" s="1"/>
  <c r="X15" i="1"/>
  <c r="B14" i="16"/>
  <c r="C13" i="12"/>
  <c r="E13" i="12" s="1"/>
  <c r="F13" i="12" s="1"/>
  <c r="Y18" i="1"/>
  <c r="C16" i="11"/>
  <c r="E16" i="11" s="1"/>
  <c r="W20" i="1"/>
  <c r="A19" i="16"/>
  <c r="C18" i="13"/>
  <c r="E18" i="13" s="1"/>
  <c r="B22" i="16"/>
  <c r="C21" i="12"/>
  <c r="E21" i="12" s="1"/>
  <c r="F21" i="12" s="1"/>
  <c r="C7" i="16"/>
  <c r="A6" i="13"/>
  <c r="D10" i="16"/>
  <c r="A9" i="12"/>
  <c r="C15" i="16"/>
  <c r="A14" i="13"/>
  <c r="D18" i="16"/>
  <c r="A17" i="12"/>
  <c r="W7" i="1"/>
  <c r="E15" i="16"/>
  <c r="B14" i="10"/>
  <c r="D14" i="10" s="1"/>
  <c r="B14" i="12"/>
  <c r="D14" i="12" s="1"/>
  <c r="B14" i="11"/>
  <c r="D14" i="11" s="1"/>
  <c r="B14" i="13"/>
  <c r="D14" i="13" s="1"/>
  <c r="E7" i="16"/>
  <c r="B6" i="12"/>
  <c r="D6" i="12" s="1"/>
  <c r="B6" i="13"/>
  <c r="D6" i="13" s="1"/>
  <c r="B6" i="10"/>
  <c r="D6" i="10" s="1"/>
  <c r="B6" i="11"/>
  <c r="D6" i="11" s="1"/>
  <c r="W22" i="7"/>
  <c r="AU11" i="14" s="1"/>
  <c r="N27" i="7"/>
  <c r="AL16" i="14" s="1"/>
  <c r="W19" i="7"/>
  <c r="AU8" i="14" s="1"/>
  <c r="R27" i="7"/>
  <c r="AP16" i="14" s="1"/>
  <c r="V28" i="7"/>
  <c r="AT17" i="14" s="1"/>
  <c r="O21" i="7"/>
  <c r="AM10" i="14" s="1"/>
  <c r="S28" i="7"/>
  <c r="AQ17" i="14" s="1"/>
  <c r="V25" i="7"/>
  <c r="AT14" i="14" s="1"/>
  <c r="W20" i="7"/>
  <c r="AU9" i="14" s="1"/>
  <c r="P22" i="7"/>
  <c r="AN11" i="14" s="1"/>
  <c r="M21" i="7"/>
  <c r="AK10" i="14" s="1"/>
  <c r="O26" i="7"/>
  <c r="AM15" i="14" s="1"/>
  <c r="M26" i="7"/>
  <c r="AK15" i="14" s="1"/>
  <c r="U23" i="7"/>
  <c r="AS12" i="14" s="1"/>
  <c r="N25" i="7"/>
  <c r="AL14" i="14" s="1"/>
  <c r="Q28" i="7"/>
  <c r="AO17" i="14" s="1"/>
  <c r="W26" i="7"/>
  <c r="AU15" i="14" s="1"/>
  <c r="S25" i="7"/>
  <c r="AQ14" i="14" s="1"/>
  <c r="P27" i="7"/>
  <c r="AN16" i="14" s="1"/>
  <c r="U26" i="7"/>
  <c r="AS15" i="14" s="1"/>
  <c r="T24" i="7"/>
  <c r="AR13" i="14" s="1"/>
  <c r="W27" i="7"/>
  <c r="AU16" i="14" s="1"/>
  <c r="Q21" i="7"/>
  <c r="AO10" i="14" s="1"/>
  <c r="Q20" i="7"/>
  <c r="AO9" i="14" s="1"/>
  <c r="Q26" i="7"/>
  <c r="AO15" i="14" s="1"/>
  <c r="M20" i="7"/>
  <c r="AK9" i="14" s="1"/>
  <c r="V26" i="7"/>
  <c r="AT15" i="14" s="1"/>
  <c r="Q25" i="7"/>
  <c r="AO14" i="14" s="1"/>
  <c r="T25" i="7"/>
  <c r="AR14" i="14" s="1"/>
  <c r="M25" i="7"/>
  <c r="AK14" i="14" s="1"/>
  <c r="S27" i="7"/>
  <c r="AQ16" i="14" s="1"/>
  <c r="V27" i="7"/>
  <c r="AT16" i="14" s="1"/>
  <c r="O27" i="7"/>
  <c r="AM16" i="14" s="1"/>
  <c r="R20" i="7"/>
  <c r="AP9" i="14" s="1"/>
  <c r="V23" i="7"/>
  <c r="AT12" i="14" s="1"/>
  <c r="R21" i="7"/>
  <c r="AP10" i="14" s="1"/>
  <c r="P20" i="7"/>
  <c r="AN9" i="14" s="1"/>
  <c r="V19" i="7"/>
  <c r="AT8" i="14" s="1"/>
  <c r="V21" i="7"/>
  <c r="AT10" i="14" s="1"/>
  <c r="N19" i="7"/>
  <c r="AL8" i="14" s="1"/>
  <c r="N20" i="7"/>
  <c r="AL9" i="14" s="1"/>
  <c r="U20" i="7"/>
  <c r="AS9" i="14" s="1"/>
  <c r="S19" i="7"/>
  <c r="AQ8" i="14" s="1"/>
  <c r="N28" i="7"/>
  <c r="AL17" i="14" s="1"/>
  <c r="P25" i="7"/>
  <c r="AN14" i="14" s="1"/>
  <c r="Q23" i="7"/>
  <c r="AO12" i="14" s="1"/>
  <c r="U19" i="7"/>
  <c r="AS8" i="14" s="1"/>
  <c r="R19" i="7"/>
  <c r="AP8" i="14" s="1"/>
  <c r="M19" i="7"/>
  <c r="AK8" i="14" s="1"/>
  <c r="P28" i="7"/>
  <c r="AN17" i="14" s="1"/>
  <c r="Q22" i="7"/>
  <c r="AO11" i="14" s="1"/>
  <c r="R24" i="7"/>
  <c r="AP13" i="14" s="1"/>
  <c r="Q19" i="7"/>
  <c r="AO8" i="14" s="1"/>
  <c r="U28" i="7"/>
  <c r="AS17" i="14" s="1"/>
  <c r="M22" i="7"/>
  <c r="AK11" i="14" s="1"/>
  <c r="O25" i="7"/>
  <c r="AM14" i="14" s="1"/>
  <c r="T20" i="7"/>
  <c r="AR9" i="14" s="1"/>
  <c r="R26" i="7"/>
  <c r="AP15" i="14" s="1"/>
  <c r="V22" i="7"/>
  <c r="AT11" i="14" s="1"/>
  <c r="U22" i="7"/>
  <c r="AS11" i="14" s="1"/>
  <c r="U24" i="7"/>
  <c r="AS13" i="14" s="1"/>
  <c r="S24" i="7"/>
  <c r="AQ13" i="14" s="1"/>
  <c r="N21" i="7"/>
  <c r="AL10" i="14" s="1"/>
  <c r="U21" i="7"/>
  <c r="AS10" i="14" s="1"/>
  <c r="H9" i="7"/>
  <c r="C8" i="7"/>
  <c r="M28" i="7"/>
  <c r="AK17" i="14" s="1"/>
  <c r="R25" i="7"/>
  <c r="AP14" i="14" s="1"/>
  <c r="U27" i="7"/>
  <c r="AS16" i="14" s="1"/>
  <c r="P26" i="7"/>
  <c r="AN15" i="14" s="1"/>
  <c r="W23" i="7"/>
  <c r="AU12" i="14" s="1"/>
  <c r="W28" i="7"/>
  <c r="AU17" i="14" s="1"/>
  <c r="S22" i="7"/>
  <c r="AQ11" i="14" s="1"/>
  <c r="O24" i="7"/>
  <c r="AM13" i="14" s="1"/>
  <c r="N22" i="7"/>
  <c r="AL11" i="14" s="1"/>
  <c r="W24" i="7"/>
  <c r="AU13" i="14" s="1"/>
  <c r="S26" i="7"/>
  <c r="AQ15" i="14" s="1"/>
  <c r="Q24" i="7"/>
  <c r="AO13" i="14" s="1"/>
  <c r="S23" i="7"/>
  <c r="AQ12" i="14" s="1"/>
  <c r="N26" i="7"/>
  <c r="AL15" i="14" s="1"/>
  <c r="R28" i="7"/>
  <c r="AP17" i="14" s="1"/>
  <c r="T19" i="7"/>
  <c r="AR8" i="14" s="1"/>
  <c r="T22" i="7"/>
  <c r="AR11" i="14" s="1"/>
  <c r="P24" i="7"/>
  <c r="AN13" i="14" s="1"/>
  <c r="P21" i="7"/>
  <c r="AN10" i="14" s="1"/>
  <c r="O19" i="7"/>
  <c r="AM8" i="14" s="1"/>
  <c r="W25" i="7"/>
  <c r="AU14" i="14" s="1"/>
  <c r="U25" i="7"/>
  <c r="AS14" i="14" s="1"/>
  <c r="V24" i="7"/>
  <c r="AT13" i="14" s="1"/>
  <c r="T21" i="7"/>
  <c r="AR10" i="14" s="1"/>
  <c r="O28" i="7"/>
  <c r="AM17" i="14" s="1"/>
  <c r="T28" i="7"/>
  <c r="AR17" i="14" s="1"/>
  <c r="S20" i="7"/>
  <c r="AQ9" i="14" s="1"/>
  <c r="R22" i="7"/>
  <c r="AP11" i="14" s="1"/>
  <c r="F12" i="7"/>
  <c r="O20" i="7"/>
  <c r="AM9" i="14" s="1"/>
  <c r="W21" i="7"/>
  <c r="AU10" i="14" s="1"/>
  <c r="S21" i="7"/>
  <c r="AQ10" i="14" s="1"/>
  <c r="P23" i="7"/>
  <c r="AN12" i="14" s="1"/>
  <c r="R23" i="7"/>
  <c r="AP12" i="14" s="1"/>
  <c r="V20" i="7"/>
  <c r="AT9" i="14" s="1"/>
  <c r="T26" i="7"/>
  <c r="AR15" i="14" s="1"/>
  <c r="M23" i="7"/>
  <c r="AK12" i="14" s="1"/>
  <c r="Q27" i="7"/>
  <c r="AO16" i="14" s="1"/>
  <c r="T27" i="7"/>
  <c r="AR16" i="14" s="1"/>
  <c r="N24" i="7"/>
  <c r="AL13" i="14" s="1"/>
  <c r="M27" i="7"/>
  <c r="AK16" i="14" s="1"/>
  <c r="E12" i="7"/>
  <c r="N23" i="7"/>
  <c r="AL12" i="14" s="1"/>
  <c r="T23" i="7"/>
  <c r="AR12" i="14" s="1"/>
  <c r="P19" i="7"/>
  <c r="AN8" i="14" s="1"/>
  <c r="O23" i="7"/>
  <c r="AM12" i="14" s="1"/>
  <c r="O22" i="7"/>
  <c r="AM11" i="14" s="1"/>
  <c r="M24" i="7"/>
  <c r="AK13" i="14" s="1"/>
  <c r="E8" i="7"/>
  <c r="I8" i="7"/>
  <c r="H12" i="7"/>
  <c r="L9" i="7"/>
  <c r="J9" i="7"/>
  <c r="J22" i="7" s="1"/>
  <c r="AH11" i="14" s="1"/>
  <c r="D9" i="7"/>
  <c r="D27" i="7" s="1"/>
  <c r="AB16" i="14" s="1"/>
  <c r="K9" i="7"/>
  <c r="F8" i="7"/>
  <c r="G8" i="7"/>
  <c r="L12" i="7"/>
  <c r="K12" i="7"/>
  <c r="B12" i="7"/>
  <c r="B22" i="7" s="1"/>
  <c r="Z11" i="14" s="1"/>
  <c r="I12" i="7"/>
  <c r="G2" i="5"/>
  <c r="N2" i="5"/>
  <c r="AT13" i="1"/>
  <c r="AT9" i="1"/>
  <c r="X5" i="1"/>
  <c r="AA6" i="1"/>
  <c r="W10" i="1"/>
  <c r="X13" i="1"/>
  <c r="AA14" i="1"/>
  <c r="W18" i="1"/>
  <c r="Z19" i="1"/>
  <c r="AA22" i="1"/>
  <c r="Y5" i="1"/>
  <c r="X10" i="1"/>
  <c r="Y13" i="1"/>
  <c r="W15" i="1"/>
  <c r="X18" i="1"/>
  <c r="W23" i="1"/>
  <c r="Z3" i="1"/>
  <c r="AA3" i="1"/>
  <c r="E14" i="3"/>
  <c r="W4" i="1"/>
  <c r="AA8" i="1"/>
  <c r="Y10" i="1"/>
  <c r="F8" i="11" s="1"/>
  <c r="W12" i="1"/>
  <c r="AA16" i="1"/>
  <c r="Z21" i="1"/>
  <c r="F19" i="10" s="1"/>
  <c r="X23" i="1"/>
  <c r="E22" i="3"/>
  <c r="E8" i="3"/>
  <c r="E24" i="3"/>
  <c r="E10" i="3"/>
  <c r="E18" i="3"/>
  <c r="E26" i="3"/>
  <c r="E16" i="3"/>
  <c r="E11" i="3"/>
  <c r="E19" i="3"/>
  <c r="E27" i="3"/>
  <c r="AJ11" i="1"/>
  <c r="X4" i="1"/>
  <c r="AA5" i="1"/>
  <c r="Y7" i="1"/>
  <c r="F5" i="11" s="1"/>
  <c r="W9" i="1"/>
  <c r="Z10" i="1"/>
  <c r="F8" i="10" s="1"/>
  <c r="X12" i="1"/>
  <c r="AA13" i="1"/>
  <c r="Y15" i="1"/>
  <c r="F13" i="11" s="1"/>
  <c r="W17" i="1"/>
  <c r="Z18" i="1"/>
  <c r="F16" i="10" s="1"/>
  <c r="X20" i="1"/>
  <c r="AA21" i="1"/>
  <c r="Y23" i="1"/>
  <c r="AJ21" i="1"/>
  <c r="O3" i="1"/>
  <c r="E13" i="3"/>
  <c r="E21" i="3"/>
  <c r="X3" i="1"/>
  <c r="AK5" i="1"/>
  <c r="AK7" i="1"/>
  <c r="AK9" i="1"/>
  <c r="AK11" i="1"/>
  <c r="AK13" i="1"/>
  <c r="AK15" i="1"/>
  <c r="AK17" i="1"/>
  <c r="AK19" i="1"/>
  <c r="AK21" i="1"/>
  <c r="AK23" i="1"/>
  <c r="Y3" i="1"/>
  <c r="AL5" i="1"/>
  <c r="AL7" i="1"/>
  <c r="AL9" i="1"/>
  <c r="AL11" i="1"/>
  <c r="AL13" i="1"/>
  <c r="AL15" i="1"/>
  <c r="AL17" i="1"/>
  <c r="AL19" i="1"/>
  <c r="AL21" i="1"/>
  <c r="AL23" i="1"/>
  <c r="AI15" i="1"/>
  <c r="AM17" i="1"/>
  <c r="AJ4" i="1"/>
  <c r="AJ6" i="1"/>
  <c r="AJ20" i="1"/>
  <c r="AJ22" i="1"/>
  <c r="AK4" i="1"/>
  <c r="AK6" i="1"/>
  <c r="AK8" i="1"/>
  <c r="AK10" i="1"/>
  <c r="AK12" i="1"/>
  <c r="AK14" i="1"/>
  <c r="AK16" i="1"/>
  <c r="AK18" i="1"/>
  <c r="AK20" i="1"/>
  <c r="AL4" i="1"/>
  <c r="AL6" i="1"/>
  <c r="AL8" i="1"/>
  <c r="AL10" i="1"/>
  <c r="AL12" i="1"/>
  <c r="AL14" i="1"/>
  <c r="AL16" i="1"/>
  <c r="AL18" i="1"/>
  <c r="AL20" i="1"/>
  <c r="AI19" i="1"/>
  <c r="AM16" i="1"/>
  <c r="X25" i="32" l="1"/>
  <c r="Y25" i="32" s="1"/>
  <c r="X24" i="32"/>
  <c r="Y24" i="32" s="1"/>
  <c r="X20" i="32"/>
  <c r="Y20" i="32" s="1"/>
  <c r="Y19" i="32"/>
  <c r="E21" i="32"/>
  <c r="E10" i="32"/>
  <c r="E22" i="32" s="1"/>
  <c r="G22" i="32"/>
  <c r="G3" i="32"/>
  <c r="G2" i="32" s="1"/>
  <c r="E3" i="32"/>
  <c r="E2" i="32" s="1"/>
  <c r="J22" i="32"/>
  <c r="J3" i="32"/>
  <c r="J2" i="32" s="1"/>
  <c r="I22" i="32"/>
  <c r="I3" i="32"/>
  <c r="I2" i="32" s="1"/>
  <c r="D21" i="32"/>
  <c r="D10" i="32"/>
  <c r="D22" i="32" s="1"/>
  <c r="D3" i="32"/>
  <c r="D2" i="32" s="1"/>
  <c r="L10" i="32"/>
  <c r="L22" i="32" s="1"/>
  <c r="L21" i="32"/>
  <c r="C3" i="32"/>
  <c r="C2" i="32" s="1"/>
  <c r="K22" i="32"/>
  <c r="K3" i="32"/>
  <c r="K2" i="32" s="1"/>
  <c r="B3" i="32"/>
  <c r="B2" i="32" s="1"/>
  <c r="F3" i="32"/>
  <c r="F2" i="32" s="1"/>
  <c r="X19" i="30"/>
  <c r="Y19" i="30" s="1"/>
  <c r="B10" i="30"/>
  <c r="E3" i="30"/>
  <c r="E2" i="30" s="1"/>
  <c r="X24" i="30"/>
  <c r="Y24" i="30" s="1"/>
  <c r="X25" i="30"/>
  <c r="Y25" i="30" s="1"/>
  <c r="K22" i="30"/>
  <c r="K3" i="30"/>
  <c r="K2" i="30" s="1"/>
  <c r="J3" i="30"/>
  <c r="J2" i="30" s="1"/>
  <c r="D10" i="30"/>
  <c r="D22" i="30" s="1"/>
  <c r="D21" i="30"/>
  <c r="X21" i="30" s="1"/>
  <c r="Y21" i="30" s="1"/>
  <c r="L22" i="30"/>
  <c r="L3" i="30"/>
  <c r="L2" i="30" s="1"/>
  <c r="G22" i="30"/>
  <c r="G3" i="30"/>
  <c r="G2" i="30" s="1"/>
  <c r="F3" i="30"/>
  <c r="F2" i="30" s="1"/>
  <c r="H22" i="30"/>
  <c r="H3" i="30"/>
  <c r="H2" i="30" s="1"/>
  <c r="I22" i="30"/>
  <c r="I3" i="30"/>
  <c r="I2" i="30" s="1"/>
  <c r="X19" i="29"/>
  <c r="Y19" i="29" s="1"/>
  <c r="X25" i="29"/>
  <c r="Y25" i="29" s="1"/>
  <c r="X24" i="29"/>
  <c r="Y24" i="29" s="1"/>
  <c r="F3" i="29"/>
  <c r="F2" i="29" s="1"/>
  <c r="C22" i="29"/>
  <c r="C3" i="29"/>
  <c r="C2" i="29" s="1"/>
  <c r="B22" i="29"/>
  <c r="B3" i="29"/>
  <c r="B2" i="29" s="1"/>
  <c r="G22" i="29"/>
  <c r="G3" i="29"/>
  <c r="G2" i="29" s="1"/>
  <c r="I22" i="29"/>
  <c r="I3" i="29"/>
  <c r="I2" i="29" s="1"/>
  <c r="J22" i="29"/>
  <c r="J3" i="29"/>
  <c r="J2" i="29" s="1"/>
  <c r="L21" i="29"/>
  <c r="X21" i="29" s="1"/>
  <c r="Y21" i="29" s="1"/>
  <c r="L10" i="29"/>
  <c r="K22" i="29"/>
  <c r="K3" i="29"/>
  <c r="K2" i="29" s="1"/>
  <c r="D22" i="29"/>
  <c r="D3" i="29"/>
  <c r="D2" i="29" s="1"/>
  <c r="H3" i="29"/>
  <c r="H2" i="29" s="1"/>
  <c r="B8" i="27"/>
  <c r="K8" i="27" s="1"/>
  <c r="R8" i="27" s="1"/>
  <c r="S8" i="27" s="1"/>
  <c r="K7" i="27"/>
  <c r="R7" i="27" s="1"/>
  <c r="S7" i="27" s="1"/>
  <c r="R7" i="26"/>
  <c r="S7" i="26" s="1"/>
  <c r="R11" i="26"/>
  <c r="S11" i="26" s="1"/>
  <c r="D8" i="26"/>
  <c r="M8" i="26" s="1"/>
  <c r="B8" i="26"/>
  <c r="K8" i="26" s="1"/>
  <c r="C8" i="26"/>
  <c r="L8" i="26" s="1"/>
  <c r="AM22" i="1"/>
  <c r="E13" i="6"/>
  <c r="E10" i="6"/>
  <c r="E7" i="6"/>
  <c r="E12" i="6"/>
  <c r="E18" i="12"/>
  <c r="F18" i="12" s="1"/>
  <c r="AJ18" i="1"/>
  <c r="H6" i="6"/>
  <c r="AP65" i="1"/>
  <c r="AM10" i="1"/>
  <c r="AI20" i="1"/>
  <c r="AJ16" i="1"/>
  <c r="AI14" i="1"/>
  <c r="AM11" i="1"/>
  <c r="F18" i="13"/>
  <c r="F11" i="10"/>
  <c r="F7" i="13"/>
  <c r="F25" i="6"/>
  <c r="E3" i="13"/>
  <c r="F3" i="13" s="1"/>
  <c r="F19" i="6"/>
  <c r="E17" i="12"/>
  <c r="F17" i="12" s="1"/>
  <c r="F12" i="11"/>
  <c r="H5" i="6"/>
  <c r="AP59" i="1"/>
  <c r="AM14" i="1"/>
  <c r="AI23" i="1"/>
  <c r="AI9" i="1"/>
  <c r="AJ23" i="1"/>
  <c r="B8" i="6"/>
  <c r="B9" i="6" s="1"/>
  <c r="E4" i="6"/>
  <c r="AM12" i="1"/>
  <c r="F21" i="13"/>
  <c r="AJ14" i="1"/>
  <c r="AI22" i="1"/>
  <c r="AM9" i="1"/>
  <c r="AJ9" i="1"/>
  <c r="AJ19" i="1"/>
  <c r="F2" i="13"/>
  <c r="E17" i="13"/>
  <c r="F17" i="13" s="1"/>
  <c r="F19" i="11"/>
  <c r="F8" i="12"/>
  <c r="E19" i="12"/>
  <c r="F19" i="12" s="1"/>
  <c r="F13" i="10"/>
  <c r="F21" i="6"/>
  <c r="E12" i="12"/>
  <c r="F12" i="12" s="1"/>
  <c r="F20" i="6"/>
  <c r="F5" i="10"/>
  <c r="AK22" i="1"/>
  <c r="AK2" i="1" s="1"/>
  <c r="E8" i="6"/>
  <c r="E5" i="6"/>
  <c r="B11" i="6"/>
  <c r="B12" i="6" s="1"/>
  <c r="H25" i="6"/>
  <c r="X13" i="7"/>
  <c r="X26" i="7" s="1"/>
  <c r="AP17" i="1"/>
  <c r="H13" i="6"/>
  <c r="AI10" i="1"/>
  <c r="B4" i="6"/>
  <c r="B5" i="6" s="1"/>
  <c r="B6" i="6" s="1"/>
  <c r="B7" i="6" s="1"/>
  <c r="J25" i="5"/>
  <c r="AI4" i="1"/>
  <c r="AT12" i="1"/>
  <c r="AI6" i="1"/>
  <c r="AJ17" i="1"/>
  <c r="E8" i="13"/>
  <c r="F8" i="13" s="1"/>
  <c r="AI18" i="1"/>
  <c r="AM6" i="1"/>
  <c r="AI5" i="1"/>
  <c r="AJ12" i="1"/>
  <c r="AM23" i="1"/>
  <c r="AM7" i="1"/>
  <c r="AI16" i="1"/>
  <c r="F10" i="13"/>
  <c r="F3" i="12"/>
  <c r="F26" i="6"/>
  <c r="F23" i="6"/>
  <c r="E19" i="13"/>
  <c r="F19" i="13" s="1"/>
  <c r="F12" i="10"/>
  <c r="F15" i="11"/>
  <c r="E9" i="12"/>
  <c r="F9" i="12" s="1"/>
  <c r="E4" i="12"/>
  <c r="F4" i="12" s="1"/>
  <c r="E20" i="13"/>
  <c r="F20" i="13" s="1"/>
  <c r="H21" i="6"/>
  <c r="X9" i="7"/>
  <c r="X22" i="7" s="1"/>
  <c r="AX8" i="1"/>
  <c r="AX12" i="1"/>
  <c r="AX16" i="1"/>
  <c r="AX20" i="1"/>
  <c r="AX21" i="1"/>
  <c r="AX4" i="1"/>
  <c r="AX5" i="1"/>
  <c r="AX9" i="1"/>
  <c r="AX13" i="1"/>
  <c r="AX17" i="1"/>
  <c r="AX6" i="1"/>
  <c r="AX10" i="1"/>
  <c r="AX14" i="1"/>
  <c r="AX18" i="1"/>
  <c r="AX22" i="1"/>
  <c r="AX7" i="1"/>
  <c r="AX11" i="1"/>
  <c r="AX15" i="1"/>
  <c r="AX19" i="1"/>
  <c r="AX23" i="1"/>
  <c r="B25" i="5"/>
  <c r="AI12" i="1"/>
  <c r="AM13" i="1"/>
  <c r="AI17" i="1"/>
  <c r="F10" i="12"/>
  <c r="AM8" i="1"/>
  <c r="AM20" i="1"/>
  <c r="AM4" i="1"/>
  <c r="AI13" i="1"/>
  <c r="AJ10" i="1"/>
  <c r="AM21" i="1"/>
  <c r="AM5" i="1"/>
  <c r="AJ13" i="1"/>
  <c r="F16" i="11"/>
  <c r="F17" i="10"/>
  <c r="F10" i="10"/>
  <c r="E16" i="12"/>
  <c r="F16" i="12" s="1"/>
  <c r="E5" i="13"/>
  <c r="F5" i="13" s="1"/>
  <c r="F16" i="13"/>
  <c r="E4" i="13"/>
  <c r="F4" i="13" s="1"/>
  <c r="F24" i="6"/>
  <c r="F1" i="16"/>
  <c r="H24" i="6"/>
  <c r="X12" i="7"/>
  <c r="X25" i="7" s="1"/>
  <c r="AM15" i="1"/>
  <c r="AJ5" i="1"/>
  <c r="AM18" i="1"/>
  <c r="AI11" i="1"/>
  <c r="AI21" i="1"/>
  <c r="AJ8" i="1"/>
  <c r="AM19" i="1"/>
  <c r="AI7" i="1"/>
  <c r="AJ7" i="1"/>
  <c r="AF5" i="1" s="1"/>
  <c r="AP41" i="1"/>
  <c r="H9" i="6"/>
  <c r="F18" i="6"/>
  <c r="F18" i="11"/>
  <c r="AT8" i="1"/>
  <c r="F27" i="6"/>
  <c r="E7" i="12"/>
  <c r="F7" i="12" s="1"/>
  <c r="AL22" i="1"/>
  <c r="AL2" i="1" s="1"/>
  <c r="E11" i="6"/>
  <c r="E25" i="6" s="1"/>
  <c r="E9" i="6"/>
  <c r="B13" i="6"/>
  <c r="E6" i="6"/>
  <c r="F17" i="11"/>
  <c r="F21" i="10"/>
  <c r="D19" i="7"/>
  <c r="AB8" i="14" s="1"/>
  <c r="K22" i="7"/>
  <c r="AI11" i="14" s="1"/>
  <c r="L25" i="7"/>
  <c r="AJ14" i="14" s="1"/>
  <c r="B28" i="7"/>
  <c r="Z17" i="14" s="1"/>
  <c r="D23" i="7"/>
  <c r="AB12" i="14" s="1"/>
  <c r="D24" i="7"/>
  <c r="AB13" i="14" s="1"/>
  <c r="B26" i="7"/>
  <c r="Z15" i="14" s="1"/>
  <c r="B20" i="7"/>
  <c r="Z9" i="14" s="1"/>
  <c r="D26" i="7"/>
  <c r="AB15" i="14" s="1"/>
  <c r="B23" i="7"/>
  <c r="Z12" i="14" s="1"/>
  <c r="B27" i="7"/>
  <c r="Z16" i="14" s="1"/>
  <c r="B24" i="7"/>
  <c r="Z13" i="14" s="1"/>
  <c r="L26" i="7"/>
  <c r="AJ15" i="14" s="1"/>
  <c r="H20" i="7"/>
  <c r="AF9" i="14" s="1"/>
  <c r="D21" i="7"/>
  <c r="AB10" i="14" s="1"/>
  <c r="C9" i="7"/>
  <c r="C21" i="7" s="1"/>
  <c r="AA10" i="14" s="1"/>
  <c r="J28" i="7"/>
  <c r="AH17" i="14" s="1"/>
  <c r="K26" i="7"/>
  <c r="AI15" i="14" s="1"/>
  <c r="L27" i="7"/>
  <c r="AJ16" i="14" s="1"/>
  <c r="J27" i="7"/>
  <c r="AH16" i="14" s="1"/>
  <c r="J25" i="7"/>
  <c r="AH14" i="14" s="1"/>
  <c r="L22" i="7"/>
  <c r="AJ11" i="14" s="1"/>
  <c r="L24" i="7"/>
  <c r="AJ13" i="14" s="1"/>
  <c r="J19" i="7"/>
  <c r="AH8" i="14" s="1"/>
  <c r="K28" i="7"/>
  <c r="AI17" i="14" s="1"/>
  <c r="J23" i="7"/>
  <c r="AH12" i="14" s="1"/>
  <c r="J20" i="7"/>
  <c r="AH9" i="14" s="1"/>
  <c r="L21" i="7"/>
  <c r="AJ10" i="14" s="1"/>
  <c r="K20" i="7"/>
  <c r="AI9" i="14" s="1"/>
  <c r="H24" i="7"/>
  <c r="AF13" i="14" s="1"/>
  <c r="K21" i="7"/>
  <c r="AI10" i="14" s="1"/>
  <c r="B25" i="7"/>
  <c r="Z14" i="14" s="1"/>
  <c r="Z8" i="14"/>
  <c r="B21" i="7"/>
  <c r="Z10" i="14" s="1"/>
  <c r="D22" i="7"/>
  <c r="AB11" i="14" s="1"/>
  <c r="D25" i="7"/>
  <c r="AB14" i="14" s="1"/>
  <c r="D20" i="7"/>
  <c r="AB9" i="14" s="1"/>
  <c r="D28" i="7"/>
  <c r="AB17" i="14" s="1"/>
  <c r="H25" i="7"/>
  <c r="AF14" i="14" s="1"/>
  <c r="H21" i="7"/>
  <c r="AF10" i="14" s="1"/>
  <c r="L20" i="7"/>
  <c r="AJ9" i="14" s="1"/>
  <c r="J24" i="7"/>
  <c r="AH13" i="14" s="1"/>
  <c r="J26" i="7"/>
  <c r="AH15" i="14" s="1"/>
  <c r="K19" i="7"/>
  <c r="AI8" i="14" s="1"/>
  <c r="L28" i="7"/>
  <c r="AJ17" i="14" s="1"/>
  <c r="K25" i="7"/>
  <c r="AI14" i="14" s="1"/>
  <c r="H22" i="7"/>
  <c r="AF11" i="14" s="1"/>
  <c r="H19" i="7"/>
  <c r="AF8" i="14" s="1"/>
  <c r="H23" i="7"/>
  <c r="AF12" i="14" s="1"/>
  <c r="H28" i="7"/>
  <c r="AF17" i="14" s="1"/>
  <c r="H26" i="7"/>
  <c r="AF15" i="14" s="1"/>
  <c r="J21" i="7"/>
  <c r="AH10" i="14" s="1"/>
  <c r="L19" i="7"/>
  <c r="AJ8" i="14" s="1"/>
  <c r="K24" i="7"/>
  <c r="AI13" i="14" s="1"/>
  <c r="K27" i="7"/>
  <c r="AI16" i="14" s="1"/>
  <c r="K23" i="7"/>
  <c r="AI12" i="14" s="1"/>
  <c r="H27" i="7"/>
  <c r="AF16" i="14" s="1"/>
  <c r="L23" i="7"/>
  <c r="AJ12" i="14" s="1"/>
  <c r="I9" i="7"/>
  <c r="I22" i="7" s="1"/>
  <c r="AG11" i="14" s="1"/>
  <c r="E9" i="7"/>
  <c r="E22" i="7" s="1"/>
  <c r="AC11" i="14" s="1"/>
  <c r="G9" i="7"/>
  <c r="G23" i="7" s="1"/>
  <c r="AE12" i="14" s="1"/>
  <c r="F9" i="7"/>
  <c r="F25" i="7" s="1"/>
  <c r="AD14" i="14" s="1"/>
  <c r="C21" i="6"/>
  <c r="C23" i="6"/>
  <c r="C24" i="6"/>
  <c r="C18" i="6"/>
  <c r="C20" i="6"/>
  <c r="C22" i="6"/>
  <c r="C25" i="6"/>
  <c r="C27" i="6"/>
  <c r="C19" i="6"/>
  <c r="AF6" i="1"/>
  <c r="AF8" i="1"/>
  <c r="AF7" i="1"/>
  <c r="X22" i="32" l="1"/>
  <c r="Y22" i="32" s="1"/>
  <c r="X21" i="32"/>
  <c r="Y21" i="32" s="1"/>
  <c r="L3" i="32"/>
  <c r="L2" i="32" s="1"/>
  <c r="X22" i="30"/>
  <c r="B3" i="30"/>
  <c r="B2" i="30" s="1"/>
  <c r="D3" i="30"/>
  <c r="D2" i="30" s="1"/>
  <c r="L22" i="29"/>
  <c r="X22" i="29" s="1"/>
  <c r="L3" i="29"/>
  <c r="L2" i="29" s="1"/>
  <c r="S2" i="27"/>
  <c r="R2" i="27"/>
  <c r="R8" i="26"/>
  <c r="S8" i="26" s="1"/>
  <c r="S2" i="26" s="1"/>
  <c r="G4" i="6"/>
  <c r="D8" i="6"/>
  <c r="G5" i="6"/>
  <c r="D11" i="6"/>
  <c r="G8" i="6"/>
  <c r="AM2" i="1"/>
  <c r="H20" i="6"/>
  <c r="X8" i="7"/>
  <c r="X21" i="7" s="1"/>
  <c r="E20" i="6"/>
  <c r="E18" i="6"/>
  <c r="AP47" i="1"/>
  <c r="H8" i="6"/>
  <c r="H27" i="6"/>
  <c r="X15" i="7"/>
  <c r="X28" i="7" s="1"/>
  <c r="H19" i="6"/>
  <c r="X7" i="7"/>
  <c r="X20" i="7" s="1"/>
  <c r="B25" i="6"/>
  <c r="E23" i="6"/>
  <c r="AP23" i="1"/>
  <c r="H12" i="6"/>
  <c r="B10" i="6"/>
  <c r="B23" i="6" s="1"/>
  <c r="E26" i="6"/>
  <c r="H23" i="6"/>
  <c r="X11" i="7"/>
  <c r="X24" i="7" s="1"/>
  <c r="AJ2" i="1"/>
  <c r="AI2" i="1"/>
  <c r="E21" i="6"/>
  <c r="E19" i="6"/>
  <c r="E24" i="6"/>
  <c r="G10" i="6"/>
  <c r="E72" i="3"/>
  <c r="G12" i="6"/>
  <c r="G7" i="6"/>
  <c r="G13" i="6"/>
  <c r="E22" i="6"/>
  <c r="E27" i="6"/>
  <c r="G11" i="6"/>
  <c r="D13" i="6"/>
  <c r="G6" i="6"/>
  <c r="G20" i="6" s="1"/>
  <c r="G9" i="6"/>
  <c r="AT4" i="1"/>
  <c r="AF4" i="1"/>
  <c r="D4" i="6" s="1"/>
  <c r="F28" i="7"/>
  <c r="AD17" i="14" s="1"/>
  <c r="G26" i="7"/>
  <c r="AE15" i="14" s="1"/>
  <c r="E21" i="7"/>
  <c r="AC10" i="14" s="1"/>
  <c r="G25" i="7"/>
  <c r="AE14" i="14" s="1"/>
  <c r="E19" i="7"/>
  <c r="AC8" i="14" s="1"/>
  <c r="I21" i="7"/>
  <c r="AG10" i="14" s="1"/>
  <c r="E28" i="7"/>
  <c r="AC17" i="14" s="1"/>
  <c r="I23" i="7"/>
  <c r="AG12" i="14" s="1"/>
  <c r="F21" i="7"/>
  <c r="AD10" i="14" s="1"/>
  <c r="I27" i="7"/>
  <c r="AG16" i="14" s="1"/>
  <c r="G20" i="7"/>
  <c r="AE9" i="14" s="1"/>
  <c r="I20" i="7"/>
  <c r="AG9" i="14" s="1"/>
  <c r="G24" i="7"/>
  <c r="AE13" i="14" s="1"/>
  <c r="G21" i="7"/>
  <c r="AE10" i="14" s="1"/>
  <c r="C28" i="7"/>
  <c r="AA17" i="14" s="1"/>
  <c r="I28" i="7"/>
  <c r="AG17" i="14" s="1"/>
  <c r="F26" i="7"/>
  <c r="AD15" i="14" s="1"/>
  <c r="E24" i="7"/>
  <c r="AC13" i="14" s="1"/>
  <c r="G28" i="7"/>
  <c r="AE17" i="14" s="1"/>
  <c r="I25" i="7"/>
  <c r="AG14" i="14" s="1"/>
  <c r="C22" i="7"/>
  <c r="AA11" i="14" s="1"/>
  <c r="C27" i="7"/>
  <c r="AA16" i="14" s="1"/>
  <c r="C25" i="7"/>
  <c r="AA14" i="14" s="1"/>
  <c r="C23" i="7"/>
  <c r="AA12" i="14" s="1"/>
  <c r="C20" i="7"/>
  <c r="AA9" i="14" s="1"/>
  <c r="C26" i="7"/>
  <c r="AA15" i="14" s="1"/>
  <c r="F22" i="7"/>
  <c r="AD11" i="14" s="1"/>
  <c r="F23" i="7"/>
  <c r="AD12" i="14" s="1"/>
  <c r="F19" i="7"/>
  <c r="AD8" i="14" s="1"/>
  <c r="F20" i="7"/>
  <c r="AD9" i="14" s="1"/>
  <c r="F27" i="7"/>
  <c r="AD16" i="14" s="1"/>
  <c r="E20" i="7"/>
  <c r="AC9" i="14" s="1"/>
  <c r="G22" i="7"/>
  <c r="AE11" i="14" s="1"/>
  <c r="G27" i="7"/>
  <c r="AE16" i="14" s="1"/>
  <c r="I24" i="7"/>
  <c r="AG13" i="14" s="1"/>
  <c r="I26" i="7"/>
  <c r="AG15" i="14" s="1"/>
  <c r="C19" i="7"/>
  <c r="AA8" i="14" s="1"/>
  <c r="E27" i="7"/>
  <c r="AC16" i="14" s="1"/>
  <c r="C24" i="7"/>
  <c r="AA13" i="14" s="1"/>
  <c r="G19" i="7"/>
  <c r="AE8" i="14" s="1"/>
  <c r="E25" i="7"/>
  <c r="AC14" i="14" s="1"/>
  <c r="E26" i="7"/>
  <c r="AC15" i="14" s="1"/>
  <c r="I19" i="7"/>
  <c r="AG8" i="14" s="1"/>
  <c r="F24" i="7"/>
  <c r="AD13" i="14" s="1"/>
  <c r="E23" i="7"/>
  <c r="AC12" i="14" s="1"/>
  <c r="Y30" i="32" l="1"/>
  <c r="X30" i="32"/>
  <c r="Y22" i="30"/>
  <c r="Y30" i="30" s="1"/>
  <c r="X30" i="30"/>
  <c r="Y22" i="29"/>
  <c r="Y30" i="29" s="1"/>
  <c r="X30" i="29"/>
  <c r="G25" i="6"/>
  <c r="G24" i="6"/>
  <c r="D12" i="6"/>
  <c r="G19" i="6"/>
  <c r="G22" i="6"/>
  <c r="D9" i="6"/>
  <c r="G26" i="6"/>
  <c r="H22" i="6"/>
  <c r="X10" i="7"/>
  <c r="X23" i="7" s="1"/>
  <c r="B19" i="6"/>
  <c r="B24" i="6"/>
  <c r="B18" i="6"/>
  <c r="B22" i="6"/>
  <c r="B21" i="6"/>
  <c r="B20" i="6"/>
  <c r="D5" i="6"/>
  <c r="D6" i="6" s="1"/>
  <c r="G18" i="6"/>
  <c r="AP53" i="1"/>
  <c r="H4" i="6"/>
  <c r="G27" i="6"/>
  <c r="H26" i="6"/>
  <c r="X14" i="7"/>
  <c r="X27" i="7" s="1"/>
  <c r="B27" i="6"/>
  <c r="G23" i="6"/>
  <c r="G21" i="6"/>
  <c r="B26" i="6"/>
  <c r="X6" i="7" l="1"/>
  <c r="H15" i="6"/>
  <c r="H18" i="6"/>
  <c r="F15" i="6"/>
  <c r="B15" i="6"/>
  <c r="C15" i="6"/>
  <c r="E15" i="6"/>
  <c r="G15" i="6"/>
  <c r="D7" i="6"/>
  <c r="D19" i="6" s="1"/>
  <c r="D10" i="6"/>
  <c r="D15" i="6" l="1"/>
  <c r="J18" i="6"/>
  <c r="L18" i="6" s="1"/>
  <c r="I15" i="6"/>
  <c r="G3" i="9" s="1"/>
  <c r="G4" i="9" s="1"/>
  <c r="G5" i="9" s="1"/>
  <c r="J24" i="6"/>
  <c r="L24" i="6" s="1"/>
  <c r="J25" i="6"/>
  <c r="L25" i="6" s="1"/>
  <c r="J21" i="6"/>
  <c r="L21" i="6" s="1"/>
  <c r="J23" i="6"/>
  <c r="L23" i="6" s="1"/>
  <c r="J27" i="6"/>
  <c r="L27" i="6" s="1"/>
  <c r="J19" i="6"/>
  <c r="L19" i="6" s="1"/>
  <c r="J20" i="6"/>
  <c r="L20" i="6" s="1"/>
  <c r="D21" i="6"/>
  <c r="D18" i="6"/>
  <c r="D26" i="6"/>
  <c r="D27" i="6"/>
  <c r="D22" i="6"/>
  <c r="J22" i="6"/>
  <c r="L22" i="6" s="1"/>
  <c r="X19" i="7"/>
  <c r="V2" i="7"/>
  <c r="N2" i="7"/>
  <c r="S2" i="7"/>
  <c r="P2" i="7"/>
  <c r="M2" i="7"/>
  <c r="R2" i="7"/>
  <c r="T2" i="7"/>
  <c r="U2" i="7"/>
  <c r="O2" i="7"/>
  <c r="W2" i="7"/>
  <c r="Q2" i="7"/>
  <c r="H2" i="7"/>
  <c r="B2" i="7"/>
  <c r="L2" i="7"/>
  <c r="J2" i="7"/>
  <c r="D2" i="7"/>
  <c r="K2" i="7"/>
  <c r="C2" i="7"/>
  <c r="E2" i="7"/>
  <c r="I2" i="7"/>
  <c r="G2" i="7"/>
  <c r="F2" i="7"/>
  <c r="D23" i="6"/>
  <c r="D24" i="6"/>
  <c r="D20" i="6"/>
  <c r="D25" i="6"/>
  <c r="J26" i="6"/>
  <c r="L26" i="6" s="1"/>
  <c r="T1" i="7" l="1"/>
  <c r="T66" i="7"/>
  <c r="R66" i="7"/>
  <c r="R1" i="7"/>
  <c r="I66" i="7"/>
  <c r="I1" i="7"/>
  <c r="H66" i="7"/>
  <c r="H1" i="7"/>
  <c r="P66" i="7"/>
  <c r="P1" i="7"/>
  <c r="B1" i="7"/>
  <c r="B66" i="7"/>
  <c r="M66" i="7"/>
  <c r="M1" i="7"/>
  <c r="E1" i="7"/>
  <c r="E66" i="7"/>
  <c r="Q66" i="7"/>
  <c r="Q1" i="7"/>
  <c r="S1" i="7"/>
  <c r="S66" i="7"/>
  <c r="J1" i="7"/>
  <c r="J66" i="7"/>
  <c r="L66" i="7"/>
  <c r="L1" i="7"/>
  <c r="G66" i="7"/>
  <c r="G1" i="7"/>
  <c r="C1" i="7"/>
  <c r="C66" i="7"/>
  <c r="N1" i="7"/>
  <c r="N66" i="7"/>
  <c r="K66" i="7"/>
  <c r="K1" i="7"/>
  <c r="O66" i="7"/>
  <c r="O1" i="7"/>
  <c r="V66" i="7"/>
  <c r="V1" i="7"/>
  <c r="L15" i="6"/>
  <c r="H4" i="9" s="1"/>
  <c r="H5" i="9" s="1"/>
  <c r="F1" i="7"/>
  <c r="F66" i="7"/>
  <c r="W66" i="7"/>
  <c r="W1" i="7"/>
  <c r="D66" i="7"/>
  <c r="D1" i="7"/>
  <c r="U66" i="7"/>
  <c r="U1" i="7"/>
  <c r="Z22" i="7"/>
  <c r="AB22" i="7" s="1"/>
  <c r="Z19" i="7"/>
  <c r="AB19" i="7" s="1"/>
  <c r="Y16" i="7"/>
  <c r="Z25" i="7"/>
  <c r="AB25" i="7" s="1"/>
  <c r="Z26" i="7"/>
  <c r="AB26" i="7" s="1"/>
  <c r="Z24" i="7"/>
  <c r="AB24" i="7" s="1"/>
  <c r="Z28" i="7"/>
  <c r="AB28" i="7" s="1"/>
  <c r="Z21" i="7"/>
  <c r="AB21" i="7" s="1"/>
  <c r="Z20" i="7"/>
  <c r="AB20" i="7" s="1"/>
  <c r="Z23" i="7"/>
  <c r="AB23" i="7" s="1"/>
  <c r="Z27" i="7"/>
  <c r="AB27" i="7" s="1"/>
  <c r="AB16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<sst xmlns="http://schemas.openxmlformats.org/spreadsheetml/2006/main" count="9236" uniqueCount="691">
  <si>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</si>
  <si>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</si>
  <si>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</si>
  <si>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</si>
  <si>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</si>
  <si>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</si>
  <si>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</si>
  <si>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</si>
  <si>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</si>
  <si>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</si>
  <si>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</si>
  <si>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</si>
  <si>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</si>
  <si>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</si>
  <si>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</si>
  <si>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</si>
  <si>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</si>
  <si>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</si>
  <si>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</si>
  <si>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</si>
  <si>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raw (rnd:10…99)</t>
  </si>
  <si>
    <t>Y</t>
  </si>
  <si>
    <t>correlation</t>
  </si>
  <si>
    <t>rank</t>
  </si>
  <si>
    <t>check</t>
  </si>
  <si>
    <t>regressions</t>
  </si>
  <si>
    <t>a</t>
  </si>
  <si>
    <t>b</t>
  </si>
  <si>
    <t>reg</t>
  </si>
  <si>
    <t>estimations</t>
  </si>
  <si>
    <t>correl</t>
  </si>
  <si>
    <t>combinations</t>
  </si>
  <si>
    <t>Azonosító:</t>
  </si>
  <si>
    <t>Objektumok:</t>
  </si>
  <si>
    <t>Attribútumok:</t>
  </si>
  <si>
    <t>Lépcsôk:</t>
  </si>
  <si>
    <t>Eltolás:</t>
  </si>
  <si>
    <t>Leírás:</t>
  </si>
  <si>
    <t>COCO STD: 2360462</t>
  </si>
  <si>
    <t>Rangsor</t>
  </si>
  <si>
    <t>X(A1)</t>
  </si>
  <si>
    <t>Y(A2)</t>
  </si>
  <si>
    <t>Lépcsôk(1)</t>
  </si>
  <si>
    <t>S1</t>
  </si>
  <si>
    <t>(101.9+101.9)/(2)=101.85</t>
  </si>
  <si>
    <t>S2</t>
  </si>
  <si>
    <t>(21+101.9)/(2)=61.45</t>
  </si>
  <si>
    <t>S3</t>
  </si>
  <si>
    <t>S4</t>
  </si>
  <si>
    <t>S5</t>
  </si>
  <si>
    <t>S6</t>
  </si>
  <si>
    <t>(21+98.7)/(2)=59.85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</si>
  <si>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</si>
  <si>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</si>
  <si>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</si>
  <si>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</si>
  <si>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</si>
  <si>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</si>
  <si>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</si>
  <si>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</si>
  <si>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</si>
  <si>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</si>
  <si>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</si>
  <si>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</si>
  <si>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</si>
  <si>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</si>
  <si>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(0+0)/(2)=0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</si>
  <si>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</si>
  <si>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</si>
  <si>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</si>
  <si>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</si>
  <si>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</si>
  <si>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</si>
  <si>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</si>
  <si>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</si>
  <si>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</si>
  <si>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</si>
  <si>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</si>
  <si>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</si>
  <si>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</si>
  <si>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</si>
  <si>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</si>
  <si>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</si>
  <si>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</si>
  <si>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inverse</t>
  </si>
  <si>
    <t>direct</t>
  </si>
  <si>
    <t>COCO STD: 6418013</t>
  </si>
  <si>
    <t>(52.2+93.7)/(2)=72.95</t>
  </si>
  <si>
    <t>(39.6+93.7)/(2)=66.65</t>
  </si>
  <si>
    <t>(22.2+93.7)/(2)=57.95</t>
  </si>
  <si>
    <t>(19.3+93.7)/(2)=56.5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</si>
  <si>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</si>
  <si>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LIN.ILL függvény (microsoft.com)</t>
  </si>
  <si>
    <t>corresemblance = core-resemblance</t>
  </si>
  <si>
    <t>a new correlation-approach</t>
  </si>
  <si>
    <t>direction</t>
  </si>
  <si>
    <t>type</t>
  </si>
  <si>
    <t>…</t>
  </si>
  <si>
    <t>(5*4)/(1*2)</t>
  </si>
  <si>
    <t>xi</t>
  </si>
  <si>
    <t>x1</t>
  </si>
  <si>
    <t>x2</t>
  </si>
  <si>
    <t>x3</t>
  </si>
  <si>
    <t>x4</t>
  </si>
  <si>
    <t>x5</t>
  </si>
  <si>
    <t>x1_x2</t>
  </si>
  <si>
    <t>x1_x3</t>
  </si>
  <si>
    <t>x1_x4</t>
  </si>
  <si>
    <t>x1_x5</t>
  </si>
  <si>
    <t>x2_x3</t>
  </si>
  <si>
    <t>x2_x4</t>
  </si>
  <si>
    <t>x2_x5</t>
  </si>
  <si>
    <t>x3_x4</t>
  </si>
  <si>
    <t>x3_x5</t>
  </si>
  <si>
    <t>x4_x5</t>
  </si>
  <si>
    <t>p1</t>
  </si>
  <si>
    <t>p2</t>
  </si>
  <si>
    <t>p3 (b)</t>
  </si>
  <si>
    <t>p1 (a)</t>
  </si>
  <si>
    <t>p2 (a)</t>
  </si>
  <si>
    <t>solver</t>
  </si>
  <si>
    <t>eltérés</t>
  </si>
  <si>
    <t>x1'</t>
  </si>
  <si>
    <t>x(i)</t>
  </si>
  <si>
    <t>x(j)</t>
  </si>
  <si>
    <t>x(i)_x(j)</t>
  </si>
  <si>
    <t>COCO STD: 9117733</t>
  </si>
  <si>
    <t>X(A2)</t>
  </si>
  <si>
    <t>X(A3)</t>
  </si>
  <si>
    <t>X(A4)</t>
  </si>
  <si>
    <t>X(A5)</t>
  </si>
  <si>
    <t>X(A6)</t>
  </si>
  <si>
    <t>Y(A7)</t>
  </si>
  <si>
    <t>(170.3+151.3)/(2)=160.85</t>
  </si>
  <si>
    <t>(28.1+147.3)/(2)=87.7</t>
  </si>
  <si>
    <t>(117.2+103.2)/(2)=110.2</t>
  </si>
  <si>
    <t>(99.2+13)/(2)=56.1</t>
  </si>
  <si>
    <t>(112.2+93.2)/(2)=102.7</t>
  </si>
  <si>
    <t>(117.2+27.1)/(2)=72.15</t>
  </si>
  <si>
    <t>(100.2+0)/(2)=50.1</t>
  </si>
  <si>
    <t>(11+0)/(2)=5.5</t>
  </si>
  <si>
    <t>(0+101.2)/(2)=50.6</t>
  </si>
  <si>
    <t>S10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</si>
  <si>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</si>
  <si>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Estimation</t>
  </si>
  <si>
    <t>rank_y</t>
  </si>
  <si>
    <t>rank_est</t>
  </si>
  <si>
    <t>delta</t>
  </si>
  <si>
    <t>COCO STD: 7817882</t>
  </si>
  <si>
    <t>(127+312.6)/(2)=219.8</t>
  </si>
  <si>
    <t>(0+40.7)/(2)=20.35</t>
  </si>
  <si>
    <t>(110.2+0)/(2)=55.1</t>
  </si>
  <si>
    <t>(10.9+0)/(2)=5.45</t>
  </si>
  <si>
    <t>CORREL</t>
  </si>
  <si>
    <t>DIRECT</t>
  </si>
  <si>
    <t>INVERSE</t>
  </si>
  <si>
    <t>X(I)</t>
  </si>
  <si>
    <t>X(J)</t>
  </si>
  <si>
    <t>y</t>
  </si>
  <si>
    <t>not only linear!?</t>
  </si>
  <si>
    <t>other stats</t>
  </si>
  <si>
    <t>Sorcímkék</t>
  </si>
  <si>
    <t>Végösszeg</t>
  </si>
  <si>
    <t>Mennyiség / rank</t>
  </si>
  <si>
    <t>count</t>
  </si>
  <si>
    <t>max</t>
  </si>
  <si>
    <t>min</t>
  </si>
  <si>
    <t>stdev</t>
  </si>
  <si>
    <t>x5 inverse</t>
  </si>
  <si>
    <t>x5 direct</t>
  </si>
  <si>
    <t>COCO_MCM?</t>
  </si>
  <si>
    <t>COCO_STD!</t>
  </si>
  <si>
    <t>COCO_Y0!</t>
  </si>
  <si>
    <t>OAM_reg</t>
  </si>
  <si>
    <t>validity</t>
  </si>
  <si>
    <t>Y0</t>
  </si>
  <si>
    <t>error</t>
  </si>
  <si>
    <t>p2 (b)</t>
  </si>
  <si>
    <t>check2</t>
  </si>
  <si>
    <t>COCO STD: 4920156</t>
  </si>
  <si>
    <t>(101+104.2)/(2)=102.55</t>
  </si>
  <si>
    <t>(73+104.2)/(2)=88.6</t>
  </si>
  <si>
    <t>(24.7+104.2)/(2)=64.45</t>
  </si>
  <si>
    <t>(21.5+104.2)/(2)=62.85</t>
  </si>
  <si>
    <t>(21.5+58)/(2)=39.75</t>
  </si>
  <si>
    <t>(21.5+46.2)/(2)=33.85</t>
  </si>
  <si>
    <r>
      <t>A futtatás idôtartama: </t>
    </r>
    <r>
      <rPr>
        <b/>
        <sz val="7"/>
        <color rgb="FF333333"/>
        <rFont val="Verdana"/>
        <family val="2"/>
        <charset val="238"/>
      </rPr>
      <t>0.21 mp (0 p)</t>
    </r>
  </si>
  <si>
    <t>COCO STD: 6211301</t>
  </si>
  <si>
    <t>(43+97)/(2)=69.95</t>
  </si>
  <si>
    <t>(34+97)/(2)=65.45</t>
  </si>
  <si>
    <t>(23+97)/(2)=60</t>
  </si>
  <si>
    <t>(20+97)/(2)=58.5</t>
  </si>
  <si>
    <t>(20+94)/(2)=57</t>
  </si>
  <si>
    <t>COCO STD: 4706574</t>
  </si>
  <si>
    <t>(81+100.7)/(2)=90.85</t>
  </si>
  <si>
    <t>(42.6+100.7)/(2)=71.65</t>
  </si>
  <si>
    <t>(40.5+100.7)/(2)=70.6</t>
  </si>
  <si>
    <t>(23.9+100.7)/(2)=62.3</t>
  </si>
  <si>
    <t>(23.9+99.7)/(2)=61.8</t>
  </si>
  <si>
    <t>(23.9+97.6)/(2)=60.75</t>
  </si>
  <si>
    <t>(20.8+35.3)/(2)=28.05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</si>
  <si>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</si>
  <si>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STD: 6275390</t>
  </si>
  <si>
    <t>(36.9+105.4)/(2)=71.15</t>
  </si>
  <si>
    <t>(21.7+105.4)/(2)=63.55</t>
  </si>
  <si>
    <t>(21.7+94.5)/(2)=58.1</t>
  </si>
  <si>
    <t>(21.7+84.7)/(2)=53.25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</si>
  <si>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</si>
  <si>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STD: 1531795</t>
  </si>
  <si>
    <t>(75.3+97.4)/(2)=86.4</t>
  </si>
  <si>
    <t>(34.2+97.4)/(2)=65.8</t>
  </si>
  <si>
    <t>(23.1+97.4)/(2)=60.25</t>
  </si>
  <si>
    <t>(20.1+97.4)/(2)=58.75</t>
  </si>
  <si>
    <t>COCO STD: 7869920</t>
  </si>
  <si>
    <t>(105.5+105.5)/(2)=105.55</t>
  </si>
  <si>
    <t>(25+105.5)/(2)=65.3</t>
  </si>
  <si>
    <t>(21.8+104.5)/(2)=63.1</t>
  </si>
  <si>
    <t>(21.8+95.8)/(2)=58.75</t>
  </si>
  <si>
    <t>(21.8+82.7)/(2)=52.25</t>
  </si>
  <si>
    <t>(21.8+81.6)/(2)=51.7</t>
  </si>
  <si>
    <t>COCO STD: 5494143</t>
  </si>
  <si>
    <t>(41.9+104.3)/(2)=73.15</t>
  </si>
  <si>
    <t>(21.5+104.3)/(2)=62.9</t>
  </si>
  <si>
    <t>(21.5+93.6)/(2)=57.55</t>
  </si>
  <si>
    <t>(21.5+73.1)/(2)=47.3</t>
  </si>
  <si>
    <t>COCO STD: 3586890</t>
  </si>
  <si>
    <t>(25.7+108.4)/(2)=67.05</t>
  </si>
  <si>
    <t>(25.7+107.3)/(2)=66.5</t>
  </si>
  <si>
    <t>(22.3+107.3)/(2)=64.8</t>
  </si>
  <si>
    <t>(22.3+60.3)/(2)=41.35</t>
  </si>
  <si>
    <t>(22.3+43.6)/(2)=32.95</t>
  </si>
  <si>
    <t>x4 i</t>
  </si>
  <si>
    <t>x4d</t>
  </si>
  <si>
    <t>x3i</t>
  </si>
  <si>
    <t>x3d</t>
  </si>
  <si>
    <t>x2i</t>
  </si>
  <si>
    <t>x2d</t>
  </si>
  <si>
    <t>x1i</t>
  </si>
  <si>
    <t>x1d</t>
  </si>
  <si>
    <t>D&amp;I</t>
  </si>
  <si>
    <t>COCO STD: 5901824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</si>
  <si>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</si>
  <si>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</si>
  <si>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</si>
  <si>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</si>
  <si>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</si>
  <si>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</si>
  <si>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</si>
  <si>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</si>
  <si>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</si>
  <si>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</si>
  <si>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</si>
  <si>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</si>
  <si>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</si>
  <si>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</si>
  <si>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</si>
  <si>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</si>
  <si>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Y(A23)</t>
  </si>
  <si>
    <t>(187.4+298.6)/(2)=243</t>
  </si>
  <si>
    <t>(129.3+139.3)/(2)=134.25</t>
  </si>
  <si>
    <t>(0+13)/(2)=6.5</t>
  </si>
  <si>
    <t>(116.2+116.2)/(2)=116.25</t>
  </si>
  <si>
    <t>(1+0)/(2)=0.5</t>
  </si>
  <si>
    <t>(18+27.1)/(2)=22.55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</si>
  <si>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</si>
  <si>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</si>
  <si>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delta_sim</t>
  </si>
  <si>
    <t>COCO STD: 2891567</t>
  </si>
  <si>
    <t>(101.2+93.2)/(2)=97.2</t>
  </si>
  <si>
    <t>(86.2+205.4)/(2)=145.8</t>
  </si>
  <si>
    <t>(117.2+116.2)/(2)=116.75</t>
  </si>
  <si>
    <t>(0+27.1)/(2)=13.55</t>
  </si>
  <si>
    <t>(18+0)/(2)=9</t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</si>
  <si>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</si>
  <si>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estimation</t>
  </si>
  <si>
    <t>diff</t>
  </si>
  <si>
    <t>COCO STD: 8597742</t>
  </si>
  <si>
    <t>(0+147.3)/(2)=73.65</t>
  </si>
  <si>
    <t>(159.3+151.3)/(2)=155.3</t>
  </si>
  <si>
    <t>(129.3+0)/(2)=64.65</t>
  </si>
  <si>
    <t>(28.1+0)/(2)=14.05</t>
  </si>
  <si>
    <t>(0+93.2)/(2)=46.6</t>
  </si>
  <si>
    <r>
      <t>A futtatás idôtartama: </t>
    </r>
    <r>
      <rPr>
        <b/>
        <sz val="7"/>
        <color rgb="FF333333"/>
        <rFont val="Verdana"/>
        <family val="2"/>
        <charset val="238"/>
      </rPr>
      <t>0.26 mp (0 p)</t>
    </r>
  </si>
  <si>
    <t>sim1</t>
  </si>
  <si>
    <t>reg1</t>
  </si>
  <si>
    <t>X(I)DIRECTCORREL</t>
  </si>
  <si>
    <t>X(I)INVERSECORREL</t>
  </si>
  <si>
    <t>X(I)DIRECTcount</t>
  </si>
  <si>
    <t>X(I)INVERSEcount</t>
  </si>
  <si>
    <t>X(I)DIRECTmax</t>
  </si>
  <si>
    <t>X(I)INVERSEmax</t>
  </si>
  <si>
    <t>X(I)DIRECTmin</t>
  </si>
  <si>
    <t>X(I)INVERSEmin</t>
  </si>
  <si>
    <t>X(I)DIRECTstdev</t>
  </si>
  <si>
    <t>X(I)INVERSEstdev</t>
  </si>
  <si>
    <t>X(I)D&amp;Ivalidity</t>
  </si>
  <si>
    <t>X(J)DIRECTCORREL</t>
  </si>
  <si>
    <t>X(J)INVERSECORREL</t>
  </si>
  <si>
    <t>X(J)DIRECTcount</t>
  </si>
  <si>
    <t>X(J)INVERSEcount</t>
  </si>
  <si>
    <t>X(J)DIRECTmax</t>
  </si>
  <si>
    <t>X(J)INVERSEmax</t>
  </si>
  <si>
    <t>X(J)DIRECTmin</t>
  </si>
  <si>
    <t>X(J)INVERSEmin</t>
  </si>
  <si>
    <t>X(J)DIRECTstdev</t>
  </si>
  <si>
    <t>X(J)INVERSEstdev</t>
  </si>
  <si>
    <t>X(J)D&amp;Ivalidity</t>
  </si>
  <si>
    <t>COCO STD: 5393037</t>
  </si>
  <si>
    <t>(0+41.5)/(2)=20.75</t>
  </si>
  <si>
    <t>(94.1+0)/(2)=47.05</t>
  </si>
  <si>
    <t>(46.5+301.5)/(2)=174</t>
  </si>
  <si>
    <t>(101.2+13.2)/(2)=57.15</t>
  </si>
  <si>
    <t>(35.4+17.2)/(2)=26.3</t>
  </si>
  <si>
    <t>(0+301.5)/(2)=150.75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</si>
  <si>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</si>
  <si>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check_sim2</t>
  </si>
  <si>
    <t>check_reg1</t>
  </si>
  <si>
    <t>sim2</t>
  </si>
  <si>
    <t>impact</t>
  </si>
  <si>
    <t>COCO STD: 2972111</t>
  </si>
  <si>
    <t>Y(A19)</t>
  </si>
  <si>
    <t>(0+139.3)/(2)=69.65</t>
  </si>
  <si>
    <t>(0+21)/(2)=10.5</t>
  </si>
  <si>
    <t>(99.2+89.2)/(2)=94.2</t>
  </si>
  <si>
    <t>(18+35.1)/(2)=26.55</t>
  </si>
  <si>
    <t>(1+8)/(2)=4.5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</si>
  <si>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</si>
  <si>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t>sim3</t>
  </si>
  <si>
    <t>without correlations</t>
  </si>
  <si>
    <t>oem_SIM2</t>
  </si>
  <si>
    <t>oem_SIM3</t>
  </si>
  <si>
    <t>Yreg</t>
  </si>
  <si>
    <t>ysim!!!</t>
  </si>
  <si>
    <t>d</t>
  </si>
  <si>
    <t>i</t>
  </si>
  <si>
    <t>COCO STD: 9261759</t>
  </si>
  <si>
    <t>Y(A5)</t>
  </si>
  <si>
    <t>(20145.4+22159.9)/(2)=21152.65</t>
  </si>
  <si>
    <t>(14101.8+15109)/(2)=14605.4</t>
  </si>
  <si>
    <t>(60436.2+79574.3)/(2)=70005.25</t>
  </si>
  <si>
    <t>(72523.4+17123.6)/(2)=44823.5</t>
  </si>
  <si>
    <t>(45327.1+79574.3)/(2)=62450.75</t>
  </si>
  <si>
    <t>(41298.1+17123.6)/(2)=29210.8</t>
  </si>
  <si>
    <t>(19138.1+22159.9)/(2)=20649.05</t>
  </si>
  <si>
    <t>(9065.4+70508.9)/(2)=39787.15</t>
  </si>
  <si>
    <t>(6043.6+70508.9)/(2)=38276.25</t>
  </si>
  <si>
    <t>(19138.1+21152.7)/(2)=20145.4</t>
  </si>
  <si>
    <t>(20145.4+17123.6)/(2)=18634.5</t>
  </si>
  <si>
    <t>(3021.8+15109)/(2)=9065.45</t>
  </si>
  <si>
    <t>(6043.6+43312.6)/(2)=24678.1</t>
  </si>
  <si>
    <t>(19138.1+0)/(2)=9569.05</t>
  </si>
  <si>
    <t>(3021.8+1007.3)/(2)=2014.55</t>
  </si>
  <si>
    <t>(0+43312.6)/(2)=21656.3</t>
  </si>
  <si>
    <t>(0+1007.3)/(2)=503.65</t>
  </si>
  <si>
    <t>(20145.4+0)/(2)=10072.7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</si>
  <si>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</si>
  <si>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t>Ysim_double</t>
  </si>
  <si>
    <t>COCO STD: 2443880</t>
  </si>
  <si>
    <t>(44984.1+33476.5)/(2)=39230.3</t>
  </si>
  <si>
    <t>(80552.9+81599)/(2)=81075.9</t>
  </si>
  <si>
    <t>(95198.8+37661.1)/(2)=66429.95</t>
  </si>
  <si>
    <t>(37661.1+61722.3)/(2)=49691.7</t>
  </si>
  <si>
    <t>(19876.7+33476.5)/(2)=26676.6</t>
  </si>
  <si>
    <t>(3138.4+60676.2)/(2)=31907.3</t>
  </si>
  <si>
    <t>(67999.2+19876.7)/(2)=43937.9</t>
  </si>
  <si>
    <t>(15692.1+39753.4)/(2)=27722.75</t>
  </si>
  <si>
    <t>(20922.8+19876.7)/(2)=20399.75</t>
  </si>
  <si>
    <t>(15692.1+1046.1)/(2)=8369.15</t>
  </si>
  <si>
    <t>(0+1046.1)/(2)=523.05</t>
  </si>
  <si>
    <t>(0+59630)/(2)=29815</t>
  </si>
  <si>
    <t>(20922.8+6276.8)/(2)=13599.85</t>
  </si>
  <si>
    <t>(19876.7+10461.4)/(2)=15169.05</t>
  </si>
  <si>
    <t>(18830.5+10461.4)/(2)=14645.95</t>
  </si>
  <si>
    <t>(3138.4+10461.4)/(2)=6799.9</t>
  </si>
  <si>
    <t>(0+21969)/(2)=10984.5</t>
  </si>
  <si>
    <t>(20922.8+0)/(2)=10461.4</t>
  </si>
  <si>
    <t>COCO STD: 8792803</t>
  </si>
  <si>
    <t>(39904+33603.4)/(2)=36753.7</t>
  </si>
  <si>
    <t>(3150.3+22052.2)/(2)=12601.25</t>
  </si>
  <si>
    <t>(98709.9+99760)/(2)=99234.95</t>
  </si>
  <si>
    <t>(5250.5+23102.3)/(2)=14176.4</t>
  </si>
  <si>
    <t>(35703.6+33603.4)/(2)=34653.45</t>
  </si>
  <si>
    <t>(68256.8+99760)/(2)=84008.4</t>
  </si>
  <si>
    <t>(21002.1+79808)/(2)=50405.05</t>
  </si>
  <si>
    <t>(0+23102.3)/(2)=11551.15</t>
  </si>
  <si>
    <t>(3150.3+0)/(2)=1575.15</t>
  </si>
  <si>
    <t>(21002.1+69306.9)/(2)=45154.55</t>
  </si>
  <si>
    <t>(0+2100.2)/(2)=1050.1</t>
  </si>
  <si>
    <t>(21002.1+44104.4)/(2)=32553.25</t>
  </si>
  <si>
    <t>(35703.6+32553.3)/(2)=34128.4</t>
  </si>
  <si>
    <t>(22052.2+0)/(2)=11026.1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</si>
  <si>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</si>
  <si>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COCO STD: 5387593</t>
  </si>
  <si>
    <t>(26120.7+36568.9)/(2)=31344.8</t>
  </si>
  <si>
    <t>(30300+29255.1)/(2)=29777.55</t>
  </si>
  <si>
    <t>(67913.7+68958.5)/(2)=68436.1</t>
  </si>
  <si>
    <t>(75227.5+74182.7)/(2)=74705.05</t>
  </si>
  <si>
    <t>(26120.7+27165.5)/(2)=26643.05</t>
  </si>
  <si>
    <t>(61644.7+49106.8)/(2)=55375.8</t>
  </si>
  <si>
    <t>(14627.6+43882.7)/(2)=29255.15</t>
  </si>
  <si>
    <t>(30300+14627.6)/(2)=22463.75</t>
  </si>
  <si>
    <t>(14627.6+49106.8)/(2)=31867.2</t>
  </si>
  <si>
    <t>(18806.9+8358.6)/(2)=13582.75</t>
  </si>
  <si>
    <t>(6269+49106.8)/(2)=27687.9</t>
  </si>
  <si>
    <t>(14627.6+22986.2)/(2)=18806.85</t>
  </si>
  <si>
    <t>(9403.4+8358.6)/(2)=8881</t>
  </si>
  <si>
    <t>(6269+28210.3)/(2)=17239.65</t>
  </si>
  <si>
    <t>(0+19851.7)/(2)=9925.85</t>
  </si>
  <si>
    <t>(26120.7+13582.7)/(2)=19851.7</t>
  </si>
  <si>
    <t>(17762+13582.7)/(2)=15672.4</t>
  </si>
  <si>
    <t>(6269+20896.5)/(2)=13582.75</t>
  </si>
  <si>
    <t>(0+8358.6)/(2)=4179.3</t>
  </si>
  <si>
    <t>(0+4179.3)/(2)=2089.65</t>
  </si>
  <si>
    <t>COCO STD: 1162080</t>
  </si>
  <si>
    <t>(9120.7+27362)/(2)=18241.35</t>
  </si>
  <si>
    <t>(58777.7+51683.9)/(2)=55230.8</t>
  </si>
  <si>
    <t>(67898.4+46616.8)/(2)=57257.6</t>
  </si>
  <si>
    <t>(52697.3+30402.3)/(2)=41549.8</t>
  </si>
  <si>
    <t>(14187.7+44590)/(2)=29388.85</t>
  </si>
  <si>
    <t>(30402.3+46616.8)/(2)=38509.55</t>
  </si>
  <si>
    <t>(25335.2+30402.3)/(2)=27868.75</t>
  </si>
  <si>
    <t>(11147.5+44590)/(2)=27868.75</t>
  </si>
  <si>
    <t>(25335.2+2026.8)/(2)=13681</t>
  </si>
  <si>
    <t>(0+2026.8)/(2)=1013.4</t>
  </si>
  <si>
    <t>(30402.3+24321.8)/(2)=27362.05</t>
  </si>
  <si>
    <t>(9120.7+0)/(2)=4560.35</t>
  </si>
  <si>
    <t>(20268.2+24321.8)/(2)=22295</t>
  </si>
  <si>
    <t>(11147.5+12160.9)/(2)=11654.2</t>
  </si>
  <si>
    <t>(14187.7+24321.8)/(2)=19254.75</t>
  </si>
  <si>
    <t>(0+12160.9)/(2)=6080.45</t>
  </si>
  <si>
    <t>(14187.7+23308.4)/(2)=18748.05</t>
  </si>
  <si>
    <t>COCO STD: 1094694</t>
  </si>
  <si>
    <t>(35302.2+44647)/(2)=39974.6</t>
  </si>
  <si>
    <t>(3114.9+11421.3)/(2)=7268.1</t>
  </si>
  <si>
    <t>(80987.5+78910.9)/(2)=79949.2</t>
  </si>
  <si>
    <t>(0+4153.2)/(2)=2076.6</t>
  </si>
  <si>
    <t>(20766+44647)/(2)=32706.5</t>
  </si>
  <si>
    <t>(42570.4+78910.9)/(2)=60740.65</t>
  </si>
  <si>
    <t>(20766+36340.5)/(2)=28553.3</t>
  </si>
  <si>
    <t>(40493.8+78910.9)/(2)=59702.35</t>
  </si>
  <si>
    <t>(0+11421.3)/(2)=5710.65</t>
  </si>
  <si>
    <t>(0+2076.6)/(2)=1038.3</t>
  </si>
  <si>
    <t>(40493.8+50876.8)/(2)=45685.25</t>
  </si>
  <si>
    <t>(0+8306.4)/(2)=4153.2</t>
  </si>
  <si>
    <t>(23880.9+50876.8)/(2)=37378.85</t>
  </si>
  <si>
    <t>COCO STD: 6481075</t>
  </si>
  <si>
    <t>(11600+18981.8)/(2)=15290.9</t>
  </si>
  <si>
    <t>(56945.5+42181.8)/(2)=49563.65</t>
  </si>
  <si>
    <t>(58000+69600)/(2)=63800</t>
  </si>
  <si>
    <t>(102290.9+62218.2)/(2)=82254.55</t>
  </si>
  <si>
    <t>(0+18981.8)/(2)=9490.9</t>
  </si>
  <si>
    <t>(20036.4+69600)/(2)=44818.2</t>
  </si>
  <si>
    <t>(21090.9+39018.2)/(2)=30054.55</t>
  </si>
  <si>
    <t>(56945.5+41127.3)/(2)=49036.35</t>
  </si>
  <si>
    <t>(43236.4+5272.7)/(2)=24254.55</t>
  </si>
  <si>
    <t>(20036.4+55890.9)/(2)=37963.65</t>
  </si>
  <si>
    <t>(23200+5272.7)/(2)=14236.35</t>
  </si>
  <si>
    <t>(0+2109.1)/(2)=1054.55</t>
  </si>
  <si>
    <t>(20036.4+49563.6)/(2)=34800</t>
  </si>
  <si>
    <t>(21090.9+23200)/(2)=22145.45</t>
  </si>
  <si>
    <t>(1054.5+14763.6)/(2)=7909.1</t>
  </si>
  <si>
    <t>(13709.1+49563.6)/(2)=31636.35</t>
  </si>
  <si>
    <t>(0+37963.6)/(2)=18981.8</t>
  </si>
  <si>
    <t>(1054.5+11600)/(2)=6327.25</t>
  </si>
  <si>
    <t>(1054.5+0)/(2)=527.25</t>
  </si>
  <si>
    <t>COCO STD: 2177448</t>
  </si>
  <si>
    <t>(101973+80276.6)/(2)=91124.85</t>
  </si>
  <si>
    <t>(21696.4+7593.7)/(2)=14645.05</t>
  </si>
  <si>
    <t>(78107+57495.4)/(2)=67801.2</t>
  </si>
  <si>
    <t>(20611.6+17357.1)/(2)=18984.35</t>
  </si>
  <si>
    <t>(3254.5+77022.2)/(2)=40138.3</t>
  </si>
  <si>
    <t>(36883.9+57495.4)/(2)=47189.65</t>
  </si>
  <si>
    <t>(3254.5+66174)/(2)=34714.2</t>
  </si>
  <si>
    <t>(0+17357.1)/(2)=8678.55</t>
  </si>
  <si>
    <t>(36883.9+21696.4)/(2)=29290.15</t>
  </si>
  <si>
    <t>(3254.5+7593.7)/(2)=5424.1</t>
  </si>
  <si>
    <t>(21696.4+20611.6)/(2)=21154</t>
  </si>
  <si>
    <t>(0+66174)/(2)=33087</t>
  </si>
  <si>
    <t>(0+19526.8)/(2)=9763.4</t>
  </si>
  <si>
    <t>(0+1084.8)/(2)=542.4</t>
  </si>
  <si>
    <t>(21696.4+14102.7)/(2)=17899.5</t>
  </si>
  <si>
    <t>(21696.4+0)/(2)=10848.2</t>
  </si>
  <si>
    <t>COCO STD: 8319166</t>
  </si>
  <si>
    <t>(80898+61737.9)/(2)=71317.95</t>
  </si>
  <si>
    <t>(55351.3+54286.8)/(2)=54819.05</t>
  </si>
  <si>
    <t>(70253.5+39384.5)/(2)=54819.05</t>
  </si>
  <si>
    <t>(91542.5+52157.9)/(2)=71850.2</t>
  </si>
  <si>
    <t>(11708.9+45771.2)/(2)=28740.1</t>
  </si>
  <si>
    <t>(23417.8+39384.5)/(2)=31401.2</t>
  </si>
  <si>
    <t>(9580+41513.4)/(2)=25546.75</t>
  </si>
  <si>
    <t>(50029+18095.6)/(2)=34062.3</t>
  </si>
  <si>
    <t>(7451.1+39384.5)/(2)=23417.85</t>
  </si>
  <si>
    <t>(31933.4+0)/(2)=15966.7</t>
  </si>
  <si>
    <t>(2128.9+14902.3)/(2)=8515.6</t>
  </si>
  <si>
    <t>(12773.4+0)/(2)=6386.7</t>
  </si>
  <si>
    <t>(9580+31933.4)/(2)=20756.7</t>
  </si>
  <si>
    <t>(11708.9+30869)/(2)=21288.95</t>
  </si>
  <si>
    <t>(11708.9+0)/(2)=5854.45</t>
  </si>
  <si>
    <t>(0+5322.2)/(2)=2661.1</t>
  </si>
  <si>
    <t>COCO STD: 1932063</t>
  </si>
  <si>
    <t>(11943.4+1085.8)/(2)=6514.6</t>
  </si>
  <si>
    <t>(46687.9+89575.5)/(2)=68131.7</t>
  </si>
  <si>
    <t>(19543.8+11943.4)/(2)=15743.6</t>
  </si>
  <si>
    <t>(93375.7+92289.9)/(2)=92832.85</t>
  </si>
  <si>
    <t>(11943.4+11943.4)/(2)=11943.4</t>
  </si>
  <si>
    <t>(9771.9+68946)/(2)=39358.95</t>
  </si>
  <si>
    <t>(46687.9+83603.8)/(2)=65145.85</t>
  </si>
  <si>
    <t>(46687.9+52116.7)/(2)=49402.25</t>
  </si>
  <si>
    <t>(32572.9+34744.4)/(2)=33658.7</t>
  </si>
  <si>
    <t>(9771.9+46687.9)/(2)=28229.85</t>
  </si>
  <si>
    <t>(13029.2+34744.4)/(2)=23886.8</t>
  </si>
  <si>
    <t>(0+46687.9)/(2)=23343.95</t>
  </si>
  <si>
    <t>(11943.4+542.9)/(2)=6243.15</t>
  </si>
  <si>
    <t>(13029.2+26058.3)/(2)=19543.75</t>
  </si>
  <si>
    <t>(11943.4+0)/(2)=5971.7</t>
  </si>
  <si>
    <t>(13029.2+23343.9)/(2)=18186.55</t>
  </si>
  <si>
    <t>(0+11943.4)/(2)=5971.7</t>
  </si>
  <si>
    <t>(13029.2+0)/(2)=6514.6</t>
  </si>
  <si>
    <t>naive</t>
  </si>
  <si>
    <t>x(i)_x(j)_sim_double</t>
  </si>
  <si>
    <t>COCO STD: 7069460</t>
  </si>
  <si>
    <t>(700.8+672)/(2)=686.35</t>
  </si>
  <si>
    <t>(18.9+0)/(2)=9.45</t>
  </si>
  <si>
    <t>(10.9+105.2)/(2)=58.05</t>
  </si>
  <si>
    <t>(32.8+102.2)/(2)=67.5</t>
  </si>
  <si>
    <t>(66.5+19.9)/(2)=43.2</t>
  </si>
  <si>
    <t>(637.2+608.5)/(2)=622.85</t>
  </si>
  <si>
    <t>(60.5+19.9)/(2)=40.2</t>
  </si>
  <si>
    <t>COCO STD: 5495645</t>
  </si>
  <si>
    <t>(664.9+798.3)/(2)=731.6</t>
  </si>
  <si>
    <t>(84.5+0)/(2)=42.25</t>
  </si>
  <si>
    <t>(87.6+31.6)/(2)=59.55</t>
  </si>
  <si>
    <t>(0+59.1)/(2)=29.55</t>
  </si>
  <si>
    <t>(664.9+786.1)/(2)=725.45</t>
  </si>
  <si>
    <t>COCO STD: 5258375</t>
  </si>
  <si>
    <t>(11+105.7)/(2)=58.35</t>
  </si>
  <si>
    <t>(640.3+0)/(2)=320.15</t>
  </si>
  <si>
    <t>(82.8+675.2)/(2)=379</t>
  </si>
  <si>
    <t>(29.9+0)/(2)=14.95</t>
  </si>
  <si>
    <t>(60.8+66.8)/(2)=63.85</t>
  </si>
  <si>
    <t>(93.7+132.6)/(2)=113.2</t>
  </si>
  <si>
    <t>(6+0)/(2)=3</t>
  </si>
  <si>
    <t>(0+601.4)/(2)=300.7</t>
  </si>
  <si>
    <t>(0+68.8)/(2)=34.4</t>
  </si>
  <si>
    <t>reg_est</t>
  </si>
  <si>
    <t>sim_est</t>
  </si>
  <si>
    <t>diff_sim</t>
  </si>
  <si>
    <t>diff_reg</t>
  </si>
  <si>
    <t>COCO STD: 3985300</t>
  </si>
  <si>
    <t>(622.4+0)/(2)=311.2</t>
  </si>
  <si>
    <t>(36.3+752.6)/(2)=394.45</t>
  </si>
  <si>
    <t>(0+37.3)/(2)=18.65</t>
  </si>
  <si>
    <t>(120+26.2)/(2)=73.15</t>
  </si>
  <si>
    <t>(86.8+20.2)/(2)=53.45</t>
  </si>
  <si>
    <t>(0+33.3)/(2)=16.65</t>
  </si>
  <si>
    <t>(0+752.6)/(2)=376.3</t>
  </si>
  <si>
    <t>sim_valid</t>
  </si>
  <si>
    <t>reg_valid</t>
  </si>
  <si>
    <t>COCO STD: 8021390</t>
  </si>
  <si>
    <t>COCO STD: 6445234</t>
  </si>
  <si>
    <r>
      <t>A futtatás idôtartama: </t>
    </r>
    <r>
      <rPr>
        <b/>
        <sz val="7"/>
        <color rgb="FF333333"/>
        <rFont val="Verdana"/>
        <family val="2"/>
        <charset val="238"/>
      </rPr>
      <t>0.77 mp (0.01 p)</t>
    </r>
  </si>
  <si>
    <t>est_sim2</t>
  </si>
  <si>
    <t>valid</t>
  </si>
  <si>
    <t>&lt;--sim2=sim3</t>
  </si>
  <si>
    <t>sim_d</t>
  </si>
  <si>
    <t>sim_i</t>
  </si>
  <si>
    <t>reg_d</t>
  </si>
  <si>
    <t>reg_i</t>
  </si>
  <si>
    <t>double_sim</t>
  </si>
  <si>
    <t>sim</t>
  </si>
  <si>
    <t>COCO STD: 1591745</t>
  </si>
  <si>
    <t>Y(A6)</t>
  </si>
  <si>
    <t>(90108.4+40048.2)/(2)=65078.3</t>
  </si>
  <si>
    <t>(74089.1+33039.7)/(2)=53564.45</t>
  </si>
  <si>
    <t>(54065+21025.3)/(2)=37545.15</t>
  </si>
  <si>
    <t>(23027.7+33039.7)/(2)=28033.7</t>
  </si>
  <si>
    <t>(55066.2+10012)/(2)=32539.15</t>
  </si>
  <si>
    <t>(14016.9+1001.2)/(2)=7509.05</t>
  </si>
  <si>
    <t>(37044.6+33039.7)/(2)=35042.15</t>
  </si>
  <si>
    <t>(0+21025.3)/(2)=10512.65</t>
  </si>
  <si>
    <t>(16019.3+9010.8)/(2)=12515.05</t>
  </si>
  <si>
    <t>(0+1001.2)/(2)=500.6</t>
  </si>
  <si>
    <t>(2002.4+9010.8)/(2)=5506.6</t>
  </si>
  <si>
    <t>(4004.8+33039.7)/(2)=18522.3</t>
  </si>
  <si>
    <t>(31037.3+33039.7)/(2)=32038.55</t>
  </si>
  <si>
    <t>(19022.9+33039.7)/(2)=26031.3</t>
  </si>
  <si>
    <t>(4004.8+0)/(2)=2002.4</t>
  </si>
  <si>
    <t>COCO STD: 5440501</t>
  </si>
  <si>
    <t>Y(A11)</t>
  </si>
  <si>
    <t>(55177+10032.2)/(2)=32604.6</t>
  </si>
  <si>
    <t>(94302.5+52167.3)/(2)=73234.9</t>
  </si>
  <si>
    <t>(0+17054.7)/(2)=8527.35</t>
  </si>
  <si>
    <t>(0+2006.4)/(2)=1003.2</t>
  </si>
  <si>
    <t>(3009.7+0)/(2)=1504.85</t>
  </si>
  <si>
    <t>(0+24077.2)/(2)=12038.6</t>
  </si>
  <si>
    <t>(0+42135.2)/(2)=21067.6</t>
  </si>
  <si>
    <t>(74238.1+1003.2)/(2)=37620.7</t>
  </si>
  <si>
    <t>(47151.2+10032.2)/(2)=28591.7</t>
  </si>
  <si>
    <t>(20064.4+12038.6)/(2)=16051.5</t>
  </si>
  <si>
    <t>(27086.9+0)/(2)=13543.45</t>
  </si>
  <si>
    <t>(37119.1+10032.2)/(2)=23575.6</t>
  </si>
  <si>
    <t>(18057.9+10032.2)/(2)=14045.05</t>
  </si>
  <si>
    <t>(18057.9+0)/(2)=9028.95</t>
  </si>
  <si>
    <t>(20064.4+11035.4)/(2)=15549.9</t>
  </si>
  <si>
    <t>(0+23074)/(2)=11537</t>
  </si>
  <si>
    <t>(16051.5+0)/(2)=8025.75</t>
  </si>
  <si>
    <t>(0+16051.5)/(2)=8025.75</t>
  </si>
  <si>
    <t>(0+18057.9)/(2)=9028.95</t>
  </si>
  <si>
    <t>(20064.4+0)/(2)=10032.2</t>
  </si>
  <si>
    <t>COCO STD: 7777126</t>
  </si>
  <si>
    <t>(11500.1+14933.1)/(2)=13216.55</t>
  </si>
  <si>
    <t>(24500.1+8333)/(2)=16416.6</t>
  </si>
  <si>
    <t>(500+13333.1)/(2)=6916.55</t>
  </si>
  <si>
    <t>(7500+3000)/(2)=5250.05</t>
  </si>
  <si>
    <t>(29500.1+25000.1)/(2)=27250.15</t>
  </si>
  <si>
    <t>(7000+12600.1)/(2)=9800.05</t>
  </si>
  <si>
    <t>(26000.1+27867.1)/(2)=26933.65</t>
  </si>
  <si>
    <t>(6000+0)/(2)=3000</t>
  </si>
  <si>
    <t>(23000.1+23000.1)/(2)=23000.1</t>
  </si>
  <si>
    <t>(2500+6533)/(2)=4516.5</t>
  </si>
  <si>
    <t>(7500+0)/(2)=3750</t>
  </si>
  <si>
    <t>(1500+0)/(2)=750</t>
  </si>
  <si>
    <t>(3500+9867)/(2)=6683.55</t>
  </si>
  <si>
    <t>(500+12933.1)/(2)=6716.55</t>
  </si>
  <si>
    <t>(23000.1+13000.1)/(2)=18000.1</t>
  </si>
  <si>
    <t>(0+9867)/(2)=4933.5</t>
  </si>
  <si>
    <t>(0+12933.1)/(2)=6466.55</t>
  </si>
  <si>
    <t>(23000.1+27867.1)/(2)=25433.6</t>
  </si>
  <si>
    <t>(24500.1+6800)/(2)=15650.1</t>
  </si>
  <si>
    <t>(16500.1+13000.1)/(2)=14750.05</t>
  </si>
  <si>
    <t>(15000.1+18733.1)/(2)=16866.6</t>
  </si>
  <si>
    <t>(22500.1+4467)/(2)=13483.55</t>
  </si>
  <si>
    <t>(2500+2600)/(2)=2550</t>
  </si>
  <si>
    <t>(0+6533)/(2)=3266.5</t>
  </si>
  <si>
    <t>(0+533)/(2)=266.5</t>
  </si>
  <si>
    <t>(16500.1+10067)/(2)=13283.55</t>
  </si>
  <si>
    <t>(0+2600)/(2)=1300</t>
  </si>
  <si>
    <t>(22500.1+3000)/(2)=12750.05</t>
  </si>
  <si>
    <t>(22500.1+0)/(2)=11250.05</t>
  </si>
  <si>
    <t>(20000.1+0)/(2)=10000.05</t>
  </si>
  <si>
    <t>(11500.1+10067)/(2)=10783.55</t>
  </si>
  <si>
    <t>(11500.1+0)/(2)=5750.05</t>
  </si>
  <si>
    <t>(500+0)/(2)=250</t>
  </si>
  <si>
    <t>COCO STD: 7131035</t>
  </si>
  <si>
    <t>(84628.8+48941.9)/(2)=66785.35</t>
  </si>
  <si>
    <t>(56079.3+42824.2)/(2)=49451.75</t>
  </si>
  <si>
    <t>(20392.5+13255.1)/(2)=16823.8</t>
  </si>
  <si>
    <t>(11215.9+34667.2)/(2)=22941.55</t>
  </si>
  <si>
    <t>(75452.2+9176.6)/(2)=42314.4</t>
  </si>
  <si>
    <t>(27529.8+0)/(2)=13764.9</t>
  </si>
  <si>
    <t>(30588.7+42824.2)/(2)=36706.45</t>
  </si>
  <si>
    <t>(0+12235.5)/(2)=6117.75</t>
  </si>
  <si>
    <t>(9176.6+8157)/(2)=8666.8</t>
  </si>
  <si>
    <t>(12235.5+0)/(2)=6117.75</t>
  </si>
  <si>
    <t>(12235.5+42824.2)/(2)=27529.85</t>
  </si>
  <si>
    <t>(11215.9+0)/(2)=5607.95</t>
  </si>
  <si>
    <t>&lt;--solver+</t>
  </si>
  <si>
    <t>impact_sim</t>
  </si>
  <si>
    <t>int(Y*100)</t>
  </si>
  <si>
    <t>each direction = 0</t>
  </si>
  <si>
    <t>regression-based</t>
  </si>
  <si>
    <t>&lt;--sim</t>
  </si>
  <si>
    <t>reg--&gt;</t>
  </si>
  <si>
    <t>sim--&gt;</t>
  </si>
  <si>
    <t>with correlations</t>
  </si>
  <si>
    <t>X</t>
  </si>
  <si>
    <t>model</t>
  </si>
  <si>
    <t>remark</t>
  </si>
  <si>
    <t>(each direction 0)</t>
  </si>
  <si>
    <t>n.a.</t>
  </si>
  <si>
    <t>oam_SIM_reg (2)</t>
  </si>
  <si>
    <t>oam_SIM_reg (3)</t>
  </si>
  <si>
    <t>oam_SIM_reg (1a)</t>
  </si>
  <si>
    <t>oam_SIM_reg (1b)</t>
  </si>
  <si>
    <t>oam_SIM</t>
  </si>
  <si>
    <t>sheet</t>
  </si>
  <si>
    <t>OAM_reg (2)</t>
  </si>
  <si>
    <t>OAM_reg (3)</t>
  </si>
  <si>
    <t>OAM_SIM3_simy</t>
  </si>
  <si>
    <t>delta/1000</t>
  </si>
  <si>
    <t>OAM_reg_simy</t>
  </si>
  <si>
    <t>combibatorical space</t>
  </si>
  <si>
    <t>regregreg</t>
  </si>
  <si>
    <t>regregsim</t>
  </si>
  <si>
    <t>regsimreg</t>
  </si>
  <si>
    <t>regsimsim</t>
  </si>
  <si>
    <t>simregreg</t>
  </si>
  <si>
    <t>simregsim</t>
  </si>
  <si>
    <t>simsimreg</t>
  </si>
  <si>
    <t>simsimsim</t>
  </si>
  <si>
    <t>Mennyiség / combibatorical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</si>
</sst>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0.00000"/>
    <numFmt numFmtId="168" formatCode="0.000000"/>
    <numFmt numFmtId="169" formatCode="0.0000000"/>
    <numFmt numFmtId="170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9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0" xfId="2"/>
    <xf numFmtId="0" fontId="12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/>
    <xf numFmtId="2" fontId="0" fillId="0" borderId="10" xfId="0" applyNumberFormat="1" applyBorder="1"/>
    <xf numFmtId="2" fontId="0" fillId="0" borderId="11" xfId="0" applyNumberFormat="1" applyBorder="1"/>
    <xf numFmtId="0" fontId="0" fillId="6" borderId="0" xfId="0" applyFill="1"/>
    <xf numFmtId="2" fontId="0" fillId="6" borderId="0" xfId="0" applyNumberFormat="1" applyFill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8" xfId="0" applyBorder="1"/>
    <xf numFmtId="165" fontId="2" fillId="0" borderId="6" xfId="0" applyNumberFormat="1" applyFont="1" applyBorder="1"/>
    <xf numFmtId="0" fontId="2" fillId="0" borderId="8" xfId="0" applyFont="1" applyBorder="1"/>
    <xf numFmtId="0" fontId="0" fillId="0" borderId="6" xfId="0" applyBorder="1"/>
    <xf numFmtId="167" fontId="2" fillId="0" borderId="6" xfId="0" applyNumberFormat="1" applyFont="1" applyBorder="1"/>
    <xf numFmtId="168" fontId="2" fillId="0" borderId="6" xfId="0" applyNumberFormat="1" applyFont="1" applyBorder="1"/>
    <xf numFmtId="168" fontId="2" fillId="0" borderId="8" xfId="0" applyNumberFormat="1" applyFont="1" applyBorder="1"/>
    <xf numFmtId="0" fontId="0" fillId="0" borderId="7" xfId="0" applyBorder="1"/>
    <xf numFmtId="166" fontId="0" fillId="0" borderId="6" xfId="0" applyNumberFormat="1" applyBorder="1"/>
    <xf numFmtId="0" fontId="2" fillId="0" borderId="0" xfId="0" applyFont="1"/>
    <xf numFmtId="169" fontId="2" fillId="0" borderId="6" xfId="0" applyNumberFormat="1" applyFont="1" applyBorder="1"/>
    <xf numFmtId="0" fontId="10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3" borderId="0" xfId="0" applyNumberFormat="1" applyFill="1"/>
    <xf numFmtId="0" fontId="14" fillId="4" borderId="1" xfId="0" applyFont="1" applyFill="1" applyBorder="1" applyAlignment="1">
      <alignment horizontal="center" vertical="center" wrapText="1"/>
    </xf>
    <xf numFmtId="9" fontId="0" fillId="0" borderId="0" xfId="1" applyFont="1"/>
    <xf numFmtId="170" fontId="0" fillId="0" borderId="0" xfId="1" applyNumberFormat="1" applyFont="1"/>
    <xf numFmtId="0" fontId="9" fillId="4" borderId="0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7" fillId="8" borderId="0" xfId="0" applyFont="1" applyFill="1" applyAlignment="1">
      <alignment vertical="center" wrapText="1"/>
    </xf>
    <xf numFmtId="0" fontId="2" fillId="0" borderId="13" xfId="0" applyFont="1" applyBorder="1"/>
    <xf numFmtId="0" fontId="2" fillId="0" borderId="15" xfId="0" applyFont="1" applyBorder="1"/>
    <xf numFmtId="2" fontId="0" fillId="2" borderId="16" xfId="0" applyNumberFormat="1" applyFill="1" applyBorder="1"/>
    <xf numFmtId="9" fontId="2" fillId="0" borderId="0" xfId="1" applyFont="1"/>
    <xf numFmtId="2" fontId="2" fillId="2" borderId="16" xfId="0" applyNumberFormat="1" applyFont="1" applyFill="1" applyBorder="1"/>
    <xf numFmtId="166" fontId="0" fillId="7" borderId="0" xfId="0" applyNumberFormat="1" applyFill="1"/>
    <xf numFmtId="0" fontId="0" fillId="0" borderId="0" xfId="0" applyFont="1"/>
    <xf numFmtId="166" fontId="0" fillId="0" borderId="7" xfId="0" applyNumberFormat="1" applyBorder="1"/>
    <xf numFmtId="166" fontId="0" fillId="0" borderId="8" xfId="0" applyNumberFormat="1" applyBorder="1"/>
    <xf numFmtId="1" fontId="2" fillId="0" borderId="0" xfId="0" applyNumberFormat="1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8" fontId="0" fillId="0" borderId="0" xfId="0" applyNumberFormat="1"/>
    <xf numFmtId="0" fontId="0" fillId="2" borderId="16" xfId="0" applyFill="1" applyBorder="1"/>
    <xf numFmtId="167" fontId="0" fillId="0" borderId="0" xfId="0" applyNumberFormat="1"/>
    <xf numFmtId="167" fontId="0" fillId="0" borderId="7" xfId="0" applyNumberFormat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9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2.xml"/><Relationship Id="rId37" Type="http://schemas.openxmlformats.org/officeDocument/2006/relationships/pivotCacheDefinition" Target="pivotCache/pivotCacheDefinition7.xml"/><Relationship Id="rId40" Type="http://schemas.openxmlformats.org/officeDocument/2006/relationships/pivotCacheDefinition" Target="pivotCache/pivotCacheDefinition1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3.xml"/><Relationship Id="rId38" Type="http://schemas.openxmlformats.org/officeDocument/2006/relationships/pivotCacheDefinition" Target="pivotCache/pivotCacheDefinition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x5</a:t>
            </a:r>
            <a:r>
              <a:rPr lang="hu-HU" baseline="0"/>
              <a:t> vs 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raw!$G$3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97095363079615"/>
                  <c:y val="-0.393095290172061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raw!$F$4:$F$23</c:f>
              <c:numCache>
                <c:formatCode>General</c:formatCode>
                <c:ptCount val="20"/>
                <c:pt idx="0">
                  <c:v>12</c:v>
                </c:pt>
                <c:pt idx="1">
                  <c:v>84</c:v>
                </c:pt>
                <c:pt idx="2">
                  <c:v>88</c:v>
                </c:pt>
                <c:pt idx="3">
                  <c:v>94</c:v>
                </c:pt>
                <c:pt idx="4">
                  <c:v>89</c:v>
                </c:pt>
                <c:pt idx="5">
                  <c:v>53</c:v>
                </c:pt>
                <c:pt idx="6">
                  <c:v>46</c:v>
                </c:pt>
                <c:pt idx="7">
                  <c:v>33</c:v>
                </c:pt>
                <c:pt idx="8">
                  <c:v>89</c:v>
                </c:pt>
                <c:pt idx="9">
                  <c:v>99</c:v>
                </c:pt>
                <c:pt idx="10">
                  <c:v>26</c:v>
                </c:pt>
                <c:pt idx="11">
                  <c:v>46</c:v>
                </c:pt>
                <c:pt idx="12">
                  <c:v>50</c:v>
                </c:pt>
                <c:pt idx="13">
                  <c:v>99</c:v>
                </c:pt>
                <c:pt idx="14">
                  <c:v>73</c:v>
                </c:pt>
                <c:pt idx="15">
                  <c:v>43</c:v>
                </c:pt>
                <c:pt idx="16">
                  <c:v>34</c:v>
                </c:pt>
                <c:pt idx="17">
                  <c:v>31</c:v>
                </c:pt>
                <c:pt idx="18">
                  <c:v>33</c:v>
                </c:pt>
                <c:pt idx="19">
                  <c:v>17</c:v>
                </c:pt>
              </c:numCache>
            </c:numRef>
          </c:xVal>
          <c:yVal>
            <c:numRef>
              <c:f>raw!$G$4:$G$23</c:f>
              <c:numCache>
                <c:formatCode>General</c:formatCode>
                <c:ptCount val="20"/>
                <c:pt idx="0">
                  <c:v>97</c:v>
                </c:pt>
                <c:pt idx="1">
                  <c:v>43</c:v>
                </c:pt>
                <c:pt idx="2">
                  <c:v>41</c:v>
                </c:pt>
                <c:pt idx="3">
                  <c:v>88</c:v>
                </c:pt>
                <c:pt idx="4">
                  <c:v>60</c:v>
                </c:pt>
                <c:pt idx="5">
                  <c:v>34</c:v>
                </c:pt>
                <c:pt idx="6">
                  <c:v>68</c:v>
                </c:pt>
                <c:pt idx="7">
                  <c:v>96</c:v>
                </c:pt>
                <c:pt idx="8">
                  <c:v>54</c:v>
                </c:pt>
                <c:pt idx="9">
                  <c:v>54</c:v>
                </c:pt>
                <c:pt idx="10">
                  <c:v>75</c:v>
                </c:pt>
                <c:pt idx="11">
                  <c:v>78</c:v>
                </c:pt>
                <c:pt idx="12">
                  <c:v>87</c:v>
                </c:pt>
                <c:pt idx="13">
                  <c:v>94</c:v>
                </c:pt>
                <c:pt idx="14">
                  <c:v>23</c:v>
                </c:pt>
                <c:pt idx="15">
                  <c:v>23</c:v>
                </c:pt>
                <c:pt idx="16">
                  <c:v>76</c:v>
                </c:pt>
                <c:pt idx="17">
                  <c:v>39</c:v>
                </c:pt>
                <c:pt idx="18">
                  <c:v>97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6-44CD-9A73-40FE2EBF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075312"/>
        <c:axId val="498330528"/>
      </c:scatterChart>
      <c:valAx>
        <c:axId val="104007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30528"/>
        <c:crosses val="autoZero"/>
        <c:crossBetween val="midCat"/>
      </c:valAx>
      <c:valAx>
        <c:axId val="4983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075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x5di_Y!$B$52:$B$71</c:f>
              <c:numCache>
                <c:formatCode>General</c:formatCode>
                <c:ptCount val="20"/>
                <c:pt idx="0">
                  <c:v>101.9</c:v>
                </c:pt>
                <c:pt idx="1">
                  <c:v>61.4</c:v>
                </c:pt>
                <c:pt idx="2">
                  <c:v>61.4</c:v>
                </c:pt>
                <c:pt idx="3">
                  <c:v>61.4</c:v>
                </c:pt>
                <c:pt idx="4">
                  <c:v>61.4</c:v>
                </c:pt>
                <c:pt idx="5">
                  <c:v>59.9</c:v>
                </c:pt>
                <c:pt idx="6">
                  <c:v>59.9</c:v>
                </c:pt>
                <c:pt idx="7">
                  <c:v>59.9</c:v>
                </c:pt>
                <c:pt idx="8">
                  <c:v>59.9</c:v>
                </c:pt>
                <c:pt idx="9">
                  <c:v>59.9</c:v>
                </c:pt>
                <c:pt idx="10">
                  <c:v>59.9</c:v>
                </c:pt>
                <c:pt idx="11">
                  <c:v>59.9</c:v>
                </c:pt>
                <c:pt idx="12">
                  <c:v>59.9</c:v>
                </c:pt>
                <c:pt idx="13">
                  <c:v>59.9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F-491B-BC92-6BF77889B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535888"/>
        <c:axId val="1045533392"/>
      </c:lineChart>
      <c:catAx>
        <c:axId val="1045535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533392"/>
        <c:crosses val="autoZero"/>
        <c:auto val="1"/>
        <c:lblAlgn val="ctr"/>
        <c:lblOffset val="100"/>
        <c:noMultiLvlLbl val="0"/>
      </c:catAx>
      <c:valAx>
        <c:axId val="104553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53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x5di_Y!$N$52:$N$71</c:f>
              <c:numCache>
                <c:formatCode>General</c:formatCode>
                <c:ptCount val="20"/>
                <c:pt idx="0">
                  <c:v>72.900000000000006</c:v>
                </c:pt>
                <c:pt idx="1">
                  <c:v>72.900000000000006</c:v>
                </c:pt>
                <c:pt idx="2">
                  <c:v>72.900000000000006</c:v>
                </c:pt>
                <c:pt idx="3">
                  <c:v>72.900000000000006</c:v>
                </c:pt>
                <c:pt idx="4">
                  <c:v>66.7</c:v>
                </c:pt>
                <c:pt idx="5">
                  <c:v>66.7</c:v>
                </c:pt>
                <c:pt idx="6">
                  <c:v>66.7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56.5</c:v>
                </c:pt>
                <c:pt idx="19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5-4162-AA43-0D9861BC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037232"/>
        <c:axId val="464199456"/>
      </c:lineChart>
      <c:catAx>
        <c:axId val="47103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199456"/>
        <c:crosses val="autoZero"/>
        <c:auto val="1"/>
        <c:lblAlgn val="ctr"/>
        <c:lblOffset val="100"/>
        <c:noMultiLvlLbl val="0"/>
      </c:catAx>
      <c:valAx>
        <c:axId val="4641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76200</xdr:colOff>
      <xdr:row>27</xdr:row>
      <xdr:rowOff>22860</xdr:rowOff>
    </xdr:to>
    <xdr:sp macro="" textlink="">
      <xdr:nvSpPr>
        <xdr:cNvPr id="16385" name="AutoShape 1" descr="COCO">
          <a:extLst>
            <a:ext uri="{FF2B5EF4-FFF2-40B4-BE49-F238E27FC236}">
              <a16:creationId xmlns:a16="http://schemas.microsoft.com/office/drawing/2014/main" id="{3C2707B3-A62A-485A-938F-ED92D9E96460}"/>
            </a:ext>
          </a:extLst>
        </xdr:cNvPr>
        <xdr:cNvSpPr>
          <a:spLocks noChangeAspect="1" noChangeArrowheads="1"/>
        </xdr:cNvSpPr>
      </xdr:nvSpPr>
      <xdr:spPr bwMode="auto">
        <a:xfrm>
          <a:off x="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15</xdr:col>
      <xdr:colOff>76200</xdr:colOff>
      <xdr:row>27</xdr:row>
      <xdr:rowOff>22860</xdr:rowOff>
    </xdr:to>
    <xdr:sp macro="" textlink="">
      <xdr:nvSpPr>
        <xdr:cNvPr id="16386" name="AutoShape 2" descr="COCO">
          <a:extLst>
            <a:ext uri="{FF2B5EF4-FFF2-40B4-BE49-F238E27FC236}">
              <a16:creationId xmlns:a16="http://schemas.microsoft.com/office/drawing/2014/main" id="{D110FE56-9E6B-42FF-966D-25E70643D9D7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24</xdr:row>
      <xdr:rowOff>0</xdr:rowOff>
    </xdr:from>
    <xdr:to>
      <xdr:col>27</xdr:col>
      <xdr:colOff>76200</xdr:colOff>
      <xdr:row>27</xdr:row>
      <xdr:rowOff>22860</xdr:rowOff>
    </xdr:to>
    <xdr:sp macro="" textlink="">
      <xdr:nvSpPr>
        <xdr:cNvPr id="16387" name="AutoShape 3" descr="COCO">
          <a:extLst>
            <a:ext uri="{FF2B5EF4-FFF2-40B4-BE49-F238E27FC236}">
              <a16:creationId xmlns:a16="http://schemas.microsoft.com/office/drawing/2014/main" id="{AE82D562-7B7F-48D3-B2F9-2AB2CFE1E2A7}"/>
            </a:ext>
          </a:extLst>
        </xdr:cNvPr>
        <xdr:cNvSpPr>
          <a:spLocks noChangeAspect="1" noChangeArrowheads="1"/>
        </xdr:cNvSpPr>
      </xdr:nvSpPr>
      <xdr:spPr bwMode="auto">
        <a:xfrm>
          <a:off x="146304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0</xdr:colOff>
      <xdr:row>24</xdr:row>
      <xdr:rowOff>0</xdr:rowOff>
    </xdr:from>
    <xdr:to>
      <xdr:col>39</xdr:col>
      <xdr:colOff>76200</xdr:colOff>
      <xdr:row>27</xdr:row>
      <xdr:rowOff>22860</xdr:rowOff>
    </xdr:to>
    <xdr:sp macro="" textlink="">
      <xdr:nvSpPr>
        <xdr:cNvPr id="16388" name="AutoShape 4" descr="COCO">
          <a:extLst>
            <a:ext uri="{FF2B5EF4-FFF2-40B4-BE49-F238E27FC236}">
              <a16:creationId xmlns:a16="http://schemas.microsoft.com/office/drawing/2014/main" id="{C10C0F1F-696D-411D-90E1-FBB56602F7C1}"/>
            </a:ext>
          </a:extLst>
        </xdr:cNvPr>
        <xdr:cNvSpPr>
          <a:spLocks noChangeAspect="1" noChangeArrowheads="1"/>
        </xdr:cNvSpPr>
      </xdr:nvSpPr>
      <xdr:spPr bwMode="auto">
        <a:xfrm>
          <a:off x="219456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48</xdr:col>
      <xdr:colOff>0</xdr:colOff>
      <xdr:row>24</xdr:row>
      <xdr:rowOff>0</xdr:rowOff>
    </xdr:from>
    <xdr:to>
      <xdr:col>51</xdr:col>
      <xdr:colOff>76200</xdr:colOff>
      <xdr:row>27</xdr:row>
      <xdr:rowOff>22860</xdr:rowOff>
    </xdr:to>
    <xdr:sp macro="" textlink="">
      <xdr:nvSpPr>
        <xdr:cNvPr id="16389" name="AutoShape 5" descr="COCO">
          <a:extLst>
            <a:ext uri="{FF2B5EF4-FFF2-40B4-BE49-F238E27FC236}">
              <a16:creationId xmlns:a16="http://schemas.microsoft.com/office/drawing/2014/main" id="{70B92483-8EAD-4352-A12B-67EFB37E0F82}"/>
            </a:ext>
          </a:extLst>
        </xdr:cNvPr>
        <xdr:cNvSpPr>
          <a:spLocks noChangeAspect="1" noChangeArrowheads="1"/>
        </xdr:cNvSpPr>
      </xdr:nvSpPr>
      <xdr:spPr bwMode="auto">
        <a:xfrm>
          <a:off x="292608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0</xdr:colOff>
      <xdr:row>24</xdr:row>
      <xdr:rowOff>0</xdr:rowOff>
    </xdr:from>
    <xdr:to>
      <xdr:col>63</xdr:col>
      <xdr:colOff>76200</xdr:colOff>
      <xdr:row>27</xdr:row>
      <xdr:rowOff>22860</xdr:rowOff>
    </xdr:to>
    <xdr:sp macro="" textlink="">
      <xdr:nvSpPr>
        <xdr:cNvPr id="16390" name="AutoShape 6" descr="COCO">
          <a:extLst>
            <a:ext uri="{FF2B5EF4-FFF2-40B4-BE49-F238E27FC236}">
              <a16:creationId xmlns:a16="http://schemas.microsoft.com/office/drawing/2014/main" id="{FBCBA5AB-7767-4E72-8AAC-A512E44DDBEC}"/>
            </a:ext>
          </a:extLst>
        </xdr:cNvPr>
        <xdr:cNvSpPr>
          <a:spLocks noChangeAspect="1" noChangeArrowheads="1"/>
        </xdr:cNvSpPr>
      </xdr:nvSpPr>
      <xdr:spPr bwMode="auto">
        <a:xfrm>
          <a:off x="365760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72</xdr:col>
      <xdr:colOff>0</xdr:colOff>
      <xdr:row>24</xdr:row>
      <xdr:rowOff>0</xdr:rowOff>
    </xdr:from>
    <xdr:to>
      <xdr:col>75</xdr:col>
      <xdr:colOff>76200</xdr:colOff>
      <xdr:row>27</xdr:row>
      <xdr:rowOff>22860</xdr:rowOff>
    </xdr:to>
    <xdr:sp macro="" textlink="">
      <xdr:nvSpPr>
        <xdr:cNvPr id="16391" name="AutoShape 7" descr="COCO">
          <a:extLst>
            <a:ext uri="{FF2B5EF4-FFF2-40B4-BE49-F238E27FC236}">
              <a16:creationId xmlns:a16="http://schemas.microsoft.com/office/drawing/2014/main" id="{FAF4AF6B-09E5-4134-84B7-AAA152F16AAE}"/>
            </a:ext>
          </a:extLst>
        </xdr:cNvPr>
        <xdr:cNvSpPr>
          <a:spLocks noChangeAspect="1" noChangeArrowheads="1"/>
        </xdr:cNvSpPr>
      </xdr:nvSpPr>
      <xdr:spPr bwMode="auto">
        <a:xfrm>
          <a:off x="438912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84</xdr:col>
      <xdr:colOff>0</xdr:colOff>
      <xdr:row>24</xdr:row>
      <xdr:rowOff>0</xdr:rowOff>
    </xdr:from>
    <xdr:to>
      <xdr:col>87</xdr:col>
      <xdr:colOff>76200</xdr:colOff>
      <xdr:row>27</xdr:row>
      <xdr:rowOff>22860</xdr:rowOff>
    </xdr:to>
    <xdr:sp macro="" textlink="">
      <xdr:nvSpPr>
        <xdr:cNvPr id="16392" name="AutoShape 8" descr="COCO">
          <a:extLst>
            <a:ext uri="{FF2B5EF4-FFF2-40B4-BE49-F238E27FC236}">
              <a16:creationId xmlns:a16="http://schemas.microsoft.com/office/drawing/2014/main" id="{90A3721B-E859-4355-8348-B7FF2001413A}"/>
            </a:ext>
          </a:extLst>
        </xdr:cNvPr>
        <xdr:cNvSpPr>
          <a:spLocks noChangeAspect="1" noChangeArrowheads="1"/>
        </xdr:cNvSpPr>
      </xdr:nvSpPr>
      <xdr:spPr bwMode="auto">
        <a:xfrm>
          <a:off x="512064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96</xdr:col>
      <xdr:colOff>0</xdr:colOff>
      <xdr:row>24</xdr:row>
      <xdr:rowOff>0</xdr:rowOff>
    </xdr:from>
    <xdr:to>
      <xdr:col>99</xdr:col>
      <xdr:colOff>76200</xdr:colOff>
      <xdr:row>27</xdr:row>
      <xdr:rowOff>22860</xdr:rowOff>
    </xdr:to>
    <xdr:sp macro="" textlink="">
      <xdr:nvSpPr>
        <xdr:cNvPr id="16393" name="AutoShape 9" descr="COCO">
          <a:extLst>
            <a:ext uri="{FF2B5EF4-FFF2-40B4-BE49-F238E27FC236}">
              <a16:creationId xmlns:a16="http://schemas.microsoft.com/office/drawing/2014/main" id="{F6BA2E92-227F-4BA2-AF55-AD6DB5D7461F}"/>
            </a:ext>
          </a:extLst>
        </xdr:cNvPr>
        <xdr:cNvSpPr>
          <a:spLocks noChangeAspect="1" noChangeArrowheads="1"/>
        </xdr:cNvSpPr>
      </xdr:nvSpPr>
      <xdr:spPr bwMode="auto">
        <a:xfrm>
          <a:off x="585216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108</xdr:col>
      <xdr:colOff>0</xdr:colOff>
      <xdr:row>24</xdr:row>
      <xdr:rowOff>0</xdr:rowOff>
    </xdr:from>
    <xdr:to>
      <xdr:col>111</xdr:col>
      <xdr:colOff>76200</xdr:colOff>
      <xdr:row>27</xdr:row>
      <xdr:rowOff>22860</xdr:rowOff>
    </xdr:to>
    <xdr:sp macro="" textlink="">
      <xdr:nvSpPr>
        <xdr:cNvPr id="16394" name="AutoShape 10" descr="COCO">
          <a:extLst>
            <a:ext uri="{FF2B5EF4-FFF2-40B4-BE49-F238E27FC236}">
              <a16:creationId xmlns:a16="http://schemas.microsoft.com/office/drawing/2014/main" id="{4A0AB017-F2CC-4446-B76E-919D1956EB1E}"/>
            </a:ext>
          </a:extLst>
        </xdr:cNvPr>
        <xdr:cNvSpPr>
          <a:spLocks noChangeAspect="1" noChangeArrowheads="1"/>
        </xdr:cNvSpPr>
      </xdr:nvSpPr>
      <xdr:spPr bwMode="auto">
        <a:xfrm>
          <a:off x="658368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3</xdr:col>
      <xdr:colOff>275772</xdr:colOff>
      <xdr:row>52</xdr:row>
      <xdr:rowOff>22860</xdr:rowOff>
    </xdr:to>
    <xdr:sp macro="" textlink="">
      <xdr:nvSpPr>
        <xdr:cNvPr id="17409" name="AutoShape 1" descr="COCO">
          <a:extLst>
            <a:ext uri="{FF2B5EF4-FFF2-40B4-BE49-F238E27FC236}">
              <a16:creationId xmlns:a16="http://schemas.microsoft.com/office/drawing/2014/main" id="{13D4882C-2C5D-447A-88FB-7595F189CBA2}"/>
            </a:ext>
          </a:extLst>
        </xdr:cNvPr>
        <xdr:cNvSpPr>
          <a:spLocks noChangeAspect="1" noChangeArrowheads="1"/>
        </xdr:cNvSpPr>
      </xdr:nvSpPr>
      <xdr:spPr bwMode="auto">
        <a:xfrm>
          <a:off x="0" y="8961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3</xdr:col>
      <xdr:colOff>275772</xdr:colOff>
      <xdr:row>162</xdr:row>
      <xdr:rowOff>22860</xdr:rowOff>
    </xdr:to>
    <xdr:sp macro="" textlink="">
      <xdr:nvSpPr>
        <xdr:cNvPr id="17410" name="AutoShape 2" descr="COCO">
          <a:extLst>
            <a:ext uri="{FF2B5EF4-FFF2-40B4-BE49-F238E27FC236}">
              <a16:creationId xmlns:a16="http://schemas.microsoft.com/office/drawing/2014/main" id="{00F4FBBB-0612-47C5-813A-1FB256905EDD}"/>
            </a:ext>
          </a:extLst>
        </xdr:cNvPr>
        <xdr:cNvSpPr>
          <a:spLocks noChangeAspect="1" noChangeArrowheads="1"/>
        </xdr:cNvSpPr>
      </xdr:nvSpPr>
      <xdr:spPr bwMode="auto">
        <a:xfrm>
          <a:off x="0" y="32964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3</xdr:col>
      <xdr:colOff>275772</xdr:colOff>
      <xdr:row>272</xdr:row>
      <xdr:rowOff>22860</xdr:rowOff>
    </xdr:to>
    <xdr:sp macro="" textlink="">
      <xdr:nvSpPr>
        <xdr:cNvPr id="17411" name="AutoShape 3" descr="COCO">
          <a:extLst>
            <a:ext uri="{FF2B5EF4-FFF2-40B4-BE49-F238E27FC236}">
              <a16:creationId xmlns:a16="http://schemas.microsoft.com/office/drawing/2014/main" id="{7A4A7B19-D68E-45EF-A27F-BC0A09BE5911}"/>
            </a:ext>
          </a:extLst>
        </xdr:cNvPr>
        <xdr:cNvSpPr>
          <a:spLocks noChangeAspect="1" noChangeArrowheads="1"/>
        </xdr:cNvSpPr>
      </xdr:nvSpPr>
      <xdr:spPr bwMode="auto">
        <a:xfrm>
          <a:off x="0" y="57370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3</xdr:col>
      <xdr:colOff>275772</xdr:colOff>
      <xdr:row>382</xdr:row>
      <xdr:rowOff>22860</xdr:rowOff>
    </xdr:to>
    <xdr:sp macro="" textlink="">
      <xdr:nvSpPr>
        <xdr:cNvPr id="17412" name="AutoShape 4" descr="COCO">
          <a:extLst>
            <a:ext uri="{FF2B5EF4-FFF2-40B4-BE49-F238E27FC236}">
              <a16:creationId xmlns:a16="http://schemas.microsoft.com/office/drawing/2014/main" id="{6EE1765C-E29C-4984-B829-706FEF7B8E7A}"/>
            </a:ext>
          </a:extLst>
        </xdr:cNvPr>
        <xdr:cNvSpPr>
          <a:spLocks noChangeAspect="1" noChangeArrowheads="1"/>
        </xdr:cNvSpPr>
      </xdr:nvSpPr>
      <xdr:spPr bwMode="auto">
        <a:xfrm>
          <a:off x="0" y="81777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112651</xdr:colOff>
      <xdr:row>24</xdr:row>
      <xdr:rowOff>134754</xdr:rowOff>
    </xdr:from>
    <xdr:to>
      <xdr:col>18</xdr:col>
      <xdr:colOff>225218</xdr:colOff>
      <xdr:row>39</xdr:row>
      <xdr:rowOff>95887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DE4A01-EB19-4111-BA9C-98ADEF75E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76200</xdr:colOff>
      <xdr:row>32</xdr:row>
      <xdr:rowOff>22860</xdr:rowOff>
    </xdr:to>
    <xdr:sp macro="" textlink="">
      <xdr:nvSpPr>
        <xdr:cNvPr id="18433" name="AutoShape 1" descr="COCO">
          <a:extLst>
            <a:ext uri="{FF2B5EF4-FFF2-40B4-BE49-F238E27FC236}">
              <a16:creationId xmlns:a16="http://schemas.microsoft.com/office/drawing/2014/main" id="{9E33B29C-63A5-4874-AC99-4311B1DD8113}"/>
            </a:ext>
          </a:extLst>
        </xdr:cNvPr>
        <xdr:cNvSpPr>
          <a:spLocks noChangeAspect="1" noChangeArrowheads="1"/>
        </xdr:cNvSpPr>
      </xdr:nvSpPr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3</xdr:col>
      <xdr:colOff>76200</xdr:colOff>
      <xdr:row>100</xdr:row>
      <xdr:rowOff>22860</xdr:rowOff>
    </xdr:to>
    <xdr:sp macro="" textlink="">
      <xdr:nvSpPr>
        <xdr:cNvPr id="18434" name="AutoShape 2" descr="COCO">
          <a:extLst>
            <a:ext uri="{FF2B5EF4-FFF2-40B4-BE49-F238E27FC236}">
              <a16:creationId xmlns:a16="http://schemas.microsoft.com/office/drawing/2014/main" id="{12F46E86-A082-4B25-A74F-938D50A58D74}"/>
            </a:ext>
          </a:extLst>
        </xdr:cNvPr>
        <xdr:cNvSpPr>
          <a:spLocks noChangeAspect="1" noChangeArrowheads="1"/>
        </xdr:cNvSpPr>
      </xdr:nvSpPr>
      <xdr:spPr bwMode="auto">
        <a:xfrm>
          <a:off x="0" y="184785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76200</xdr:colOff>
      <xdr:row>17</xdr:row>
      <xdr:rowOff>22860</xdr:rowOff>
    </xdr:to>
    <xdr:sp macro="" textlink="">
      <xdr:nvSpPr>
        <xdr:cNvPr id="19457" name="AutoShape 1" descr="COCO">
          <a:extLst>
            <a:ext uri="{FF2B5EF4-FFF2-40B4-BE49-F238E27FC236}">
              <a16:creationId xmlns:a16="http://schemas.microsoft.com/office/drawing/2014/main" id="{8046265B-6635-414A-AED6-A7FBC9EF00B3}"/>
            </a:ext>
          </a:extLst>
        </xdr:cNvPr>
        <xdr:cNvSpPr>
          <a:spLocks noChangeAspect="1" noChangeArrowheads="1"/>
        </xdr:cNvSpPr>
      </xdr:nvSpPr>
      <xdr:spPr bwMode="auto">
        <a:xfrm>
          <a:off x="0" y="2644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76200</xdr:colOff>
      <xdr:row>87</xdr:row>
      <xdr:rowOff>22860</xdr:rowOff>
    </xdr:to>
    <xdr:sp macro="" textlink="">
      <xdr:nvSpPr>
        <xdr:cNvPr id="19458" name="AutoShape 2" descr="COCO">
          <a:extLst>
            <a:ext uri="{FF2B5EF4-FFF2-40B4-BE49-F238E27FC236}">
              <a16:creationId xmlns:a16="http://schemas.microsoft.com/office/drawing/2014/main" id="{A739069E-2892-4752-82E6-0B55B6C35A82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76200</xdr:colOff>
      <xdr:row>17</xdr:row>
      <xdr:rowOff>22860</xdr:rowOff>
    </xdr:to>
    <xdr:sp macro="" textlink="">
      <xdr:nvSpPr>
        <xdr:cNvPr id="20481" name="AutoShape 1" descr="COCO">
          <a:extLst>
            <a:ext uri="{FF2B5EF4-FFF2-40B4-BE49-F238E27FC236}">
              <a16:creationId xmlns:a16="http://schemas.microsoft.com/office/drawing/2014/main" id="{07AF5051-636D-44D9-A641-E55C6D86CA43}"/>
            </a:ext>
          </a:extLst>
        </xdr:cNvPr>
        <xdr:cNvSpPr>
          <a:spLocks noChangeAspect="1" noChangeArrowheads="1"/>
        </xdr:cNvSpPr>
      </xdr:nvSpPr>
      <xdr:spPr bwMode="auto">
        <a:xfrm>
          <a:off x="0" y="2644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76200</xdr:colOff>
      <xdr:row>87</xdr:row>
      <xdr:rowOff>22860</xdr:rowOff>
    </xdr:to>
    <xdr:sp macro="" textlink="">
      <xdr:nvSpPr>
        <xdr:cNvPr id="20482" name="AutoShape 2" descr="COCO">
          <a:extLst>
            <a:ext uri="{FF2B5EF4-FFF2-40B4-BE49-F238E27FC236}">
              <a16:creationId xmlns:a16="http://schemas.microsoft.com/office/drawing/2014/main" id="{BE9DF4D8-4759-4BB2-82F6-13648BF0A448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76200</xdr:colOff>
      <xdr:row>32</xdr:row>
      <xdr:rowOff>22860</xdr:rowOff>
    </xdr:to>
    <xdr:sp macro="" textlink="">
      <xdr:nvSpPr>
        <xdr:cNvPr id="6145" name="AutoShape 1" descr="COCO">
          <a:extLst>
            <a:ext uri="{FF2B5EF4-FFF2-40B4-BE49-F238E27FC236}">
              <a16:creationId xmlns:a16="http://schemas.microsoft.com/office/drawing/2014/main" id="{C1DB2123-292C-47F4-B50E-AF898F7D98E0}"/>
            </a:ext>
          </a:extLst>
        </xdr:cNvPr>
        <xdr:cNvSpPr>
          <a:spLocks noChangeAspect="1" noChangeArrowheads="1"/>
        </xdr:cNvSpPr>
      </xdr:nvSpPr>
      <xdr:spPr bwMode="auto">
        <a:xfrm>
          <a:off x="0" y="51206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3</xdr:col>
      <xdr:colOff>76200</xdr:colOff>
      <xdr:row>100</xdr:row>
      <xdr:rowOff>22860</xdr:rowOff>
    </xdr:to>
    <xdr:sp macro="" textlink="">
      <xdr:nvSpPr>
        <xdr:cNvPr id="6146" name="AutoShape 2" descr="COCO">
          <a:extLst>
            <a:ext uri="{FF2B5EF4-FFF2-40B4-BE49-F238E27FC236}">
              <a16:creationId xmlns:a16="http://schemas.microsoft.com/office/drawing/2014/main" id="{914B78D2-0730-4299-AFC9-57DE304974AB}"/>
            </a:ext>
          </a:extLst>
        </xdr:cNvPr>
        <xdr:cNvSpPr>
          <a:spLocks noChangeAspect="1" noChangeArrowheads="1"/>
        </xdr:cNvSpPr>
      </xdr:nvSpPr>
      <xdr:spPr bwMode="auto">
        <a:xfrm>
          <a:off x="0" y="184480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76200</xdr:colOff>
      <xdr:row>18</xdr:row>
      <xdr:rowOff>70485</xdr:rowOff>
    </xdr:to>
    <xdr:sp macro="" textlink="">
      <xdr:nvSpPr>
        <xdr:cNvPr id="2" name="AutoShape 1" descr="COCO">
          <a:extLst>
            <a:ext uri="{FF2B5EF4-FFF2-40B4-BE49-F238E27FC236}">
              <a16:creationId xmlns:a16="http://schemas.microsoft.com/office/drawing/2014/main" id="{2B5388B7-C6CD-4C38-B219-4DCD989A8F4E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76200</xdr:colOff>
      <xdr:row>18</xdr:row>
      <xdr:rowOff>70485</xdr:rowOff>
    </xdr:to>
    <xdr:sp macro="" textlink="">
      <xdr:nvSpPr>
        <xdr:cNvPr id="3" name="AutoShape 2" descr="COCO">
          <a:extLst>
            <a:ext uri="{FF2B5EF4-FFF2-40B4-BE49-F238E27FC236}">
              <a16:creationId xmlns:a16="http://schemas.microsoft.com/office/drawing/2014/main" id="{04AA1FC0-9970-45E6-9538-CE144E5750C1}"/>
            </a:ext>
          </a:extLst>
        </xdr:cNvPr>
        <xdr:cNvSpPr>
          <a:spLocks noChangeAspect="1" noChangeArrowheads="1"/>
        </xdr:cNvSpPr>
      </xdr:nvSpPr>
      <xdr:spPr bwMode="auto">
        <a:xfrm>
          <a:off x="0" y="18493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76200</xdr:colOff>
      <xdr:row>18</xdr:row>
      <xdr:rowOff>70485</xdr:rowOff>
    </xdr:to>
    <xdr:sp macro="" textlink="">
      <xdr:nvSpPr>
        <xdr:cNvPr id="2" name="AutoShape 1" descr="COCO">
          <a:extLst>
            <a:ext uri="{FF2B5EF4-FFF2-40B4-BE49-F238E27FC236}">
              <a16:creationId xmlns:a16="http://schemas.microsoft.com/office/drawing/2014/main" id="{17F665D5-D63E-466D-8CC2-D2457E4CFFBA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76200</xdr:colOff>
      <xdr:row>18</xdr:row>
      <xdr:rowOff>70485</xdr:rowOff>
    </xdr:to>
    <xdr:sp macro="" textlink="">
      <xdr:nvSpPr>
        <xdr:cNvPr id="3" name="AutoShape 2" descr="COCO">
          <a:extLst>
            <a:ext uri="{FF2B5EF4-FFF2-40B4-BE49-F238E27FC236}">
              <a16:creationId xmlns:a16="http://schemas.microsoft.com/office/drawing/2014/main" id="{FEE54208-C92E-4EED-967A-78F656C80BC5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2</xdr:col>
      <xdr:colOff>465385</xdr:colOff>
      <xdr:row>39</xdr:row>
      <xdr:rowOff>22859</xdr:rowOff>
    </xdr:to>
    <xdr:sp macro="" textlink="">
      <xdr:nvSpPr>
        <xdr:cNvPr id="7169" name="AutoShape 1" descr="COCO">
          <a:extLst>
            <a:ext uri="{FF2B5EF4-FFF2-40B4-BE49-F238E27FC236}">
              <a16:creationId xmlns:a16="http://schemas.microsoft.com/office/drawing/2014/main" id="{533B8AB2-F946-4167-A0B8-14E0101686B9}"/>
            </a:ext>
          </a:extLst>
        </xdr:cNvPr>
        <xdr:cNvSpPr>
          <a:spLocks noChangeAspect="1" noChangeArrowheads="1"/>
        </xdr:cNvSpPr>
      </xdr:nvSpPr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2</xdr:col>
      <xdr:colOff>465385</xdr:colOff>
      <xdr:row>107</xdr:row>
      <xdr:rowOff>22861</xdr:rowOff>
    </xdr:to>
    <xdr:sp macro="" textlink="">
      <xdr:nvSpPr>
        <xdr:cNvPr id="7170" name="AutoShape 2" descr="COCO">
          <a:extLst>
            <a:ext uri="{FF2B5EF4-FFF2-40B4-BE49-F238E27FC236}">
              <a16:creationId xmlns:a16="http://schemas.microsoft.com/office/drawing/2014/main" id="{B1085F64-7744-4EA9-9D71-0BC495B653B4}"/>
            </a:ext>
          </a:extLst>
        </xdr:cNvPr>
        <xdr:cNvSpPr>
          <a:spLocks noChangeAspect="1" noChangeArrowheads="1"/>
        </xdr:cNvSpPr>
      </xdr:nvSpPr>
      <xdr:spPr bwMode="auto">
        <a:xfrm>
          <a:off x="0" y="18882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9939</xdr:colOff>
      <xdr:row>2</xdr:row>
      <xdr:rowOff>181886</xdr:rowOff>
    </xdr:to>
    <xdr:sp macro="" textlink="">
      <xdr:nvSpPr>
        <xdr:cNvPr id="14337" name="AutoShape 1" descr="COCO">
          <a:extLst>
            <a:ext uri="{FF2B5EF4-FFF2-40B4-BE49-F238E27FC236}">
              <a16:creationId xmlns:a16="http://schemas.microsoft.com/office/drawing/2014/main" id="{B0EB31BE-558D-4F02-B75B-CB951880450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9939</xdr:colOff>
      <xdr:row>73</xdr:row>
      <xdr:rowOff>22860</xdr:rowOff>
    </xdr:to>
    <xdr:sp macro="" textlink="">
      <xdr:nvSpPr>
        <xdr:cNvPr id="14338" name="AutoShape 2" descr="COCO">
          <a:extLst>
            <a:ext uri="{FF2B5EF4-FFF2-40B4-BE49-F238E27FC236}">
              <a16:creationId xmlns:a16="http://schemas.microsoft.com/office/drawing/2014/main" id="{1D5D5368-33EB-49F8-871C-28B25566582C}"/>
            </a:ext>
          </a:extLst>
        </xdr:cNvPr>
        <xdr:cNvSpPr>
          <a:spLocks noChangeAspect="1" noChangeArrowheads="1"/>
        </xdr:cNvSpPr>
      </xdr:nvSpPr>
      <xdr:spPr bwMode="auto">
        <a:xfrm>
          <a:off x="0" y="13510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76200</xdr:colOff>
      <xdr:row>14</xdr:row>
      <xdr:rowOff>131717</xdr:rowOff>
    </xdr:to>
    <xdr:sp macro="" textlink="">
      <xdr:nvSpPr>
        <xdr:cNvPr id="15361" name="AutoShape 1" descr="COCO">
          <a:extLst>
            <a:ext uri="{FF2B5EF4-FFF2-40B4-BE49-F238E27FC236}">
              <a16:creationId xmlns:a16="http://schemas.microsoft.com/office/drawing/2014/main" id="{6CB96D83-5B99-4098-8619-05BE0C588DDD}"/>
            </a:ext>
          </a:extLst>
        </xdr:cNvPr>
        <xdr:cNvSpPr>
          <a:spLocks noChangeAspect="1" noChangeArrowheads="1"/>
        </xdr:cNvSpPr>
      </xdr:nvSpPr>
      <xdr:spPr bwMode="auto">
        <a:xfrm>
          <a:off x="0" y="22783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sp macro="" textlink="">
      <xdr:nvSpPr>
        <xdr:cNvPr id="3073" name="AutoShape 1" descr="COCO">
          <a:extLst>
            <a:ext uri="{FF2B5EF4-FFF2-40B4-BE49-F238E27FC236}">
              <a16:creationId xmlns:a16="http://schemas.microsoft.com/office/drawing/2014/main" id="{37FD43A8-F011-48E9-AA09-4B06AB57506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76200</xdr:colOff>
      <xdr:row>3</xdr:row>
      <xdr:rowOff>22860</xdr:rowOff>
    </xdr:to>
    <xdr:sp macro="" textlink="">
      <xdr:nvSpPr>
        <xdr:cNvPr id="3074" name="AutoShape 2" descr="COCO">
          <a:extLst>
            <a:ext uri="{FF2B5EF4-FFF2-40B4-BE49-F238E27FC236}">
              <a16:creationId xmlns:a16="http://schemas.microsoft.com/office/drawing/2014/main" id="{875AEE76-C172-4DED-87CF-3C3CB1529013}"/>
            </a:ext>
          </a:extLst>
        </xdr:cNvPr>
        <xdr:cNvSpPr>
          <a:spLocks noChangeAspect="1" noChangeArrowheads="1"/>
        </xdr:cNvSpPr>
      </xdr:nvSpPr>
      <xdr:spPr bwMode="auto">
        <a:xfrm>
          <a:off x="731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439057</xdr:colOff>
      <xdr:row>53</xdr:row>
      <xdr:rowOff>65315</xdr:rowOff>
    </xdr:from>
    <xdr:to>
      <xdr:col>11</xdr:col>
      <xdr:colOff>134257</xdr:colOff>
      <xdr:row>67</xdr:row>
      <xdr:rowOff>166915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B1F9C3-FB58-48B1-9C8A-96E4F7F51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351971</xdr:colOff>
      <xdr:row>53</xdr:row>
      <xdr:rowOff>101601</xdr:rowOff>
    </xdr:from>
    <xdr:to>
      <xdr:col>23</xdr:col>
      <xdr:colOff>47171</xdr:colOff>
      <xdr:row>68</xdr:row>
      <xdr:rowOff>14515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577D480-A9DA-4071-9055-488AD5304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76200</xdr:colOff>
      <xdr:row>27</xdr:row>
      <xdr:rowOff>22860</xdr:rowOff>
    </xdr:to>
    <xdr:sp macro="" textlink="">
      <xdr:nvSpPr>
        <xdr:cNvPr id="10241" name="AutoShape 1" descr="COCO">
          <a:extLst>
            <a:ext uri="{FF2B5EF4-FFF2-40B4-BE49-F238E27FC236}">
              <a16:creationId xmlns:a16="http://schemas.microsoft.com/office/drawing/2014/main" id="{2C6757BB-69B4-418B-BD25-6BCB20F79BE9}"/>
            </a:ext>
          </a:extLst>
        </xdr:cNvPr>
        <xdr:cNvSpPr>
          <a:spLocks noChangeAspect="1" noChangeArrowheads="1"/>
        </xdr:cNvSpPr>
      </xdr:nvSpPr>
      <xdr:spPr bwMode="auto">
        <a:xfrm>
          <a:off x="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15</xdr:col>
      <xdr:colOff>76200</xdr:colOff>
      <xdr:row>27</xdr:row>
      <xdr:rowOff>22860</xdr:rowOff>
    </xdr:to>
    <xdr:sp macro="" textlink="">
      <xdr:nvSpPr>
        <xdr:cNvPr id="10242" name="AutoShape 2" descr="COCO">
          <a:extLst>
            <a:ext uri="{FF2B5EF4-FFF2-40B4-BE49-F238E27FC236}">
              <a16:creationId xmlns:a16="http://schemas.microsoft.com/office/drawing/2014/main" id="{DC85F0A4-1C1B-4A08-A26D-CC50E95D72B8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76200</xdr:colOff>
      <xdr:row>27</xdr:row>
      <xdr:rowOff>22860</xdr:rowOff>
    </xdr:to>
    <xdr:sp macro="" textlink="">
      <xdr:nvSpPr>
        <xdr:cNvPr id="11265" name="AutoShape 1" descr="COCO">
          <a:extLst>
            <a:ext uri="{FF2B5EF4-FFF2-40B4-BE49-F238E27FC236}">
              <a16:creationId xmlns:a16="http://schemas.microsoft.com/office/drawing/2014/main" id="{5E737875-E9F0-44EA-97F3-29E650F352BF}"/>
            </a:ext>
          </a:extLst>
        </xdr:cNvPr>
        <xdr:cNvSpPr>
          <a:spLocks noChangeAspect="1" noChangeArrowheads="1"/>
        </xdr:cNvSpPr>
      </xdr:nvSpPr>
      <xdr:spPr bwMode="auto">
        <a:xfrm>
          <a:off x="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15</xdr:col>
      <xdr:colOff>76200</xdr:colOff>
      <xdr:row>27</xdr:row>
      <xdr:rowOff>22860</xdr:rowOff>
    </xdr:to>
    <xdr:sp macro="" textlink="">
      <xdr:nvSpPr>
        <xdr:cNvPr id="11266" name="AutoShape 2" descr="COCO">
          <a:extLst>
            <a:ext uri="{FF2B5EF4-FFF2-40B4-BE49-F238E27FC236}">
              <a16:creationId xmlns:a16="http://schemas.microsoft.com/office/drawing/2014/main" id="{45A61C55-63F2-4253-822C-2A78A8FDDBA5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76200</xdr:colOff>
      <xdr:row>27</xdr:row>
      <xdr:rowOff>22860</xdr:rowOff>
    </xdr:to>
    <xdr:sp macro="" textlink="">
      <xdr:nvSpPr>
        <xdr:cNvPr id="12289" name="AutoShape 1" descr="COCO">
          <a:extLst>
            <a:ext uri="{FF2B5EF4-FFF2-40B4-BE49-F238E27FC236}">
              <a16:creationId xmlns:a16="http://schemas.microsoft.com/office/drawing/2014/main" id="{977A9465-F296-461C-A67D-92E1B2742450}"/>
            </a:ext>
          </a:extLst>
        </xdr:cNvPr>
        <xdr:cNvSpPr>
          <a:spLocks noChangeAspect="1" noChangeArrowheads="1"/>
        </xdr:cNvSpPr>
      </xdr:nvSpPr>
      <xdr:spPr bwMode="auto">
        <a:xfrm>
          <a:off x="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15</xdr:col>
      <xdr:colOff>76200</xdr:colOff>
      <xdr:row>27</xdr:row>
      <xdr:rowOff>22860</xdr:rowOff>
    </xdr:to>
    <xdr:sp macro="" textlink="">
      <xdr:nvSpPr>
        <xdr:cNvPr id="12290" name="AutoShape 2" descr="COCO">
          <a:extLst>
            <a:ext uri="{FF2B5EF4-FFF2-40B4-BE49-F238E27FC236}">
              <a16:creationId xmlns:a16="http://schemas.microsoft.com/office/drawing/2014/main" id="{DEFD3183-D9C2-4E26-98C9-CBA810415F77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76200</xdr:colOff>
      <xdr:row>27</xdr:row>
      <xdr:rowOff>22860</xdr:rowOff>
    </xdr:to>
    <xdr:sp macro="" textlink="">
      <xdr:nvSpPr>
        <xdr:cNvPr id="13313" name="AutoShape 1" descr="COCO">
          <a:extLst>
            <a:ext uri="{FF2B5EF4-FFF2-40B4-BE49-F238E27FC236}">
              <a16:creationId xmlns:a16="http://schemas.microsoft.com/office/drawing/2014/main" id="{D6F3B612-8E8D-4B18-BB60-9A4BEAA2BD34}"/>
            </a:ext>
          </a:extLst>
        </xdr:cNvPr>
        <xdr:cNvSpPr>
          <a:spLocks noChangeAspect="1" noChangeArrowheads="1"/>
        </xdr:cNvSpPr>
      </xdr:nvSpPr>
      <xdr:spPr bwMode="auto">
        <a:xfrm>
          <a:off x="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15</xdr:col>
      <xdr:colOff>76200</xdr:colOff>
      <xdr:row>27</xdr:row>
      <xdr:rowOff>22860</xdr:rowOff>
    </xdr:to>
    <xdr:sp macro="" textlink="">
      <xdr:nvSpPr>
        <xdr:cNvPr id="13314" name="AutoShape 2" descr="COCO">
          <a:extLst>
            <a:ext uri="{FF2B5EF4-FFF2-40B4-BE49-F238E27FC236}">
              <a16:creationId xmlns:a16="http://schemas.microsoft.com/office/drawing/2014/main" id="{D23E548C-4C36-4E28-A499-45FD14C4123B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38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332648</xdr:colOff>
      <xdr:row>10</xdr:row>
      <xdr:rowOff>28343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59262CF-C594-46F0-AC3E-9B4E0930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0"/>
          <a:ext cx="5819048" cy="185714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37222685185" createdVersion="7" refreshedVersion="7" minRefreshableVersion="3" recordCount="20" xr:uid="{4F6D0EEB-C1B0-4CC9-8BEB-7B5C66AE035D}">
  <cacheSource type="worksheet">
    <worksheetSource ref="C51:C71" sheet="x5di_Y"/>
  </cacheSource>
  <cacheFields count="1">
    <cacheField name="rank" numFmtId="0">
      <sharedItems containsSemiMixedTypes="0" containsString="0" containsNumber="1" containsInteger="1" minValue="1" maxValue="20" count="4">
        <n v="1"/>
        <n v="2"/>
        <n v="6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38684953704" createdVersion="7" refreshedVersion="7" minRefreshableVersion="3" recordCount="20" xr:uid="{915201D8-8CDD-49AE-9559-A41FBBEF1A55}">
  <cacheSource type="worksheet">
    <worksheetSource ref="O51:O71" sheet="x5di_Y"/>
  </cacheSource>
  <cacheFields count="1">
    <cacheField name="rank" numFmtId="0">
      <sharedItems containsSemiMixedTypes="0" containsString="0" containsNumber="1" containsInteger="1" minValue="1" maxValue="19" count="4">
        <n v="1"/>
        <n v="5"/>
        <n v="8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67942592593" createdVersion="7" refreshedVersion="7" minRefreshableVersion="3" recordCount="20" xr:uid="{5A8676A8-C2A1-4C00-B36A-1A32A3742032}">
  <cacheSource type="worksheet">
    <worksheetSource ref="C75:C95" sheet="x4di_Y"/>
  </cacheSource>
  <cacheFields count="1">
    <cacheField name="rank" numFmtId="0">
      <sharedItems containsSemiMixedTypes="0" containsString="0" containsNumber="1" containsInteger="1" minValue="1" maxValue="20" count="5">
        <n v="1"/>
        <n v="4"/>
        <n v="17"/>
        <n v="19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68934027776" createdVersion="7" refreshedVersion="7" minRefreshableVersion="3" recordCount="20" xr:uid="{CB594B04-916B-401C-A348-F062A43E5F5C}">
  <cacheSource type="worksheet">
    <worksheetSource ref="O75:O95" sheet="x4di_Y"/>
  </cacheSource>
  <cacheFields count="1">
    <cacheField name="rank" numFmtId="0">
      <sharedItems containsSemiMixedTypes="0" containsString="0" containsNumber="1" containsInteger="1" minValue="1" maxValue="20" count="5">
        <n v="1"/>
        <n v="9"/>
        <n v="16"/>
        <n v="17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6962314815" createdVersion="7" refreshedVersion="7" minRefreshableVersion="3" recordCount="20" xr:uid="{1D789D1A-F637-444A-91C7-21E9FD11F058}">
  <cacheSource type="worksheet">
    <worksheetSource ref="C75:C95" sheet="x3di_Y"/>
  </cacheSource>
  <cacheFields count="1">
    <cacheField name="rank" numFmtId="0">
      <sharedItems containsSemiMixedTypes="0" containsString="0" containsNumber="1" containsInteger="1" minValue="1" maxValue="13" count="4">
        <n v="1"/>
        <n v="2"/>
        <n v="7"/>
        <n v="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70246874997" createdVersion="7" refreshedVersion="7" minRefreshableVersion="3" recordCount="20" xr:uid="{CDF54890-E5BB-4482-8C2D-1DBF2C0D3688}">
  <cacheSource type="worksheet">
    <worksheetSource ref="O75:O95" sheet="x3di_Y"/>
  </cacheSource>
  <cacheFields count="1">
    <cacheField name="rank" numFmtId="0">
      <sharedItems containsSemiMixedTypes="0" containsString="0" containsNumber="1" containsInteger="1" minValue="1" maxValue="19" count="6">
        <n v="1"/>
        <n v="2"/>
        <n v="8"/>
        <n v="11"/>
        <n v="17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71006134256" createdVersion="7" refreshedVersion="7" minRefreshableVersion="3" recordCount="20" xr:uid="{E1403338-38C6-4575-84B3-F97C688DE640}">
  <cacheSource type="worksheet">
    <worksheetSource ref="C75:C95" sheet="x2di_Y"/>
  </cacheSource>
  <cacheFields count="1">
    <cacheField name="rank" numFmtId="0">
      <sharedItems containsSemiMixedTypes="0" containsString="0" containsNumber="1" containsInteger="1" minValue="1" maxValue="18" count="7">
        <n v="1"/>
        <n v="2"/>
        <n v="6"/>
        <n v="11"/>
        <n v="13"/>
        <n v="17"/>
        <n v="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72009953701" createdVersion="7" refreshedVersion="7" minRefreshableVersion="3" recordCount="20" xr:uid="{0BBA0186-A464-41C8-B0A3-ACA094C23258}">
  <cacheSource type="worksheet">
    <worksheetSource ref="O75:O95" sheet="x2di_Y"/>
  </cacheSource>
  <cacheFields count="1">
    <cacheField name="rank" numFmtId="0">
      <sharedItems containsSemiMixedTypes="0" containsString="0" containsNumber="1" containsInteger="1" minValue="1" maxValue="19" count="4">
        <n v="1"/>
        <n v="2"/>
        <n v="17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72532523148" createdVersion="7" refreshedVersion="7" minRefreshableVersion="3" recordCount="20" xr:uid="{1B51DCE9-95ED-4BDA-937D-5F0CE61CCCF9}">
  <cacheSource type="worksheet">
    <worksheetSource ref="C75:C95" sheet="x1di_Y"/>
  </cacheSource>
  <cacheFields count="1">
    <cacheField name="rank" numFmtId="0">
      <sharedItems containsSemiMixedTypes="0" containsString="0" containsNumber="1" containsInteger="1" minValue="1" maxValue="19" count="6">
        <n v="1"/>
        <n v="2"/>
        <n v="4"/>
        <n v="6"/>
        <n v="17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94.473135416665" createdVersion="7" refreshedVersion="7" minRefreshableVersion="3" recordCount="20" xr:uid="{BC887AC3-7293-4378-9BFA-BE2C803FDE0D}">
  <cacheSource type="worksheet">
    <worksheetSource ref="O75:O95" sheet="x1di_Y"/>
  </cacheSource>
  <cacheFields count="1">
    <cacheField name="rank" numFmtId="0">
      <sharedItems containsSemiMixedTypes="0" containsString="0" containsNumber="1" containsInteger="1" minValue="1" maxValue="19" count="5">
        <n v="1"/>
        <n v="2"/>
        <n v="11"/>
        <n v="14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511.636813310186" createdVersion="7" refreshedVersion="7" minRefreshableVersion="3" recordCount="12" xr:uid="{780D6E2C-AED6-4158-AE81-B2CA30EE9826}">
  <cacheSource type="worksheet">
    <worksheetSource ref="E2:E14" sheet="OAM_approaches"/>
  </cacheSource>
  <cacheFields count="1">
    <cacheField name="combibatorical space" numFmtId="0">
      <sharedItems count="8">
        <s v="regregsim"/>
        <s v="simsimreg"/>
        <s v="simregreg"/>
        <s v="simregsim"/>
        <s v="regregreg"/>
        <s v="regsimreg"/>
        <s v="simsimsim"/>
        <s v="regsimsi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3"/>
  </r>
  <r>
    <x v="3"/>
  </r>
  <r>
    <x v="3"/>
  </r>
  <r>
    <x v="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5"/>
  </r>
  <r>
    <x v="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4"/>
  </r>
  <r>
    <x v="4"/>
  </r>
  <r>
    <x v="4"/>
  </r>
  <r>
    <x v="4"/>
  </r>
  <r>
    <x v="5"/>
  </r>
  <r>
    <x v="6"/>
  </r>
  <r>
    <x v="6"/>
  </r>
  <r>
    <x v="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5"/>
  </r>
  <r>
    <x v="5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4"/>
  </r>
  <r>
    <x v="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</r>
  <r>
    <x v="0"/>
  </r>
  <r>
    <x v="0"/>
  </r>
  <r>
    <x v="1"/>
  </r>
  <r>
    <x v="1"/>
  </r>
  <r>
    <x v="2"/>
  </r>
  <r>
    <x v="2"/>
  </r>
  <r>
    <x v="3"/>
  </r>
  <r>
    <x v="4"/>
  </r>
  <r>
    <x v="5"/>
  </r>
  <r>
    <x v="6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C2D83-DC41-464A-80A9-EFE80188A792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8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1E701B-AC03-4DE8-A97F-B6F33FD617B8}" name="Kimutatás3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G3:H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A5BC39-AE81-4629-9A88-954CEFDEDF82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3:E8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FD2932-6E2F-4732-BC1E-6C8E280000D5}" name="Kimutatás8" cacheId="7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V3:W8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340452-5F53-4966-B6F5-76A8160B5E59}" name="Kimutatás6" cacheId="5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P3:Q10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E096A-DA4E-41DB-8880-DDFF17C8659E}" name="Kimutatás7" cacheId="6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S3:T11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3D1E8-300B-49E8-B379-77F372E0CA40}" name="Kimutatás5" cacheId="4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M3:N8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8510E-6326-4AD0-BF12-03DFF82508B6}" name="Kimutatás10" cacheId="9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B3:AC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0CC62A-0C8E-4D92-AA65-6029D940958A}" name="Kimutatás9" cacheId="8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Y3:Z10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7FAC08-56F8-4F5A-82CB-DBE10907EC14}" name="Kimutatás4" cacheId="3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J3:K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ennyiség / ran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880A14-9C21-430D-AA69-53DB2C3B94CC}" name="Kimutatás1" cacheId="1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O1:P10" firstHeaderRow="1" firstDataRow="1" firstDataCol="1"/>
  <pivotFields count="1">
    <pivotField axis="axisRow" dataField="1" showAll="0">
      <items count="9">
        <item x="4"/>
        <item x="0"/>
        <item x="5"/>
        <item x="7"/>
        <item x="2"/>
        <item x="3"/>
        <item x="1"/>
        <item x="6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Mennyiség / combibatorical spac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217744820211025141612.html" TargetMode="External"/><Relationship Id="rId3" Type="http://schemas.openxmlformats.org/officeDocument/2006/relationships/hyperlink" Target="https://miau.my-x.hu/myx-free/coco/test/879280320211025124229.html" TargetMode="External"/><Relationship Id="rId7" Type="http://schemas.openxmlformats.org/officeDocument/2006/relationships/hyperlink" Target="https://miau.my-x.hu/myx-free/coco/test/648107520211025141419.html" TargetMode="External"/><Relationship Id="rId2" Type="http://schemas.openxmlformats.org/officeDocument/2006/relationships/hyperlink" Target="https://miau.my-x.hu/myx-free/coco/test/244388020211025123954.html" TargetMode="External"/><Relationship Id="rId1" Type="http://schemas.openxmlformats.org/officeDocument/2006/relationships/hyperlink" Target="https://miau.my-x.hu/myx-free/coco/test/926175920211025123559.html" TargetMode="External"/><Relationship Id="rId6" Type="http://schemas.openxmlformats.org/officeDocument/2006/relationships/hyperlink" Target="https://miau.my-x.hu/myx-free/coco/test/109469420211025140516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miau.my-x.hu/myx-free/coco/test/116208020211025140254.html" TargetMode="External"/><Relationship Id="rId10" Type="http://schemas.openxmlformats.org/officeDocument/2006/relationships/hyperlink" Target="https://miau.my-x.hu/myx-free/coco/test/193206320211025142953.html" TargetMode="External"/><Relationship Id="rId4" Type="http://schemas.openxmlformats.org/officeDocument/2006/relationships/hyperlink" Target="https://miau.my-x.hu/myx-free/coco/test/538759320211025124434.html" TargetMode="External"/><Relationship Id="rId9" Type="http://schemas.openxmlformats.org/officeDocument/2006/relationships/hyperlink" Target="https://miau.my-x.hu/myx-free/coco/test/83191662021102514280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77712620211025150651.html" TargetMode="External"/><Relationship Id="rId2" Type="http://schemas.openxmlformats.org/officeDocument/2006/relationships/hyperlink" Target="https://miau.my-x.hu/myx-free/coco/test/544050120211025150601.html" TargetMode="External"/><Relationship Id="rId1" Type="http://schemas.openxmlformats.org/officeDocument/2006/relationships/hyperlink" Target="https://miau.my-x.hu/myx-free/coco/test/159174520211025150512.html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miau.my-x.hu/myx-free/coco/test/713103520211025150756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549564520211025143757.html" TargetMode="External"/><Relationship Id="rId1" Type="http://schemas.openxmlformats.org/officeDocument/2006/relationships/hyperlink" Target="https://miau.my-x.hu/myx-free/coco/test/70694602021102514352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398530020211025144710.html" TargetMode="External"/><Relationship Id="rId1" Type="http://schemas.openxmlformats.org/officeDocument/2006/relationships/hyperlink" Target="https://miau.my-x.hu/myx-free/coco/test/525837520211025144214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644523420211025145059.html" TargetMode="External"/><Relationship Id="rId1" Type="http://schemas.openxmlformats.org/officeDocument/2006/relationships/hyperlink" Target="https://miau.my-x.hu/myx-free/coco/test/802139020211025145014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781788220211025095224.html" TargetMode="External"/><Relationship Id="rId1" Type="http://schemas.openxmlformats.org/officeDocument/2006/relationships/hyperlink" Target="https://miau.my-x.hu/myx-free/coco/test/911773320211025094806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miau.my-x.hu/myx-free/coco/test/289156720211025114116.html" TargetMode="External"/><Relationship Id="rId1" Type="http://schemas.openxmlformats.org/officeDocument/2006/relationships/hyperlink" Target="https://miau.my-x.hu/myx-free/coco/test/590182420211025113302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miau.my-x.hu/myx-free/coco/test/539303720211025115451.html" TargetMode="External"/><Relationship Id="rId1" Type="http://schemas.openxmlformats.org/officeDocument/2006/relationships/hyperlink" Target="https://miau.my-x.hu/myx-free/coco/test/859774220211025114808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miau.my-x.hu/myx-free/coco/test/297211120211025120627.html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miau.my-x.hu/myx-free/coco/test/641801320211024083445.html" TargetMode="External"/><Relationship Id="rId1" Type="http://schemas.openxmlformats.org/officeDocument/2006/relationships/hyperlink" Target="https://miau.my-x.hu/myx-free/coco/test/236046220211024082554.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miau.my-x.hu/myx-free/coco/test/358689020211025111159.html" TargetMode="External"/><Relationship Id="rId1" Type="http://schemas.openxmlformats.org/officeDocument/2006/relationships/hyperlink" Target="https://miau.my-x.hu/myx-free/coco/test/549414320211025111143.html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s://miau.my-x.hu/myx-free/coco/test/786992020211025110220.html" TargetMode="External"/><Relationship Id="rId1" Type="http://schemas.openxmlformats.org/officeDocument/2006/relationships/hyperlink" Target="https://miau.my-x.hu/myx-free/coco/test/153179520211025110202.html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s://miau.my-x.hu/myx-free/coco/test/627539020211025110034.html" TargetMode="External"/><Relationship Id="rId1" Type="http://schemas.openxmlformats.org/officeDocument/2006/relationships/hyperlink" Target="https://miau.my-x.hu/myx-free/coco/test/470657420211025110008.html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miau.my-x.hu/myx-free/coco/test/621130120211025105655.html" TargetMode="External"/><Relationship Id="rId1" Type="http://schemas.openxmlformats.org/officeDocument/2006/relationships/hyperlink" Target="https://miau.my-x.hu/myx-free/coco/test/492015620211025105537.html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support.microsoft.com/hu-hu/office/lin-ill-f%c3%bcggv%c3%a9ny-84d7d0d9-6e50-4101-977a-fa7abf772b6d?ns=excel&amp;version=90&amp;syslcid=1038&amp;uilcid=1038&amp;appver=zxl900&amp;helpid=xlmain11.chm60097&amp;ui=hu-hu&amp;rs=hu-hu&amp;ad=hu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E91B-31D5-43B1-9290-386E5F831579}">
  <dimension ref="A1:DP131"/>
  <sheetViews>
    <sheetView zoomScale="70" zoomScaleNormal="70" workbookViewId="0"/>
  </sheetViews>
  <sheetFormatPr defaultRowHeight="14.4" x14ac:dyDescent="0.3"/>
  <cols>
    <col min="12" max="12" width="8.88671875" style="56"/>
    <col min="24" max="24" width="8.88671875" style="56"/>
    <col min="35" max="35" width="8.88671875" customWidth="1"/>
    <col min="36" max="36" width="8.88671875" style="56"/>
    <col min="48" max="48" width="8.88671875" style="56"/>
    <col min="60" max="60" width="8.88671875" style="56"/>
    <col min="72" max="72" width="8.88671875" style="56"/>
    <col min="84" max="84" width="8.88671875" style="56"/>
    <col min="96" max="96" width="8.88671875" style="56"/>
    <col min="108" max="108" width="8.88671875" style="56"/>
    <col min="120" max="120" width="8.88671875" style="56"/>
  </cols>
  <sheetData>
    <row r="1" spans="1:117" x14ac:dyDescent="0.3">
      <c r="A1" t="s">
        <v>333</v>
      </c>
      <c r="B1" t="s">
        <v>333</v>
      </c>
      <c r="C1" t="s">
        <v>334</v>
      </c>
      <c r="D1" t="s">
        <v>334</v>
      </c>
      <c r="E1" t="s">
        <v>30</v>
      </c>
      <c r="F1">
        <f>CORREL(F3:F22,E3:E22)</f>
        <v>0.77275594261185665</v>
      </c>
      <c r="M1" t="str">
        <f>A1</f>
        <v>d</v>
      </c>
      <c r="N1" t="str">
        <f t="shared" ref="N1" si="0">B1</f>
        <v>d</v>
      </c>
      <c r="O1" t="str">
        <f t="shared" ref="O1:O22" si="1">C1</f>
        <v>i</v>
      </c>
      <c r="P1" t="str">
        <f t="shared" ref="P1" si="2">D1</f>
        <v>i</v>
      </c>
      <c r="Q1" t="str">
        <f t="shared" ref="Q1:R22" si="3">E1</f>
        <v>correl</v>
      </c>
      <c r="R1">
        <f>CORREL(R3:R22,Q3:Q22)</f>
        <v>0.73954072906289481</v>
      </c>
      <c r="Y1" t="str">
        <f>M1</f>
        <v>d</v>
      </c>
      <c r="Z1" t="str">
        <f t="shared" ref="Z1" si="4">N1</f>
        <v>d</v>
      </c>
      <c r="AA1" t="str">
        <f t="shared" ref="AA1:AA22" si="5">O1</f>
        <v>i</v>
      </c>
      <c r="AB1" t="str">
        <f t="shared" ref="AB1" si="6">P1</f>
        <v>i</v>
      </c>
      <c r="AC1" t="str">
        <f t="shared" ref="AC1:AC22" si="7">Q1</f>
        <v>correl</v>
      </c>
      <c r="AD1">
        <f>CORREL(AD3:AD22,AC3:AC22)</f>
        <v>0.67266865010501231</v>
      </c>
      <c r="AK1" t="str">
        <f>Y1</f>
        <v>d</v>
      </c>
      <c r="AL1" t="str">
        <f t="shared" ref="AL1" si="8">Z1</f>
        <v>d</v>
      </c>
      <c r="AM1" t="str">
        <f t="shared" ref="AM1:AM22" si="9">AA1</f>
        <v>i</v>
      </c>
      <c r="AN1" t="str">
        <f t="shared" ref="AN1" si="10">AB1</f>
        <v>i</v>
      </c>
      <c r="AO1" t="str">
        <f t="shared" ref="AO1:AO22" si="11">AC1</f>
        <v>correl</v>
      </c>
      <c r="AP1">
        <f>CORREL(AP3:AP22,AO3:AO22)</f>
        <v>0.8056278935308957</v>
      </c>
      <c r="AW1" t="str">
        <f>AK1</f>
        <v>d</v>
      </c>
      <c r="AX1" t="str">
        <f t="shared" ref="AX1" si="12">AL1</f>
        <v>d</v>
      </c>
      <c r="AY1" t="str">
        <f t="shared" ref="AY1" si="13">AM1</f>
        <v>i</v>
      </c>
      <c r="AZ1" t="str">
        <f t="shared" ref="AZ1" si="14">AN1</f>
        <v>i</v>
      </c>
      <c r="BA1" t="str">
        <f t="shared" ref="BA1:BA22" si="15">AO1</f>
        <v>correl</v>
      </c>
      <c r="BB1">
        <f>CORREL(BB3:BB22,BA3:BA22)</f>
        <v>0.8038521196376287</v>
      </c>
      <c r="BI1" t="str">
        <f>AW1</f>
        <v>d</v>
      </c>
      <c r="BJ1" t="str">
        <f t="shared" ref="BJ1" si="16">AX1</f>
        <v>d</v>
      </c>
      <c r="BK1" t="str">
        <f t="shared" ref="BK1" si="17">AY1</f>
        <v>i</v>
      </c>
      <c r="BL1" t="str">
        <f t="shared" ref="BL1" si="18">AZ1</f>
        <v>i</v>
      </c>
      <c r="BM1" t="str">
        <f t="shared" ref="BM1:BM22" si="19">BA1</f>
        <v>correl</v>
      </c>
      <c r="BN1">
        <f>CORREL(BN3:BN22,BM3:BM22)</f>
        <v>0.78305752480557755</v>
      </c>
      <c r="BU1" t="str">
        <f>BI1</f>
        <v>d</v>
      </c>
      <c r="BV1" t="str">
        <f t="shared" ref="BV1" si="20">BJ1</f>
        <v>d</v>
      </c>
      <c r="BW1" t="str">
        <f t="shared" ref="BW1:BW22" si="21">BK1</f>
        <v>i</v>
      </c>
      <c r="BX1" t="str">
        <f t="shared" ref="BX1" si="22">BL1</f>
        <v>i</v>
      </c>
      <c r="BY1" t="str">
        <f t="shared" ref="BY1:BY22" si="23">BM1</f>
        <v>correl</v>
      </c>
      <c r="BZ1">
        <f>CORREL(BZ3:BZ22,BY3:BY22)</f>
        <v>0.83070596819625264</v>
      </c>
      <c r="CG1" t="str">
        <f>BU1</f>
        <v>d</v>
      </c>
      <c r="CH1" t="str">
        <f t="shared" ref="CH1" si="24">BV1</f>
        <v>d</v>
      </c>
      <c r="CI1" t="str">
        <f t="shared" ref="CI1" si="25">BW1</f>
        <v>i</v>
      </c>
      <c r="CJ1" t="str">
        <f t="shared" ref="CJ1" si="26">BX1</f>
        <v>i</v>
      </c>
      <c r="CK1" t="str">
        <f t="shared" ref="CK1:CK22" si="27">BY1</f>
        <v>correl</v>
      </c>
      <c r="CL1">
        <f>CORREL(CL3:CL22,CK3:CK22)</f>
        <v>0.65315123570955047</v>
      </c>
      <c r="CS1" t="str">
        <f>CG1</f>
        <v>d</v>
      </c>
      <c r="CT1" t="str">
        <f t="shared" ref="CT1" si="28">CH1</f>
        <v>d</v>
      </c>
      <c r="CU1" t="str">
        <f t="shared" ref="CU1:CU22" si="29">CI1</f>
        <v>i</v>
      </c>
      <c r="CV1" t="str">
        <f t="shared" ref="CV1" si="30">CJ1</f>
        <v>i</v>
      </c>
      <c r="CW1" t="str">
        <f t="shared" ref="CW1:CW22" si="31">CK1</f>
        <v>correl</v>
      </c>
      <c r="CX1">
        <f>CORREL(CX3:CX22,CW3:CW22)</f>
        <v>0.84265063614497804</v>
      </c>
      <c r="DE1" t="str">
        <f>CS1</f>
        <v>d</v>
      </c>
      <c r="DF1" t="str">
        <f t="shared" ref="DF1:DF2" si="32">CT1</f>
        <v>d</v>
      </c>
      <c r="DG1" t="str">
        <f t="shared" ref="DG1" si="33">CU1</f>
        <v>i</v>
      </c>
      <c r="DH1" t="str">
        <f t="shared" ref="DH1:DH2" si="34">CV1</f>
        <v>i</v>
      </c>
      <c r="DI1" t="str">
        <f t="shared" ref="DI1:DI22" si="35">CW1</f>
        <v>correl</v>
      </c>
      <c r="DJ1">
        <f>CORREL(DJ3:DJ22,DI3:DI22)</f>
        <v>0.7365382135230728</v>
      </c>
    </row>
    <row r="2" spans="1:117" x14ac:dyDescent="0.3">
      <c r="A2" t="s">
        <v>100</v>
      </c>
      <c r="B2" t="s">
        <v>101</v>
      </c>
      <c r="C2" t="str">
        <f>A2</f>
        <v>x1</v>
      </c>
      <c r="D2" t="str">
        <f>B2</f>
        <v>x2</v>
      </c>
      <c r="E2" t="s">
        <v>158</v>
      </c>
      <c r="F2" t="s">
        <v>274</v>
      </c>
      <c r="M2" t="str">
        <f t="shared" ref="M2:M22" si="36">A2</f>
        <v>x1</v>
      </c>
      <c r="N2" t="s">
        <v>102</v>
      </c>
      <c r="O2" t="str">
        <f>M2</f>
        <v>x1</v>
      </c>
      <c r="P2" t="str">
        <f>N2</f>
        <v>x3</v>
      </c>
      <c r="Q2" t="str">
        <f t="shared" si="3"/>
        <v>y</v>
      </c>
      <c r="R2" t="str">
        <f t="shared" si="3"/>
        <v>estimation</v>
      </c>
      <c r="Y2" t="str">
        <f t="shared" ref="Y2:Y22" si="37">M2</f>
        <v>x1</v>
      </c>
      <c r="Z2" t="s">
        <v>103</v>
      </c>
      <c r="AA2" t="str">
        <f t="shared" si="5"/>
        <v>x1</v>
      </c>
      <c r="AB2" t="s">
        <v>103</v>
      </c>
      <c r="AC2" t="str">
        <f t="shared" si="7"/>
        <v>y</v>
      </c>
      <c r="AD2" t="str">
        <f t="shared" ref="AD2" si="38">R2</f>
        <v>estimation</v>
      </c>
      <c r="AK2" t="str">
        <f t="shared" ref="AK2:AK22" si="39">Y2</f>
        <v>x1</v>
      </c>
      <c r="AL2" t="s">
        <v>104</v>
      </c>
      <c r="AM2" t="str">
        <f t="shared" si="9"/>
        <v>x1</v>
      </c>
      <c r="AN2" t="s">
        <v>104</v>
      </c>
      <c r="AO2" t="str">
        <f t="shared" si="11"/>
        <v>y</v>
      </c>
      <c r="AP2" t="str">
        <f t="shared" ref="AP2" si="40">AD2</f>
        <v>estimation</v>
      </c>
      <c r="AW2" t="s">
        <v>101</v>
      </c>
      <c r="AX2" t="s">
        <v>102</v>
      </c>
      <c r="AY2" t="s">
        <v>101</v>
      </c>
      <c r="AZ2" t="s">
        <v>102</v>
      </c>
      <c r="BA2" t="str">
        <f t="shared" si="15"/>
        <v>y</v>
      </c>
      <c r="BB2" t="str">
        <f t="shared" ref="BB2" si="41">AP2</f>
        <v>estimation</v>
      </c>
      <c r="BI2" t="str">
        <f t="shared" ref="BI2:BK22" si="42">AW2</f>
        <v>x2</v>
      </c>
      <c r="BJ2" t="s">
        <v>103</v>
      </c>
      <c r="BK2" t="str">
        <f t="shared" si="42"/>
        <v>x2</v>
      </c>
      <c r="BL2" t="s">
        <v>103</v>
      </c>
      <c r="BM2" t="str">
        <f t="shared" si="19"/>
        <v>y</v>
      </c>
      <c r="BN2" t="str">
        <f t="shared" ref="BN2" si="43">BB2</f>
        <v>estimation</v>
      </c>
      <c r="BU2" t="str">
        <f t="shared" ref="BU2:BU22" si="44">BI2</f>
        <v>x2</v>
      </c>
      <c r="BV2" t="s">
        <v>104</v>
      </c>
      <c r="BW2" t="str">
        <f t="shared" si="21"/>
        <v>x2</v>
      </c>
      <c r="BX2" t="s">
        <v>104</v>
      </c>
      <c r="BY2" t="str">
        <f t="shared" si="23"/>
        <v>y</v>
      </c>
      <c r="BZ2" t="str">
        <f t="shared" ref="BZ2" si="45">BN2</f>
        <v>estimation</v>
      </c>
      <c r="CG2" t="s">
        <v>102</v>
      </c>
      <c r="CH2" t="s">
        <v>103</v>
      </c>
      <c r="CI2" t="s">
        <v>102</v>
      </c>
      <c r="CJ2" t="s">
        <v>103</v>
      </c>
      <c r="CK2" t="str">
        <f t="shared" si="27"/>
        <v>y</v>
      </c>
      <c r="CL2" t="str">
        <f t="shared" ref="CL2" si="46">BZ2</f>
        <v>estimation</v>
      </c>
      <c r="CS2" t="str">
        <f t="shared" ref="CS2:CS22" si="47">CG2</f>
        <v>x3</v>
      </c>
      <c r="CT2" t="s">
        <v>104</v>
      </c>
      <c r="CU2" t="str">
        <f t="shared" si="29"/>
        <v>x3</v>
      </c>
      <c r="CV2" t="s">
        <v>104</v>
      </c>
      <c r="CW2" t="str">
        <f t="shared" si="31"/>
        <v>y</v>
      </c>
      <c r="CX2" t="str">
        <f t="shared" ref="CX2" si="48">CL2</f>
        <v>estimation</v>
      </c>
      <c r="DE2" t="s">
        <v>103</v>
      </c>
      <c r="DF2" t="str">
        <f t="shared" si="32"/>
        <v>x5</v>
      </c>
      <c r="DG2" t="s">
        <v>103</v>
      </c>
      <c r="DH2" t="str">
        <f t="shared" si="34"/>
        <v>x5</v>
      </c>
      <c r="DI2" t="str">
        <f t="shared" si="35"/>
        <v>y</v>
      </c>
      <c r="DJ2" t="str">
        <f t="shared" ref="DJ2" si="49">CX2</f>
        <v>estimation</v>
      </c>
    </row>
    <row r="3" spans="1:117" x14ac:dyDescent="0.3">
      <c r="A3">
        <f>raw!J4</f>
        <v>5</v>
      </c>
      <c r="B3">
        <f>raw!K4</f>
        <v>9</v>
      </c>
      <c r="C3">
        <f>raw!O4</f>
        <v>16</v>
      </c>
      <c r="D3">
        <f>raw!P4</f>
        <v>12</v>
      </c>
      <c r="E3">
        <f>raw!T4*1000</f>
        <v>97000</v>
      </c>
      <c r="F3">
        <f t="shared" ref="F3:F22" si="50">F98</f>
        <v>70005.3</v>
      </c>
      <c r="H3">
        <f>SUM(A3+C3)</f>
        <v>21</v>
      </c>
      <c r="I3">
        <f>SUM(B3+D3)</f>
        <v>21</v>
      </c>
      <c r="M3">
        <f t="shared" si="36"/>
        <v>5</v>
      </c>
      <c r="N3">
        <f>raw!L4</f>
        <v>7</v>
      </c>
      <c r="O3">
        <f t="shared" si="1"/>
        <v>16</v>
      </c>
      <c r="P3">
        <f>raw!Q4</f>
        <v>14</v>
      </c>
      <c r="Q3">
        <f t="shared" si="3"/>
        <v>97000</v>
      </c>
      <c r="R3">
        <f>R98</f>
        <v>72706.8</v>
      </c>
      <c r="T3">
        <f t="shared" ref="T3:T22" si="51">SUM(M3+O3)</f>
        <v>21</v>
      </c>
      <c r="U3">
        <f t="shared" ref="U3:U22" si="52">SUM(N3+P3)</f>
        <v>21</v>
      </c>
      <c r="Y3">
        <f t="shared" si="37"/>
        <v>5</v>
      </c>
      <c r="Z3">
        <f>raw!M4</f>
        <v>5</v>
      </c>
      <c r="AA3">
        <f t="shared" si="5"/>
        <v>16</v>
      </c>
      <c r="AB3">
        <f>raw!R4</f>
        <v>16</v>
      </c>
      <c r="AC3">
        <f t="shared" si="7"/>
        <v>97000</v>
      </c>
      <c r="AD3">
        <f>AD98</f>
        <v>80858.100000000006</v>
      </c>
      <c r="AF3">
        <f t="shared" ref="AF3:AF22" si="53">SUM(Y3+AA3)</f>
        <v>21</v>
      </c>
      <c r="AG3">
        <f t="shared" ref="AG3:AG22" si="54">SUM(Z3+AB3)</f>
        <v>21</v>
      </c>
      <c r="AK3">
        <f t="shared" si="39"/>
        <v>5</v>
      </c>
      <c r="AL3">
        <f>raw!N4</f>
        <v>20</v>
      </c>
      <c r="AM3">
        <f t="shared" si="9"/>
        <v>16</v>
      </c>
      <c r="AN3">
        <f>raw!S4</f>
        <v>1</v>
      </c>
      <c r="AO3">
        <f t="shared" si="11"/>
        <v>97000</v>
      </c>
      <c r="AP3">
        <f>AP98</f>
        <v>101348.1</v>
      </c>
      <c r="AR3">
        <f t="shared" ref="AR3:AR22" si="55">SUM(AK3+AM3)</f>
        <v>21</v>
      </c>
      <c r="AS3">
        <f t="shared" ref="AS3:AS22" si="56">SUM(AL3+AN3)</f>
        <v>21</v>
      </c>
      <c r="AW3">
        <f>raw!K4</f>
        <v>9</v>
      </c>
      <c r="AX3">
        <f>raw!L4</f>
        <v>7</v>
      </c>
      <c r="AY3">
        <f>raw!P4</f>
        <v>12</v>
      </c>
      <c r="AZ3">
        <f>raw!Q4</f>
        <v>14</v>
      </c>
      <c r="BA3">
        <f t="shared" si="15"/>
        <v>97000</v>
      </c>
      <c r="BB3">
        <f>BB98</f>
        <v>66378.3</v>
      </c>
      <c r="BD3">
        <f t="shared" ref="BD3:BD22" si="57">SUM(AW3+AY3)</f>
        <v>21</v>
      </c>
      <c r="BE3">
        <f t="shared" ref="BE3:BE22" si="58">SUM(AX3+AZ3)</f>
        <v>21</v>
      </c>
      <c r="BI3">
        <f t="shared" si="42"/>
        <v>9</v>
      </c>
      <c r="BJ3">
        <f>raw!M4</f>
        <v>5</v>
      </c>
      <c r="BK3">
        <f t="shared" si="42"/>
        <v>12</v>
      </c>
      <c r="BL3">
        <f>raw!R4</f>
        <v>16</v>
      </c>
      <c r="BM3">
        <f t="shared" si="19"/>
        <v>97000</v>
      </c>
      <c r="BN3">
        <f>BN98</f>
        <v>74238.600000000006</v>
      </c>
      <c r="BP3">
        <f t="shared" ref="BP3:BP22" si="59">SUM(BI3+BK3)</f>
        <v>21</v>
      </c>
      <c r="BQ3">
        <f t="shared" ref="BQ3:BQ22" si="60">SUM(BJ3+BL3)</f>
        <v>21</v>
      </c>
      <c r="BU3">
        <f t="shared" si="44"/>
        <v>9</v>
      </c>
      <c r="BV3">
        <f>raw!N4</f>
        <v>20</v>
      </c>
      <c r="BW3">
        <f t="shared" si="21"/>
        <v>12</v>
      </c>
      <c r="BX3">
        <f>raw!S4</f>
        <v>1</v>
      </c>
      <c r="BY3">
        <f t="shared" si="23"/>
        <v>97000</v>
      </c>
      <c r="BZ3">
        <f>BZ98</f>
        <v>102290.9</v>
      </c>
      <c r="CB3">
        <f t="shared" ref="CB3:CB22" si="61">SUM(BU3+BW3)</f>
        <v>21</v>
      </c>
      <c r="CC3">
        <f t="shared" ref="CC3:CC22" si="62">SUM(BV3+BX3)</f>
        <v>21</v>
      </c>
      <c r="CG3">
        <f>raw!L4</f>
        <v>7</v>
      </c>
      <c r="CH3">
        <f>raw!M4</f>
        <v>5</v>
      </c>
      <c r="CI3">
        <f>raw!Q4</f>
        <v>14</v>
      </c>
      <c r="CJ3">
        <f>raw!R4</f>
        <v>16</v>
      </c>
      <c r="CK3">
        <f t="shared" si="27"/>
        <v>97000</v>
      </c>
      <c r="CL3">
        <f>CL98</f>
        <v>75937.399999999994</v>
      </c>
      <c r="CN3">
        <f t="shared" ref="CN3:CN22" si="63">SUM(CG3+CI3)</f>
        <v>21</v>
      </c>
      <c r="CO3">
        <f t="shared" ref="CO3:CO22" si="64">SUM(CH3+CJ3)</f>
        <v>21</v>
      </c>
      <c r="CS3">
        <f t="shared" si="47"/>
        <v>7</v>
      </c>
      <c r="CT3">
        <f>raw!N4</f>
        <v>20</v>
      </c>
      <c r="CU3">
        <f t="shared" si="29"/>
        <v>14</v>
      </c>
      <c r="CV3">
        <f>raw!S4</f>
        <v>1</v>
      </c>
      <c r="CW3">
        <f t="shared" si="31"/>
        <v>97000</v>
      </c>
      <c r="CX3">
        <f>CX98</f>
        <v>103251.4</v>
      </c>
      <c r="CZ3">
        <f t="shared" ref="CZ3:CZ22" si="65">SUM(CS3+CU3)</f>
        <v>21</v>
      </c>
      <c r="DA3">
        <f t="shared" ref="DA3:DA22" si="66">SUM(CT3+CV3)</f>
        <v>21</v>
      </c>
      <c r="DE3">
        <f>raw!M4</f>
        <v>5</v>
      </c>
      <c r="DF3">
        <f>raw!N4</f>
        <v>20</v>
      </c>
      <c r="DG3">
        <f>raw!R4</f>
        <v>16</v>
      </c>
      <c r="DH3">
        <f>raw!S4</f>
        <v>1</v>
      </c>
      <c r="DI3">
        <f t="shared" si="35"/>
        <v>97000</v>
      </c>
      <c r="DJ3">
        <f>DJ98</f>
        <v>105319.1</v>
      </c>
      <c r="DL3">
        <f t="shared" ref="DL3:DL22" si="67">SUM(DE3+DG3)</f>
        <v>21</v>
      </c>
      <c r="DM3">
        <f t="shared" ref="DM3:DM22" si="68">SUM(DF3+DH3)</f>
        <v>21</v>
      </c>
    </row>
    <row r="4" spans="1:117" x14ac:dyDescent="0.3">
      <c r="A4">
        <f>raw!J5</f>
        <v>1</v>
      </c>
      <c r="B4">
        <f>raw!K5</f>
        <v>8</v>
      </c>
      <c r="C4">
        <f>raw!O5</f>
        <v>20</v>
      </c>
      <c r="D4">
        <f>raw!P5</f>
        <v>13</v>
      </c>
      <c r="E4">
        <f>raw!T5*1000</f>
        <v>43000</v>
      </c>
      <c r="F4">
        <f t="shared" si="50"/>
        <v>48852.6</v>
      </c>
      <c r="H4">
        <f t="shared" ref="H4:H22" si="69">SUM(A4+C4)</f>
        <v>21</v>
      </c>
      <c r="I4">
        <f t="shared" ref="I4:I22" si="70">SUM(B4+D4)</f>
        <v>21</v>
      </c>
      <c r="M4">
        <f t="shared" si="36"/>
        <v>1</v>
      </c>
      <c r="N4">
        <f>raw!L5</f>
        <v>11</v>
      </c>
      <c r="O4">
        <f t="shared" si="1"/>
        <v>20</v>
      </c>
      <c r="P4">
        <f>raw!Q5</f>
        <v>10</v>
      </c>
      <c r="Q4">
        <f t="shared" si="3"/>
        <v>43000</v>
      </c>
      <c r="R4">
        <f t="shared" ref="R4:R22" si="71">R99</f>
        <v>50737.8</v>
      </c>
      <c r="T4">
        <f t="shared" si="51"/>
        <v>21</v>
      </c>
      <c r="U4">
        <f t="shared" si="52"/>
        <v>21</v>
      </c>
      <c r="Y4">
        <f t="shared" si="37"/>
        <v>1</v>
      </c>
      <c r="Z4">
        <f>raw!M5</f>
        <v>18</v>
      </c>
      <c r="AA4">
        <f t="shared" si="5"/>
        <v>20</v>
      </c>
      <c r="AB4">
        <f>raw!R5</f>
        <v>3</v>
      </c>
      <c r="AC4">
        <f t="shared" si="7"/>
        <v>43000</v>
      </c>
      <c r="AD4">
        <f t="shared" ref="AD4:AD22" si="72">AD99</f>
        <v>50930.1</v>
      </c>
      <c r="AF4">
        <f t="shared" si="53"/>
        <v>21</v>
      </c>
      <c r="AG4">
        <f t="shared" si="54"/>
        <v>21</v>
      </c>
      <c r="AK4">
        <f t="shared" si="39"/>
        <v>1</v>
      </c>
      <c r="AL4">
        <f>raw!N5</f>
        <v>7</v>
      </c>
      <c r="AM4">
        <f t="shared" si="9"/>
        <v>20</v>
      </c>
      <c r="AN4">
        <f>raw!S5</f>
        <v>14</v>
      </c>
      <c r="AO4">
        <f t="shared" si="11"/>
        <v>43000</v>
      </c>
      <c r="AP4">
        <f t="shared" ref="AP4:AP22" si="73">AP99</f>
        <v>44927.5</v>
      </c>
      <c r="AR4">
        <f t="shared" si="55"/>
        <v>21</v>
      </c>
      <c r="AS4">
        <f t="shared" si="56"/>
        <v>21</v>
      </c>
      <c r="AW4">
        <f>raw!K5</f>
        <v>8</v>
      </c>
      <c r="AX4">
        <f>raw!L5</f>
        <v>11</v>
      </c>
      <c r="AY4">
        <f>raw!P5</f>
        <v>13</v>
      </c>
      <c r="AZ4">
        <f>raw!Q5</f>
        <v>10</v>
      </c>
      <c r="BA4">
        <f t="shared" si="15"/>
        <v>43000</v>
      </c>
      <c r="BB4">
        <f t="shared" ref="BB4:BB22" si="74">BB99</f>
        <v>49657</v>
      </c>
      <c r="BD4">
        <f t="shared" si="57"/>
        <v>21</v>
      </c>
      <c r="BE4">
        <f t="shared" si="58"/>
        <v>21</v>
      </c>
      <c r="BI4">
        <f t="shared" si="42"/>
        <v>8</v>
      </c>
      <c r="BJ4">
        <f>raw!M5</f>
        <v>18</v>
      </c>
      <c r="BK4">
        <f t="shared" si="42"/>
        <v>13</v>
      </c>
      <c r="BL4">
        <f>raw!R5</f>
        <v>3</v>
      </c>
      <c r="BM4">
        <f t="shared" si="19"/>
        <v>43000</v>
      </c>
      <c r="BN4">
        <f t="shared" ref="BN4:BN22" si="75">BN99</f>
        <v>68008.7</v>
      </c>
      <c r="BP4">
        <f t="shared" si="59"/>
        <v>21</v>
      </c>
      <c r="BQ4">
        <f t="shared" si="60"/>
        <v>21</v>
      </c>
      <c r="BU4">
        <f t="shared" si="44"/>
        <v>8</v>
      </c>
      <c r="BV4">
        <f>raw!N5</f>
        <v>7</v>
      </c>
      <c r="BW4">
        <f t="shared" si="21"/>
        <v>13</v>
      </c>
      <c r="BX4">
        <f>raw!S5</f>
        <v>14</v>
      </c>
      <c r="BY4">
        <f t="shared" si="23"/>
        <v>43000</v>
      </c>
      <c r="BZ4">
        <f t="shared" ref="BZ4:BZ22" si="76">BZ99</f>
        <v>34800</v>
      </c>
      <c r="CB4">
        <f t="shared" si="61"/>
        <v>21</v>
      </c>
      <c r="CC4">
        <f t="shared" si="62"/>
        <v>21</v>
      </c>
      <c r="CG4">
        <f>raw!L5</f>
        <v>11</v>
      </c>
      <c r="CH4">
        <f>raw!M5</f>
        <v>18</v>
      </c>
      <c r="CI4">
        <f>raw!Q5</f>
        <v>10</v>
      </c>
      <c r="CJ4">
        <f>raw!R5</f>
        <v>3</v>
      </c>
      <c r="CK4">
        <f t="shared" si="27"/>
        <v>43000</v>
      </c>
      <c r="CL4">
        <f t="shared" ref="CL4:CL22" si="77">CL99</f>
        <v>49901.7</v>
      </c>
      <c r="CN4">
        <f t="shared" si="63"/>
        <v>21</v>
      </c>
      <c r="CO4">
        <f t="shared" si="64"/>
        <v>21</v>
      </c>
      <c r="CS4">
        <f t="shared" si="47"/>
        <v>11</v>
      </c>
      <c r="CT4">
        <f>raw!N5</f>
        <v>7</v>
      </c>
      <c r="CU4">
        <f t="shared" si="29"/>
        <v>10</v>
      </c>
      <c r="CV4">
        <f>raw!S5</f>
        <v>14</v>
      </c>
      <c r="CW4">
        <f t="shared" si="31"/>
        <v>43000</v>
      </c>
      <c r="CX4">
        <f t="shared" ref="CX4:CX22" si="78">CX99</f>
        <v>45771.199999999997</v>
      </c>
      <c r="CZ4">
        <f t="shared" si="65"/>
        <v>21</v>
      </c>
      <c r="DA4">
        <f t="shared" si="66"/>
        <v>21</v>
      </c>
      <c r="DE4">
        <f>raw!M5</f>
        <v>18</v>
      </c>
      <c r="DF4">
        <f>raw!N5</f>
        <v>7</v>
      </c>
      <c r="DG4">
        <f>raw!R5</f>
        <v>3</v>
      </c>
      <c r="DH4">
        <f>raw!S5</f>
        <v>14</v>
      </c>
      <c r="DI4">
        <f t="shared" si="35"/>
        <v>43000</v>
      </c>
      <c r="DJ4">
        <f t="shared" ref="DJ4:DJ22" si="79">DJ99</f>
        <v>45602.1</v>
      </c>
      <c r="DL4">
        <f t="shared" si="67"/>
        <v>21</v>
      </c>
      <c r="DM4">
        <f t="shared" si="68"/>
        <v>21</v>
      </c>
    </row>
    <row r="5" spans="1:117" x14ac:dyDescent="0.3">
      <c r="A5">
        <f>raw!J6</f>
        <v>10</v>
      </c>
      <c r="B5">
        <f>raw!K6</f>
        <v>19</v>
      </c>
      <c r="C5">
        <f>raw!O6</f>
        <v>11</v>
      </c>
      <c r="D5">
        <f>raw!P6</f>
        <v>2</v>
      </c>
      <c r="E5">
        <f>raw!T6*1000</f>
        <v>41000</v>
      </c>
      <c r="F5">
        <f t="shared" si="50"/>
        <v>50867.1</v>
      </c>
      <c r="H5">
        <f t="shared" si="69"/>
        <v>21</v>
      </c>
      <c r="I5">
        <f t="shared" si="70"/>
        <v>21</v>
      </c>
      <c r="M5">
        <f t="shared" si="36"/>
        <v>10</v>
      </c>
      <c r="N5">
        <f>raw!L6</f>
        <v>5</v>
      </c>
      <c r="O5">
        <f t="shared" si="1"/>
        <v>11</v>
      </c>
      <c r="P5">
        <f>raw!Q6</f>
        <v>16</v>
      </c>
      <c r="Q5">
        <f t="shared" si="3"/>
        <v>41000</v>
      </c>
      <c r="R5">
        <f t="shared" si="71"/>
        <v>60153.1</v>
      </c>
      <c r="T5">
        <f t="shared" si="51"/>
        <v>21</v>
      </c>
      <c r="U5">
        <f t="shared" si="52"/>
        <v>21</v>
      </c>
      <c r="Y5">
        <f t="shared" si="37"/>
        <v>10</v>
      </c>
      <c r="Z5">
        <f>raw!M6</f>
        <v>14</v>
      </c>
      <c r="AA5">
        <f t="shared" si="5"/>
        <v>11</v>
      </c>
      <c r="AB5">
        <f>raw!R6</f>
        <v>7</v>
      </c>
      <c r="AC5">
        <f t="shared" si="7"/>
        <v>41000</v>
      </c>
      <c r="AD5">
        <f t="shared" si="72"/>
        <v>44629.5</v>
      </c>
      <c r="AF5">
        <f t="shared" si="53"/>
        <v>21</v>
      </c>
      <c r="AG5">
        <f t="shared" si="54"/>
        <v>21</v>
      </c>
      <c r="AK5">
        <f t="shared" si="39"/>
        <v>10</v>
      </c>
      <c r="AL5">
        <f>raw!N6</f>
        <v>6</v>
      </c>
      <c r="AM5">
        <f t="shared" si="9"/>
        <v>11</v>
      </c>
      <c r="AN5">
        <f>raw!S6</f>
        <v>15</v>
      </c>
      <c r="AO5">
        <f t="shared" si="11"/>
        <v>41000</v>
      </c>
      <c r="AP5">
        <f t="shared" si="73"/>
        <v>42837.9</v>
      </c>
      <c r="AR5">
        <f t="shared" si="55"/>
        <v>21</v>
      </c>
      <c r="AS5">
        <f t="shared" si="56"/>
        <v>21</v>
      </c>
      <c r="AW5">
        <f>raw!K6</f>
        <v>19</v>
      </c>
      <c r="AX5">
        <f>raw!L6</f>
        <v>5</v>
      </c>
      <c r="AY5">
        <f>raw!P6</f>
        <v>2</v>
      </c>
      <c r="AZ5">
        <f>raw!Q6</f>
        <v>16</v>
      </c>
      <c r="BA5">
        <f t="shared" si="15"/>
        <v>41000</v>
      </c>
      <c r="BB5">
        <f t="shared" si="74"/>
        <v>66378.3</v>
      </c>
      <c r="BD5">
        <f t="shared" si="57"/>
        <v>21</v>
      </c>
      <c r="BE5">
        <f t="shared" si="58"/>
        <v>21</v>
      </c>
      <c r="BI5">
        <f t="shared" si="42"/>
        <v>19</v>
      </c>
      <c r="BJ5">
        <f>raw!M6</f>
        <v>14</v>
      </c>
      <c r="BK5">
        <f t="shared" si="42"/>
        <v>2</v>
      </c>
      <c r="BL5">
        <f>raw!R6</f>
        <v>7</v>
      </c>
      <c r="BM5">
        <f t="shared" si="19"/>
        <v>41000</v>
      </c>
      <c r="BN5">
        <f t="shared" si="75"/>
        <v>61778.9</v>
      </c>
      <c r="BP5">
        <f t="shared" si="59"/>
        <v>21</v>
      </c>
      <c r="BQ5">
        <f t="shared" si="60"/>
        <v>21</v>
      </c>
      <c r="BU5">
        <f t="shared" si="44"/>
        <v>19</v>
      </c>
      <c r="BV5">
        <f>raw!N6</f>
        <v>6</v>
      </c>
      <c r="BW5">
        <f t="shared" si="21"/>
        <v>2</v>
      </c>
      <c r="BX5">
        <f>raw!S6</f>
        <v>15</v>
      </c>
      <c r="BY5">
        <f t="shared" si="23"/>
        <v>41000</v>
      </c>
      <c r="BZ5">
        <f t="shared" si="76"/>
        <v>59054.5</v>
      </c>
      <c r="CB5">
        <f t="shared" si="61"/>
        <v>21</v>
      </c>
      <c r="CC5">
        <f t="shared" si="62"/>
        <v>21</v>
      </c>
      <c r="CG5">
        <f>raw!L6</f>
        <v>5</v>
      </c>
      <c r="CH5">
        <f>raw!M6</f>
        <v>14</v>
      </c>
      <c r="CI5">
        <f>raw!Q6</f>
        <v>16</v>
      </c>
      <c r="CJ5">
        <f>raw!R6</f>
        <v>7</v>
      </c>
      <c r="CK5">
        <f t="shared" si="27"/>
        <v>41000</v>
      </c>
      <c r="CL5">
        <f t="shared" si="77"/>
        <v>54783.4</v>
      </c>
      <c r="CN5">
        <f t="shared" si="63"/>
        <v>21</v>
      </c>
      <c r="CO5">
        <f t="shared" si="64"/>
        <v>21</v>
      </c>
      <c r="CS5">
        <f t="shared" si="47"/>
        <v>5</v>
      </c>
      <c r="CT5">
        <f>raw!N6</f>
        <v>6</v>
      </c>
      <c r="CU5">
        <f t="shared" si="29"/>
        <v>16</v>
      </c>
      <c r="CV5">
        <f>raw!S6</f>
        <v>15</v>
      </c>
      <c r="CW5">
        <f t="shared" si="31"/>
        <v>41000</v>
      </c>
      <c r="CX5">
        <f t="shared" si="78"/>
        <v>44706.8</v>
      </c>
      <c r="CZ5">
        <f t="shared" si="65"/>
        <v>21</v>
      </c>
      <c r="DA5">
        <f t="shared" si="66"/>
        <v>21</v>
      </c>
      <c r="DE5">
        <f>raw!M6</f>
        <v>14</v>
      </c>
      <c r="DF5">
        <f>raw!N6</f>
        <v>6</v>
      </c>
      <c r="DG5">
        <f>raw!R6</f>
        <v>7</v>
      </c>
      <c r="DH5">
        <f>raw!S6</f>
        <v>15</v>
      </c>
      <c r="DI5">
        <f t="shared" si="35"/>
        <v>41000</v>
      </c>
      <c r="DJ5">
        <f t="shared" si="79"/>
        <v>45602.1</v>
      </c>
      <c r="DL5">
        <f t="shared" si="67"/>
        <v>21</v>
      </c>
      <c r="DM5">
        <f t="shared" si="68"/>
        <v>21</v>
      </c>
    </row>
    <row r="6" spans="1:117" x14ac:dyDescent="0.3">
      <c r="A6">
        <f>raw!J7</f>
        <v>13</v>
      </c>
      <c r="B6">
        <f>raw!K7</f>
        <v>13</v>
      </c>
      <c r="C6">
        <f>raw!O7</f>
        <v>7</v>
      </c>
      <c r="D6">
        <f>raw!P7</f>
        <v>7</v>
      </c>
      <c r="E6">
        <f>raw!T7*1000</f>
        <v>88000</v>
      </c>
      <c r="F6">
        <f t="shared" si="50"/>
        <v>58925.3</v>
      </c>
      <c r="H6">
        <f t="shared" si="69"/>
        <v>20</v>
      </c>
      <c r="I6">
        <f t="shared" si="70"/>
        <v>20</v>
      </c>
      <c r="M6">
        <f t="shared" si="36"/>
        <v>13</v>
      </c>
      <c r="N6">
        <f>raw!L7</f>
        <v>16</v>
      </c>
      <c r="O6">
        <f t="shared" si="1"/>
        <v>7</v>
      </c>
      <c r="P6">
        <f>raw!Q7</f>
        <v>5</v>
      </c>
      <c r="Q6">
        <f t="shared" si="3"/>
        <v>88000</v>
      </c>
      <c r="R6">
        <f t="shared" si="71"/>
        <v>65906.899999999994</v>
      </c>
      <c r="T6">
        <f t="shared" si="51"/>
        <v>20</v>
      </c>
      <c r="U6">
        <f t="shared" si="52"/>
        <v>21</v>
      </c>
      <c r="Y6">
        <f t="shared" si="37"/>
        <v>13</v>
      </c>
      <c r="Z6">
        <f>raw!M7</f>
        <v>15</v>
      </c>
      <c r="AA6">
        <f t="shared" si="5"/>
        <v>7</v>
      </c>
      <c r="AB6">
        <f>raw!R7</f>
        <v>6</v>
      </c>
      <c r="AC6">
        <f t="shared" si="7"/>
        <v>88000</v>
      </c>
      <c r="AD6">
        <f t="shared" si="72"/>
        <v>58280.800000000003</v>
      </c>
      <c r="AF6">
        <f t="shared" si="53"/>
        <v>20</v>
      </c>
      <c r="AG6">
        <f t="shared" si="54"/>
        <v>21</v>
      </c>
      <c r="AK6">
        <f t="shared" si="39"/>
        <v>13</v>
      </c>
      <c r="AL6">
        <f>raw!N7</f>
        <v>3</v>
      </c>
      <c r="AM6">
        <f t="shared" si="9"/>
        <v>7</v>
      </c>
      <c r="AN6">
        <f>raw!S7</f>
        <v>18</v>
      </c>
      <c r="AO6">
        <f t="shared" si="11"/>
        <v>88000</v>
      </c>
      <c r="AP6">
        <f t="shared" si="73"/>
        <v>73137.8</v>
      </c>
      <c r="AR6">
        <f t="shared" si="55"/>
        <v>20</v>
      </c>
      <c r="AS6">
        <f t="shared" si="56"/>
        <v>21</v>
      </c>
      <c r="AW6">
        <f>raw!K7</f>
        <v>13</v>
      </c>
      <c r="AX6">
        <f>raw!L7</f>
        <v>16</v>
      </c>
      <c r="AY6">
        <f>raw!P7</f>
        <v>7</v>
      </c>
      <c r="AZ6">
        <f>raw!Q7</f>
        <v>5</v>
      </c>
      <c r="BA6">
        <f t="shared" si="15"/>
        <v>88000</v>
      </c>
      <c r="BB6">
        <f t="shared" si="74"/>
        <v>77019.100000000006</v>
      </c>
      <c r="BD6">
        <f t="shared" si="57"/>
        <v>20</v>
      </c>
      <c r="BE6">
        <f t="shared" si="58"/>
        <v>21</v>
      </c>
      <c r="BI6">
        <f t="shared" si="42"/>
        <v>13</v>
      </c>
      <c r="BJ6">
        <f>raw!M7</f>
        <v>15</v>
      </c>
      <c r="BK6">
        <f t="shared" si="42"/>
        <v>7</v>
      </c>
      <c r="BL6">
        <f>raw!R7</f>
        <v>6</v>
      </c>
      <c r="BM6">
        <f t="shared" si="19"/>
        <v>88000</v>
      </c>
      <c r="BN6">
        <f t="shared" si="75"/>
        <v>65932.100000000006</v>
      </c>
      <c r="BP6">
        <f t="shared" si="59"/>
        <v>20</v>
      </c>
      <c r="BQ6">
        <f t="shared" si="60"/>
        <v>21</v>
      </c>
      <c r="BU6">
        <f t="shared" si="44"/>
        <v>13</v>
      </c>
      <c r="BV6">
        <f>raw!N7</f>
        <v>3</v>
      </c>
      <c r="BW6">
        <f t="shared" si="21"/>
        <v>7</v>
      </c>
      <c r="BX6">
        <f>raw!S7</f>
        <v>18</v>
      </c>
      <c r="BY6">
        <f t="shared" si="23"/>
        <v>88000</v>
      </c>
      <c r="BZ6">
        <f t="shared" si="76"/>
        <v>84890.9</v>
      </c>
      <c r="CB6">
        <f t="shared" si="61"/>
        <v>20</v>
      </c>
      <c r="CC6">
        <f t="shared" si="62"/>
        <v>21</v>
      </c>
      <c r="CG6">
        <f>raw!L7</f>
        <v>16</v>
      </c>
      <c r="CH6">
        <f>raw!M7</f>
        <v>15</v>
      </c>
      <c r="CI6">
        <f>raw!Q7</f>
        <v>5</v>
      </c>
      <c r="CJ6">
        <f>raw!R7</f>
        <v>6</v>
      </c>
      <c r="CK6">
        <f t="shared" si="27"/>
        <v>88000</v>
      </c>
      <c r="CL6">
        <f t="shared" si="77"/>
        <v>66174</v>
      </c>
      <c r="CN6">
        <f t="shared" si="63"/>
        <v>21</v>
      </c>
      <c r="CO6">
        <f t="shared" si="64"/>
        <v>21</v>
      </c>
      <c r="CS6">
        <f t="shared" si="47"/>
        <v>16</v>
      </c>
      <c r="CT6">
        <f>raw!N7</f>
        <v>3</v>
      </c>
      <c r="CU6">
        <f t="shared" si="29"/>
        <v>5</v>
      </c>
      <c r="CV6">
        <f>raw!S7</f>
        <v>18</v>
      </c>
      <c r="CW6">
        <f t="shared" si="31"/>
        <v>88000</v>
      </c>
      <c r="CX6">
        <f t="shared" si="78"/>
        <v>78236.899999999994</v>
      </c>
      <c r="CZ6">
        <f t="shared" si="65"/>
        <v>21</v>
      </c>
      <c r="DA6">
        <f t="shared" si="66"/>
        <v>21</v>
      </c>
      <c r="DE6">
        <f>raw!M7</f>
        <v>15</v>
      </c>
      <c r="DF6">
        <f>raw!N7</f>
        <v>3</v>
      </c>
      <c r="DG6">
        <f>raw!R7</f>
        <v>6</v>
      </c>
      <c r="DH6">
        <f>raw!S7</f>
        <v>18</v>
      </c>
      <c r="DI6">
        <f t="shared" si="35"/>
        <v>88000</v>
      </c>
      <c r="DJ6">
        <f t="shared" si="79"/>
        <v>77089.2</v>
      </c>
      <c r="DL6">
        <f t="shared" si="67"/>
        <v>21</v>
      </c>
      <c r="DM6">
        <f t="shared" si="68"/>
        <v>21</v>
      </c>
    </row>
    <row r="7" spans="1:117" x14ac:dyDescent="0.3">
      <c r="A7">
        <f>raw!J8</f>
        <v>6</v>
      </c>
      <c r="B7">
        <f>raw!K8</f>
        <v>17</v>
      </c>
      <c r="C7">
        <f>raw!O8</f>
        <v>14</v>
      </c>
      <c r="D7">
        <f>raw!P8</f>
        <v>4</v>
      </c>
      <c r="E7">
        <f>raw!T8*1000</f>
        <v>60000</v>
      </c>
      <c r="F7">
        <f t="shared" si="50"/>
        <v>71012.5</v>
      </c>
      <c r="H7">
        <f t="shared" si="69"/>
        <v>20</v>
      </c>
      <c r="I7">
        <f t="shared" si="70"/>
        <v>21</v>
      </c>
      <c r="M7">
        <f t="shared" si="36"/>
        <v>6</v>
      </c>
      <c r="N7">
        <f>raw!L8</f>
        <v>12</v>
      </c>
      <c r="O7">
        <f t="shared" si="1"/>
        <v>14</v>
      </c>
      <c r="P7">
        <f>raw!Q8</f>
        <v>9</v>
      </c>
      <c r="Q7">
        <f t="shared" si="3"/>
        <v>60000</v>
      </c>
      <c r="R7">
        <f t="shared" si="71"/>
        <v>51784</v>
      </c>
      <c r="T7">
        <f t="shared" si="51"/>
        <v>20</v>
      </c>
      <c r="U7">
        <f t="shared" si="52"/>
        <v>21</v>
      </c>
      <c r="Y7">
        <f t="shared" si="37"/>
        <v>6</v>
      </c>
      <c r="Z7">
        <f>raw!M8</f>
        <v>6</v>
      </c>
      <c r="AA7">
        <f t="shared" si="5"/>
        <v>14</v>
      </c>
      <c r="AB7">
        <f>raw!R8</f>
        <v>15</v>
      </c>
      <c r="AC7">
        <f t="shared" si="7"/>
        <v>60000</v>
      </c>
      <c r="AD7">
        <f t="shared" si="72"/>
        <v>69832</v>
      </c>
      <c r="AF7">
        <f t="shared" si="53"/>
        <v>20</v>
      </c>
      <c r="AG7">
        <f t="shared" si="54"/>
        <v>21</v>
      </c>
      <c r="AK7">
        <f t="shared" si="39"/>
        <v>6</v>
      </c>
      <c r="AL7">
        <f>raw!N8</f>
        <v>4</v>
      </c>
      <c r="AM7">
        <f t="shared" si="9"/>
        <v>14</v>
      </c>
      <c r="AN7">
        <f>raw!S8</f>
        <v>16</v>
      </c>
      <c r="AO7">
        <f t="shared" si="11"/>
        <v>60000</v>
      </c>
      <c r="AP7">
        <f t="shared" si="73"/>
        <v>62689.599999999999</v>
      </c>
      <c r="AR7">
        <f t="shared" si="55"/>
        <v>20</v>
      </c>
      <c r="AS7">
        <f t="shared" si="56"/>
        <v>20</v>
      </c>
      <c r="AW7">
        <f>raw!K8</f>
        <v>17</v>
      </c>
      <c r="AX7">
        <f>raw!L8</f>
        <v>12</v>
      </c>
      <c r="AY7">
        <f>raw!P8</f>
        <v>4</v>
      </c>
      <c r="AZ7">
        <f>raw!Q8</f>
        <v>9</v>
      </c>
      <c r="BA7">
        <f t="shared" si="15"/>
        <v>60000</v>
      </c>
      <c r="BB7">
        <f t="shared" si="74"/>
        <v>55737.5</v>
      </c>
      <c r="BD7">
        <f t="shared" si="57"/>
        <v>21</v>
      </c>
      <c r="BE7">
        <f t="shared" si="58"/>
        <v>21</v>
      </c>
      <c r="BI7">
        <f t="shared" si="42"/>
        <v>17</v>
      </c>
      <c r="BJ7">
        <f>raw!M8</f>
        <v>6</v>
      </c>
      <c r="BK7">
        <f t="shared" si="42"/>
        <v>4</v>
      </c>
      <c r="BL7">
        <f>raw!R8</f>
        <v>15</v>
      </c>
      <c r="BM7">
        <f t="shared" si="19"/>
        <v>60000</v>
      </c>
      <c r="BN7">
        <f t="shared" si="75"/>
        <v>69047</v>
      </c>
      <c r="BP7">
        <f t="shared" si="59"/>
        <v>21</v>
      </c>
      <c r="BQ7">
        <f t="shared" si="60"/>
        <v>21</v>
      </c>
      <c r="BU7">
        <f t="shared" si="44"/>
        <v>17</v>
      </c>
      <c r="BV7">
        <f>raw!N8</f>
        <v>4</v>
      </c>
      <c r="BW7">
        <f t="shared" si="21"/>
        <v>4</v>
      </c>
      <c r="BX7">
        <f>raw!S8</f>
        <v>16</v>
      </c>
      <c r="BY7">
        <f t="shared" si="23"/>
        <v>60000</v>
      </c>
      <c r="BZ7">
        <f t="shared" si="76"/>
        <v>63272.7</v>
      </c>
      <c r="CB7">
        <f t="shared" si="61"/>
        <v>21</v>
      </c>
      <c r="CC7">
        <f t="shared" si="62"/>
        <v>20</v>
      </c>
      <c r="CG7">
        <f>raw!L8</f>
        <v>12</v>
      </c>
      <c r="CH7">
        <f>raw!M8</f>
        <v>6</v>
      </c>
      <c r="CI7">
        <f>raw!Q8</f>
        <v>9</v>
      </c>
      <c r="CJ7">
        <f>raw!R8</f>
        <v>15</v>
      </c>
      <c r="CK7">
        <f t="shared" si="27"/>
        <v>60000</v>
      </c>
      <c r="CL7">
        <f t="shared" si="77"/>
        <v>54241</v>
      </c>
      <c r="CN7">
        <f t="shared" si="63"/>
        <v>21</v>
      </c>
      <c r="CO7">
        <f t="shared" si="64"/>
        <v>21</v>
      </c>
      <c r="CS7">
        <f t="shared" si="47"/>
        <v>12</v>
      </c>
      <c r="CT7">
        <f>raw!N8</f>
        <v>4</v>
      </c>
      <c r="CU7">
        <f t="shared" si="29"/>
        <v>9</v>
      </c>
      <c r="CV7">
        <f>raw!S8</f>
        <v>16</v>
      </c>
      <c r="CW7">
        <f t="shared" si="31"/>
        <v>60000</v>
      </c>
      <c r="CX7">
        <f t="shared" si="78"/>
        <v>63866.8</v>
      </c>
      <c r="CZ7">
        <f t="shared" si="65"/>
        <v>21</v>
      </c>
      <c r="DA7">
        <f t="shared" si="66"/>
        <v>20</v>
      </c>
      <c r="DE7">
        <f>raw!M8</f>
        <v>6</v>
      </c>
      <c r="DF7">
        <f>raw!N8</f>
        <v>4</v>
      </c>
      <c r="DG7">
        <f>raw!R8</f>
        <v>15</v>
      </c>
      <c r="DH7">
        <f>raw!S8</f>
        <v>16</v>
      </c>
      <c r="DI7">
        <f t="shared" si="35"/>
        <v>60000</v>
      </c>
      <c r="DJ7">
        <f t="shared" si="79"/>
        <v>61888.6</v>
      </c>
      <c r="DL7">
        <f t="shared" si="67"/>
        <v>21</v>
      </c>
      <c r="DM7">
        <f t="shared" si="68"/>
        <v>20</v>
      </c>
    </row>
    <row r="8" spans="1:117" x14ac:dyDescent="0.3">
      <c r="A8">
        <f>raw!J9</f>
        <v>2</v>
      </c>
      <c r="B8">
        <f>raw!K9</f>
        <v>1</v>
      </c>
      <c r="C8">
        <f>raw!O9</f>
        <v>19</v>
      </c>
      <c r="D8">
        <f>raw!P9</f>
        <v>20</v>
      </c>
      <c r="E8">
        <f>raw!T9*1000</f>
        <v>34000</v>
      </c>
      <c r="F8">
        <f t="shared" si="50"/>
        <v>35758.1</v>
      </c>
      <c r="H8">
        <f t="shared" si="69"/>
        <v>21</v>
      </c>
      <c r="I8">
        <f t="shared" si="70"/>
        <v>21</v>
      </c>
      <c r="M8">
        <f t="shared" si="36"/>
        <v>2</v>
      </c>
      <c r="N8">
        <f>raw!L9</f>
        <v>19</v>
      </c>
      <c r="O8">
        <f t="shared" si="1"/>
        <v>19</v>
      </c>
      <c r="P8">
        <f>raw!Q9</f>
        <v>2</v>
      </c>
      <c r="Q8">
        <f t="shared" si="3"/>
        <v>34000</v>
      </c>
      <c r="R8">
        <f t="shared" si="71"/>
        <v>54399.3</v>
      </c>
      <c r="T8">
        <f t="shared" si="51"/>
        <v>21</v>
      </c>
      <c r="U8">
        <f t="shared" si="52"/>
        <v>21</v>
      </c>
      <c r="Y8">
        <f t="shared" si="37"/>
        <v>2</v>
      </c>
      <c r="Z8">
        <f>raw!M9</f>
        <v>12</v>
      </c>
      <c r="AA8">
        <f t="shared" si="5"/>
        <v>19</v>
      </c>
      <c r="AB8">
        <f>raw!R9</f>
        <v>9</v>
      </c>
      <c r="AC8">
        <f t="shared" si="7"/>
        <v>34000</v>
      </c>
      <c r="AD8">
        <f t="shared" si="72"/>
        <v>35703.599999999999</v>
      </c>
      <c r="AF8">
        <f t="shared" si="53"/>
        <v>21</v>
      </c>
      <c r="AG8">
        <f t="shared" si="54"/>
        <v>21</v>
      </c>
      <c r="AK8">
        <f t="shared" si="39"/>
        <v>2</v>
      </c>
      <c r="AL8">
        <f>raw!N9</f>
        <v>9</v>
      </c>
      <c r="AM8">
        <f t="shared" si="9"/>
        <v>19</v>
      </c>
      <c r="AN8">
        <f>raw!S9</f>
        <v>12</v>
      </c>
      <c r="AO8">
        <f t="shared" si="11"/>
        <v>34000</v>
      </c>
      <c r="AP8">
        <f t="shared" si="73"/>
        <v>35524.1</v>
      </c>
      <c r="AR8">
        <f t="shared" si="55"/>
        <v>21</v>
      </c>
      <c r="AS8">
        <f t="shared" si="56"/>
        <v>21</v>
      </c>
      <c r="AW8">
        <f>raw!K9</f>
        <v>1</v>
      </c>
      <c r="AX8">
        <f>raw!L9</f>
        <v>19</v>
      </c>
      <c r="AY8">
        <f>raw!P9</f>
        <v>20</v>
      </c>
      <c r="AZ8">
        <f>raw!Q9</f>
        <v>2</v>
      </c>
      <c r="BA8">
        <f t="shared" si="15"/>
        <v>34000</v>
      </c>
      <c r="BB8">
        <f t="shared" si="74"/>
        <v>46110.1</v>
      </c>
      <c r="BD8">
        <f t="shared" si="57"/>
        <v>21</v>
      </c>
      <c r="BE8">
        <f t="shared" si="58"/>
        <v>21</v>
      </c>
      <c r="BI8">
        <f t="shared" si="42"/>
        <v>1</v>
      </c>
      <c r="BJ8">
        <f>raw!M9</f>
        <v>12</v>
      </c>
      <c r="BK8">
        <f t="shared" si="42"/>
        <v>20</v>
      </c>
      <c r="BL8">
        <f>raw!R9</f>
        <v>9</v>
      </c>
      <c r="BM8">
        <f t="shared" si="19"/>
        <v>34000</v>
      </c>
      <c r="BN8">
        <f t="shared" si="75"/>
        <v>41012.9</v>
      </c>
      <c r="BP8">
        <f t="shared" si="59"/>
        <v>21</v>
      </c>
      <c r="BQ8">
        <f t="shared" si="60"/>
        <v>21</v>
      </c>
      <c r="BU8">
        <f t="shared" si="44"/>
        <v>1</v>
      </c>
      <c r="BV8">
        <f>raw!N9</f>
        <v>9</v>
      </c>
      <c r="BW8">
        <f t="shared" si="21"/>
        <v>20</v>
      </c>
      <c r="BX8">
        <f>raw!S9</f>
        <v>12</v>
      </c>
      <c r="BY8">
        <f t="shared" si="23"/>
        <v>34000</v>
      </c>
      <c r="BZ8">
        <f t="shared" si="76"/>
        <v>35854.5</v>
      </c>
      <c r="CB8">
        <f t="shared" si="61"/>
        <v>21</v>
      </c>
      <c r="CC8">
        <f t="shared" si="62"/>
        <v>21</v>
      </c>
      <c r="CG8">
        <f>raw!L9</f>
        <v>19</v>
      </c>
      <c r="CH8">
        <f>raw!M9</f>
        <v>12</v>
      </c>
      <c r="CI8">
        <f>raw!Q9</f>
        <v>2</v>
      </c>
      <c r="CJ8">
        <f>raw!R9</f>
        <v>9</v>
      </c>
      <c r="CK8">
        <f t="shared" si="27"/>
        <v>34000</v>
      </c>
      <c r="CL8">
        <f t="shared" si="77"/>
        <v>56410.6</v>
      </c>
      <c r="CN8">
        <f t="shared" si="63"/>
        <v>21</v>
      </c>
      <c r="CO8">
        <f t="shared" si="64"/>
        <v>21</v>
      </c>
      <c r="CS8">
        <f t="shared" si="47"/>
        <v>19</v>
      </c>
      <c r="CT8">
        <f>raw!N9</f>
        <v>9</v>
      </c>
      <c r="CU8">
        <f t="shared" si="29"/>
        <v>2</v>
      </c>
      <c r="CV8">
        <f>raw!S9</f>
        <v>12</v>
      </c>
      <c r="CW8">
        <f t="shared" si="31"/>
        <v>34000</v>
      </c>
      <c r="CX8">
        <f t="shared" si="78"/>
        <v>37787.9</v>
      </c>
      <c r="CZ8">
        <f t="shared" si="65"/>
        <v>21</v>
      </c>
      <c r="DA8">
        <f t="shared" si="66"/>
        <v>21</v>
      </c>
      <c r="DE8">
        <f>raw!M9</f>
        <v>12</v>
      </c>
      <c r="DF8">
        <f>raw!N9</f>
        <v>9</v>
      </c>
      <c r="DG8">
        <f>raw!R9</f>
        <v>9</v>
      </c>
      <c r="DH8">
        <f>raw!S9</f>
        <v>12</v>
      </c>
      <c r="DI8">
        <f t="shared" si="35"/>
        <v>34000</v>
      </c>
      <c r="DJ8">
        <f t="shared" si="79"/>
        <v>41801.9</v>
      </c>
      <c r="DL8">
        <f t="shared" si="67"/>
        <v>21</v>
      </c>
      <c r="DM8">
        <f t="shared" si="68"/>
        <v>21</v>
      </c>
    </row>
    <row r="9" spans="1:117" x14ac:dyDescent="0.3">
      <c r="A9">
        <f>raw!J10</f>
        <v>19</v>
      </c>
      <c r="B9">
        <f>raw!K10</f>
        <v>12</v>
      </c>
      <c r="C9">
        <f>raw!O10</f>
        <v>2</v>
      </c>
      <c r="D9">
        <f>raw!P10</f>
        <v>9</v>
      </c>
      <c r="E9">
        <f>raw!T10*1000</f>
        <v>68000</v>
      </c>
      <c r="F9">
        <f t="shared" si="50"/>
        <v>83099.8</v>
      </c>
      <c r="H9">
        <f t="shared" si="69"/>
        <v>21</v>
      </c>
      <c r="I9">
        <f t="shared" si="70"/>
        <v>21</v>
      </c>
      <c r="M9">
        <f t="shared" si="36"/>
        <v>19</v>
      </c>
      <c r="N9">
        <f>raw!L10</f>
        <v>4</v>
      </c>
      <c r="O9">
        <f t="shared" si="1"/>
        <v>2</v>
      </c>
      <c r="P9">
        <f>raw!Q10</f>
        <v>17</v>
      </c>
      <c r="Q9">
        <f t="shared" si="3"/>
        <v>68000</v>
      </c>
      <c r="R9">
        <f t="shared" si="71"/>
        <v>75845.2</v>
      </c>
      <c r="T9">
        <f t="shared" si="51"/>
        <v>21</v>
      </c>
      <c r="U9">
        <f t="shared" si="52"/>
        <v>21</v>
      </c>
      <c r="Y9">
        <f t="shared" si="37"/>
        <v>19</v>
      </c>
      <c r="Z9">
        <f>raw!M10</f>
        <v>1</v>
      </c>
      <c r="AA9">
        <f t="shared" si="5"/>
        <v>2</v>
      </c>
      <c r="AB9">
        <f>raw!R10</f>
        <v>19</v>
      </c>
      <c r="AC9">
        <f t="shared" si="7"/>
        <v>68000</v>
      </c>
      <c r="AD9">
        <f t="shared" si="72"/>
        <v>96609.7</v>
      </c>
      <c r="AF9">
        <f t="shared" si="53"/>
        <v>21</v>
      </c>
      <c r="AG9">
        <f t="shared" si="54"/>
        <v>20</v>
      </c>
      <c r="AK9">
        <f t="shared" si="39"/>
        <v>19</v>
      </c>
      <c r="AL9">
        <f>raw!N10</f>
        <v>11</v>
      </c>
      <c r="AM9">
        <f t="shared" si="9"/>
        <v>2</v>
      </c>
      <c r="AN9">
        <f>raw!S10</f>
        <v>9</v>
      </c>
      <c r="AO9">
        <f t="shared" si="11"/>
        <v>68000</v>
      </c>
      <c r="AP9">
        <f t="shared" si="73"/>
        <v>74182.7</v>
      </c>
      <c r="AR9">
        <f t="shared" si="55"/>
        <v>21</v>
      </c>
      <c r="AS9">
        <f t="shared" si="56"/>
        <v>20</v>
      </c>
      <c r="AW9">
        <f>raw!K10</f>
        <v>12</v>
      </c>
      <c r="AX9">
        <f>raw!L10</f>
        <v>4</v>
      </c>
      <c r="AY9">
        <f>raw!P10</f>
        <v>9</v>
      </c>
      <c r="AZ9">
        <f>raw!Q10</f>
        <v>17</v>
      </c>
      <c r="BA9">
        <f t="shared" si="15"/>
        <v>68000</v>
      </c>
      <c r="BB9">
        <f t="shared" si="74"/>
        <v>61311.3</v>
      </c>
      <c r="BD9">
        <f t="shared" si="57"/>
        <v>21</v>
      </c>
      <c r="BE9">
        <f t="shared" si="58"/>
        <v>21</v>
      </c>
      <c r="BI9">
        <f t="shared" si="42"/>
        <v>12</v>
      </c>
      <c r="BJ9">
        <f>raw!M10</f>
        <v>1</v>
      </c>
      <c r="BK9">
        <f t="shared" si="42"/>
        <v>9</v>
      </c>
      <c r="BL9">
        <f>raw!R10</f>
        <v>19</v>
      </c>
      <c r="BM9">
        <f t="shared" si="19"/>
        <v>68000</v>
      </c>
      <c r="BN9">
        <f t="shared" si="75"/>
        <v>57106.6</v>
      </c>
      <c r="BP9">
        <f t="shared" si="59"/>
        <v>21</v>
      </c>
      <c r="BQ9">
        <f t="shared" si="60"/>
        <v>20</v>
      </c>
      <c r="BU9">
        <f t="shared" si="44"/>
        <v>12</v>
      </c>
      <c r="BV9">
        <f>raw!N10</f>
        <v>11</v>
      </c>
      <c r="BW9">
        <f t="shared" si="21"/>
        <v>9</v>
      </c>
      <c r="BX9">
        <f>raw!S10</f>
        <v>9</v>
      </c>
      <c r="BY9">
        <f t="shared" si="23"/>
        <v>68000</v>
      </c>
      <c r="BZ9">
        <f t="shared" si="76"/>
        <v>58000</v>
      </c>
      <c r="CB9">
        <f t="shared" si="61"/>
        <v>21</v>
      </c>
      <c r="CC9">
        <f t="shared" si="62"/>
        <v>20</v>
      </c>
      <c r="CG9">
        <f>raw!L10</f>
        <v>4</v>
      </c>
      <c r="CH9">
        <f>raw!M10</f>
        <v>1</v>
      </c>
      <c r="CI9">
        <f>raw!Q10</f>
        <v>17</v>
      </c>
      <c r="CJ9">
        <f>raw!R10</f>
        <v>19</v>
      </c>
      <c r="CK9">
        <f t="shared" si="27"/>
        <v>68000</v>
      </c>
      <c r="CL9">
        <f t="shared" si="77"/>
        <v>60207.5</v>
      </c>
      <c r="CN9">
        <f t="shared" si="63"/>
        <v>21</v>
      </c>
      <c r="CO9">
        <f t="shared" si="64"/>
        <v>20</v>
      </c>
      <c r="CS9">
        <f t="shared" si="47"/>
        <v>4</v>
      </c>
      <c r="CT9">
        <f>raw!N10</f>
        <v>11</v>
      </c>
      <c r="CU9">
        <f t="shared" si="29"/>
        <v>17</v>
      </c>
      <c r="CV9">
        <f>raw!S10</f>
        <v>9</v>
      </c>
      <c r="CW9">
        <f t="shared" si="31"/>
        <v>68000</v>
      </c>
      <c r="CX9">
        <f t="shared" si="78"/>
        <v>55883.5</v>
      </c>
      <c r="CZ9">
        <f t="shared" si="65"/>
        <v>21</v>
      </c>
      <c r="DA9">
        <f t="shared" si="66"/>
        <v>20</v>
      </c>
      <c r="DE9">
        <f>raw!M10</f>
        <v>1</v>
      </c>
      <c r="DF9">
        <f>raw!N10</f>
        <v>11</v>
      </c>
      <c r="DG9">
        <f>raw!R10</f>
        <v>19</v>
      </c>
      <c r="DH9">
        <f>raw!S10</f>
        <v>9</v>
      </c>
      <c r="DI9">
        <f t="shared" si="35"/>
        <v>68000</v>
      </c>
      <c r="DJ9">
        <f t="shared" si="79"/>
        <v>49402.3</v>
      </c>
      <c r="DL9">
        <f t="shared" si="67"/>
        <v>20</v>
      </c>
      <c r="DM9">
        <f t="shared" si="68"/>
        <v>20</v>
      </c>
    </row>
    <row r="10" spans="1:117" x14ac:dyDescent="0.3">
      <c r="A10">
        <f>raw!J11</f>
        <v>8</v>
      </c>
      <c r="B10">
        <f>raw!K11</f>
        <v>5</v>
      </c>
      <c r="C10">
        <f>raw!O11</f>
        <v>13</v>
      </c>
      <c r="D10">
        <f>raw!P11</f>
        <v>16</v>
      </c>
      <c r="E10">
        <f>raw!T11*1000</f>
        <v>96000</v>
      </c>
      <c r="F10">
        <f t="shared" si="50"/>
        <v>75041.600000000006</v>
      </c>
      <c r="H10">
        <f t="shared" si="69"/>
        <v>21</v>
      </c>
      <c r="I10">
        <f t="shared" si="70"/>
        <v>21</v>
      </c>
      <c r="M10">
        <f t="shared" si="36"/>
        <v>8</v>
      </c>
      <c r="N10">
        <f>raw!L11</f>
        <v>10</v>
      </c>
      <c r="O10">
        <f t="shared" si="1"/>
        <v>13</v>
      </c>
      <c r="P10">
        <f>raw!Q11</f>
        <v>11</v>
      </c>
      <c r="Q10">
        <f t="shared" si="3"/>
        <v>96000</v>
      </c>
      <c r="R10">
        <f t="shared" si="71"/>
        <v>70614.5</v>
      </c>
      <c r="T10">
        <f t="shared" si="51"/>
        <v>21</v>
      </c>
      <c r="U10">
        <f t="shared" si="52"/>
        <v>21</v>
      </c>
      <c r="Y10">
        <f t="shared" si="37"/>
        <v>8</v>
      </c>
      <c r="Z10">
        <f>raw!M11</f>
        <v>16</v>
      </c>
      <c r="AA10">
        <f t="shared" si="5"/>
        <v>13</v>
      </c>
      <c r="AB10">
        <f>raw!R11</f>
        <v>4</v>
      </c>
      <c r="AC10">
        <f t="shared" si="7"/>
        <v>96000</v>
      </c>
      <c r="AD10">
        <f t="shared" si="72"/>
        <v>78757.899999999994</v>
      </c>
      <c r="AF10">
        <f t="shared" si="53"/>
        <v>21</v>
      </c>
      <c r="AG10">
        <f t="shared" si="54"/>
        <v>20</v>
      </c>
      <c r="AK10">
        <f t="shared" si="39"/>
        <v>8</v>
      </c>
      <c r="AL10">
        <f>raw!N11</f>
        <v>15</v>
      </c>
      <c r="AM10">
        <f t="shared" si="9"/>
        <v>13</v>
      </c>
      <c r="AN10">
        <f>raw!S11</f>
        <v>5</v>
      </c>
      <c r="AO10">
        <f t="shared" si="11"/>
        <v>96000</v>
      </c>
      <c r="AP10">
        <f t="shared" si="73"/>
        <v>73660.2</v>
      </c>
      <c r="AR10">
        <f t="shared" si="55"/>
        <v>21</v>
      </c>
      <c r="AS10">
        <f t="shared" si="56"/>
        <v>20</v>
      </c>
      <c r="AW10">
        <f>raw!K11</f>
        <v>5</v>
      </c>
      <c r="AX10">
        <f>raw!L11</f>
        <v>10</v>
      </c>
      <c r="AY10">
        <f>raw!P11</f>
        <v>16</v>
      </c>
      <c r="AZ10">
        <f>raw!Q11</f>
        <v>11</v>
      </c>
      <c r="BA10">
        <f t="shared" si="15"/>
        <v>96000</v>
      </c>
      <c r="BB10">
        <f t="shared" si="74"/>
        <v>65871.600000000006</v>
      </c>
      <c r="BD10">
        <f t="shared" si="57"/>
        <v>21</v>
      </c>
      <c r="BE10">
        <f t="shared" si="58"/>
        <v>21</v>
      </c>
      <c r="BI10">
        <f t="shared" si="42"/>
        <v>5</v>
      </c>
      <c r="BJ10">
        <f>raw!M11</f>
        <v>16</v>
      </c>
      <c r="BK10">
        <f t="shared" si="42"/>
        <v>16</v>
      </c>
      <c r="BL10">
        <f>raw!R11</f>
        <v>4</v>
      </c>
      <c r="BM10">
        <f t="shared" si="19"/>
        <v>96000</v>
      </c>
      <c r="BN10">
        <f t="shared" si="75"/>
        <v>72161.899999999994</v>
      </c>
      <c r="BP10">
        <f t="shared" si="59"/>
        <v>21</v>
      </c>
      <c r="BQ10">
        <f t="shared" si="60"/>
        <v>20</v>
      </c>
      <c r="BU10">
        <f t="shared" si="44"/>
        <v>5</v>
      </c>
      <c r="BV10">
        <f>raw!N11</f>
        <v>15</v>
      </c>
      <c r="BW10">
        <f t="shared" si="21"/>
        <v>16</v>
      </c>
      <c r="BX10">
        <f>raw!S11</f>
        <v>5</v>
      </c>
      <c r="BY10">
        <f t="shared" si="23"/>
        <v>96000</v>
      </c>
      <c r="BZ10">
        <f t="shared" si="76"/>
        <v>72763.600000000006</v>
      </c>
      <c r="CB10">
        <f t="shared" si="61"/>
        <v>21</v>
      </c>
      <c r="CC10">
        <f t="shared" si="62"/>
        <v>20</v>
      </c>
      <c r="CG10">
        <f>raw!L11</f>
        <v>10</v>
      </c>
      <c r="CH10">
        <f>raw!M11</f>
        <v>16</v>
      </c>
      <c r="CI10">
        <f>raw!Q11</f>
        <v>11</v>
      </c>
      <c r="CJ10">
        <f>raw!R11</f>
        <v>4</v>
      </c>
      <c r="CK10">
        <f t="shared" si="27"/>
        <v>96000</v>
      </c>
      <c r="CL10">
        <f t="shared" si="77"/>
        <v>62919.5</v>
      </c>
      <c r="CN10">
        <f t="shared" si="63"/>
        <v>21</v>
      </c>
      <c r="CO10">
        <f t="shared" si="64"/>
        <v>20</v>
      </c>
      <c r="CS10">
        <f t="shared" si="47"/>
        <v>10</v>
      </c>
      <c r="CT10">
        <f>raw!N11</f>
        <v>15</v>
      </c>
      <c r="CU10">
        <f t="shared" si="29"/>
        <v>11</v>
      </c>
      <c r="CV10">
        <f>raw!S11</f>
        <v>5</v>
      </c>
      <c r="CW10">
        <f t="shared" si="31"/>
        <v>96000</v>
      </c>
      <c r="CX10">
        <f t="shared" si="78"/>
        <v>69189.100000000006</v>
      </c>
      <c r="CZ10">
        <f t="shared" si="65"/>
        <v>21</v>
      </c>
      <c r="DA10">
        <f t="shared" si="66"/>
        <v>20</v>
      </c>
      <c r="DE10">
        <f>raw!M11</f>
        <v>16</v>
      </c>
      <c r="DF10">
        <f>raw!N11</f>
        <v>15</v>
      </c>
      <c r="DG10">
        <f>raw!R11</f>
        <v>4</v>
      </c>
      <c r="DH10">
        <f>raw!S11</f>
        <v>5</v>
      </c>
      <c r="DI10">
        <f t="shared" si="35"/>
        <v>96000</v>
      </c>
      <c r="DJ10">
        <f t="shared" si="79"/>
        <v>69488.899999999994</v>
      </c>
      <c r="DL10">
        <f t="shared" si="67"/>
        <v>20</v>
      </c>
      <c r="DM10">
        <f t="shared" si="68"/>
        <v>20</v>
      </c>
    </row>
    <row r="11" spans="1:117" x14ac:dyDescent="0.3">
      <c r="A11">
        <f>raw!J12</f>
        <v>12</v>
      </c>
      <c r="B11">
        <f>raw!K12</f>
        <v>11</v>
      </c>
      <c r="C11">
        <f>raw!O12</f>
        <v>9</v>
      </c>
      <c r="D11">
        <f>raw!P12</f>
        <v>10</v>
      </c>
      <c r="E11">
        <f>raw!T12*1000</f>
        <v>54000</v>
      </c>
      <c r="F11">
        <f t="shared" si="50"/>
        <v>45327.1</v>
      </c>
      <c r="H11">
        <f t="shared" si="69"/>
        <v>21</v>
      </c>
      <c r="I11">
        <f t="shared" si="70"/>
        <v>21</v>
      </c>
      <c r="M11">
        <f t="shared" si="36"/>
        <v>12</v>
      </c>
      <c r="N11">
        <f>raw!L12</f>
        <v>17</v>
      </c>
      <c r="O11">
        <f t="shared" si="1"/>
        <v>9</v>
      </c>
      <c r="P11">
        <f>raw!Q12</f>
        <v>4</v>
      </c>
      <c r="Q11">
        <f t="shared" si="3"/>
        <v>54000</v>
      </c>
      <c r="R11">
        <f t="shared" si="71"/>
        <v>48122.5</v>
      </c>
      <c r="T11">
        <f t="shared" si="51"/>
        <v>21</v>
      </c>
      <c r="U11">
        <f t="shared" si="52"/>
        <v>21</v>
      </c>
      <c r="Y11">
        <f t="shared" si="37"/>
        <v>12</v>
      </c>
      <c r="Z11">
        <f>raw!M12</f>
        <v>4</v>
      </c>
      <c r="AA11">
        <f t="shared" si="5"/>
        <v>9</v>
      </c>
      <c r="AB11">
        <f>raw!R12</f>
        <v>17</v>
      </c>
      <c r="AC11">
        <f t="shared" si="7"/>
        <v>54000</v>
      </c>
      <c r="AD11">
        <f t="shared" si="72"/>
        <v>46729.7</v>
      </c>
      <c r="AF11">
        <f t="shared" si="53"/>
        <v>21</v>
      </c>
      <c r="AG11">
        <f t="shared" si="54"/>
        <v>21</v>
      </c>
      <c r="AK11">
        <f t="shared" si="39"/>
        <v>12</v>
      </c>
      <c r="AL11">
        <f>raw!N12</f>
        <v>4</v>
      </c>
      <c r="AM11">
        <f t="shared" si="9"/>
        <v>9</v>
      </c>
      <c r="AN11">
        <f>raw!S12</f>
        <v>16</v>
      </c>
      <c r="AO11">
        <f t="shared" si="11"/>
        <v>54000</v>
      </c>
      <c r="AP11">
        <f t="shared" si="73"/>
        <v>55375.8</v>
      </c>
      <c r="AR11">
        <f t="shared" si="55"/>
        <v>21</v>
      </c>
      <c r="AS11">
        <f t="shared" si="56"/>
        <v>20</v>
      </c>
      <c r="AW11">
        <f>raw!K12</f>
        <v>11</v>
      </c>
      <c r="AX11">
        <f>raw!L12</f>
        <v>17</v>
      </c>
      <c r="AY11">
        <f>raw!P12</f>
        <v>10</v>
      </c>
      <c r="AZ11">
        <f>raw!Q12</f>
        <v>4</v>
      </c>
      <c r="BA11">
        <f t="shared" si="15"/>
        <v>54000</v>
      </c>
      <c r="BB11">
        <f t="shared" si="74"/>
        <v>54724.1</v>
      </c>
      <c r="BD11">
        <f t="shared" si="57"/>
        <v>21</v>
      </c>
      <c r="BE11">
        <f t="shared" si="58"/>
        <v>21</v>
      </c>
      <c r="BI11">
        <f t="shared" si="42"/>
        <v>11</v>
      </c>
      <c r="BJ11">
        <f>raw!M12</f>
        <v>4</v>
      </c>
      <c r="BK11">
        <f t="shared" si="42"/>
        <v>10</v>
      </c>
      <c r="BL11">
        <f>raw!R12</f>
        <v>17</v>
      </c>
      <c r="BM11">
        <f t="shared" si="19"/>
        <v>54000</v>
      </c>
      <c r="BN11">
        <f t="shared" si="75"/>
        <v>57106.6</v>
      </c>
      <c r="BP11">
        <f t="shared" si="59"/>
        <v>21</v>
      </c>
      <c r="BQ11">
        <f t="shared" si="60"/>
        <v>21</v>
      </c>
      <c r="BU11">
        <f t="shared" si="44"/>
        <v>11</v>
      </c>
      <c r="BV11">
        <f>raw!N12</f>
        <v>4</v>
      </c>
      <c r="BW11">
        <f t="shared" si="21"/>
        <v>10</v>
      </c>
      <c r="BX11">
        <f>raw!S12</f>
        <v>16</v>
      </c>
      <c r="BY11">
        <f t="shared" si="23"/>
        <v>54000</v>
      </c>
      <c r="BZ11">
        <f t="shared" si="76"/>
        <v>56945.5</v>
      </c>
      <c r="CB11">
        <f t="shared" si="61"/>
        <v>21</v>
      </c>
      <c r="CC11">
        <f t="shared" si="62"/>
        <v>20</v>
      </c>
      <c r="CG11">
        <f>raw!L12</f>
        <v>17</v>
      </c>
      <c r="CH11">
        <f>raw!M12</f>
        <v>4</v>
      </c>
      <c r="CI11">
        <f>raw!Q12</f>
        <v>4</v>
      </c>
      <c r="CJ11">
        <f>raw!R12</f>
        <v>17</v>
      </c>
      <c r="CK11">
        <f t="shared" si="27"/>
        <v>54000</v>
      </c>
      <c r="CL11">
        <f t="shared" si="77"/>
        <v>61834.7</v>
      </c>
      <c r="CN11">
        <f t="shared" si="63"/>
        <v>21</v>
      </c>
      <c r="CO11">
        <f t="shared" si="64"/>
        <v>21</v>
      </c>
      <c r="CS11">
        <f t="shared" si="47"/>
        <v>17</v>
      </c>
      <c r="CT11">
        <f>raw!N12</f>
        <v>4</v>
      </c>
      <c r="CU11">
        <f t="shared" si="29"/>
        <v>4</v>
      </c>
      <c r="CV11">
        <f>raw!S12</f>
        <v>16</v>
      </c>
      <c r="CW11">
        <f t="shared" si="31"/>
        <v>54000</v>
      </c>
      <c r="CX11">
        <f t="shared" si="78"/>
        <v>57480.2</v>
      </c>
      <c r="CZ11">
        <f t="shared" si="65"/>
        <v>21</v>
      </c>
      <c r="DA11">
        <f t="shared" si="66"/>
        <v>20</v>
      </c>
      <c r="DE11">
        <f>raw!M12</f>
        <v>4</v>
      </c>
      <c r="DF11">
        <f>raw!N12</f>
        <v>4</v>
      </c>
      <c r="DG11">
        <f>raw!R12</f>
        <v>17</v>
      </c>
      <c r="DH11">
        <f>raw!S12</f>
        <v>16</v>
      </c>
      <c r="DI11">
        <f t="shared" si="35"/>
        <v>54000</v>
      </c>
      <c r="DJ11">
        <f t="shared" si="79"/>
        <v>61888.6</v>
      </c>
      <c r="DL11">
        <f t="shared" si="67"/>
        <v>21</v>
      </c>
      <c r="DM11">
        <f t="shared" si="68"/>
        <v>20</v>
      </c>
    </row>
    <row r="12" spans="1:117" x14ac:dyDescent="0.3">
      <c r="A12">
        <f>raw!J13</f>
        <v>3</v>
      </c>
      <c r="B12">
        <f>raw!K13</f>
        <v>6</v>
      </c>
      <c r="C12">
        <f>raw!O13</f>
        <v>18</v>
      </c>
      <c r="D12">
        <f>raw!P13</f>
        <v>15</v>
      </c>
      <c r="E12">
        <f>raw!T13*1000</f>
        <v>54000</v>
      </c>
      <c r="F12">
        <f t="shared" si="50"/>
        <v>54392.6</v>
      </c>
      <c r="H12">
        <f t="shared" si="69"/>
        <v>21</v>
      </c>
      <c r="I12">
        <f t="shared" si="70"/>
        <v>21</v>
      </c>
      <c r="M12">
        <f t="shared" si="36"/>
        <v>3</v>
      </c>
      <c r="N12">
        <f>raw!L13</f>
        <v>15</v>
      </c>
      <c r="O12">
        <f t="shared" si="1"/>
        <v>18</v>
      </c>
      <c r="P12">
        <f>raw!Q13</f>
        <v>6</v>
      </c>
      <c r="Q12">
        <f t="shared" si="3"/>
        <v>54000</v>
      </c>
      <c r="R12">
        <f t="shared" si="71"/>
        <v>56491.6</v>
      </c>
      <c r="T12">
        <f t="shared" si="51"/>
        <v>21</v>
      </c>
      <c r="U12">
        <f t="shared" si="52"/>
        <v>21</v>
      </c>
      <c r="Y12">
        <f t="shared" si="37"/>
        <v>3</v>
      </c>
      <c r="Z12">
        <f>raw!M13</f>
        <v>19</v>
      </c>
      <c r="AA12">
        <f t="shared" si="5"/>
        <v>18</v>
      </c>
      <c r="AB12">
        <f>raw!R13</f>
        <v>2</v>
      </c>
      <c r="AC12">
        <f t="shared" si="7"/>
        <v>54000</v>
      </c>
      <c r="AD12">
        <f t="shared" si="72"/>
        <v>48829.9</v>
      </c>
      <c r="AF12">
        <f t="shared" si="53"/>
        <v>21</v>
      </c>
      <c r="AG12">
        <f t="shared" si="54"/>
        <v>21</v>
      </c>
      <c r="AK12">
        <f t="shared" si="39"/>
        <v>3</v>
      </c>
      <c r="AL12">
        <f>raw!N13</f>
        <v>1</v>
      </c>
      <c r="AM12">
        <f t="shared" si="9"/>
        <v>18</v>
      </c>
      <c r="AN12">
        <f>raw!S13</f>
        <v>19</v>
      </c>
      <c r="AO12">
        <f t="shared" si="11"/>
        <v>54000</v>
      </c>
      <c r="AP12">
        <f t="shared" si="73"/>
        <v>56420.6</v>
      </c>
      <c r="AR12">
        <f t="shared" si="55"/>
        <v>21</v>
      </c>
      <c r="AS12">
        <f t="shared" si="56"/>
        <v>20</v>
      </c>
      <c r="AW12">
        <f>raw!K13</f>
        <v>6</v>
      </c>
      <c r="AX12">
        <f>raw!L13</f>
        <v>15</v>
      </c>
      <c r="AY12">
        <f>raw!P13</f>
        <v>15</v>
      </c>
      <c r="AZ12">
        <f>raw!Q13</f>
        <v>6</v>
      </c>
      <c r="BA12">
        <f t="shared" si="15"/>
        <v>54000</v>
      </c>
      <c r="BB12">
        <f t="shared" si="74"/>
        <v>56750.9</v>
      </c>
      <c r="BD12">
        <f t="shared" si="57"/>
        <v>21</v>
      </c>
      <c r="BE12">
        <f t="shared" si="58"/>
        <v>21</v>
      </c>
      <c r="BI12">
        <f t="shared" si="42"/>
        <v>6</v>
      </c>
      <c r="BJ12">
        <f>raw!M13</f>
        <v>19</v>
      </c>
      <c r="BK12">
        <f t="shared" si="42"/>
        <v>15</v>
      </c>
      <c r="BL12">
        <f>raw!R13</f>
        <v>2</v>
      </c>
      <c r="BM12">
        <f t="shared" si="19"/>
        <v>54000</v>
      </c>
      <c r="BN12">
        <f t="shared" si="75"/>
        <v>68008.7</v>
      </c>
      <c r="BP12">
        <f t="shared" si="59"/>
        <v>21</v>
      </c>
      <c r="BQ12">
        <f t="shared" si="60"/>
        <v>21</v>
      </c>
      <c r="BU12">
        <f t="shared" si="44"/>
        <v>6</v>
      </c>
      <c r="BV12">
        <f>raw!N13</f>
        <v>1</v>
      </c>
      <c r="BW12">
        <f t="shared" si="21"/>
        <v>15</v>
      </c>
      <c r="BX12">
        <f>raw!S13</f>
        <v>19</v>
      </c>
      <c r="BY12">
        <f t="shared" si="23"/>
        <v>54000</v>
      </c>
      <c r="BZ12">
        <f t="shared" si="76"/>
        <v>69600</v>
      </c>
      <c r="CB12">
        <f t="shared" si="61"/>
        <v>21</v>
      </c>
      <c r="CC12">
        <f t="shared" si="62"/>
        <v>20</v>
      </c>
      <c r="CG12">
        <f>raw!L13</f>
        <v>15</v>
      </c>
      <c r="CH12">
        <f>raw!M13</f>
        <v>19</v>
      </c>
      <c r="CI12">
        <f>raw!Q13</f>
        <v>6</v>
      </c>
      <c r="CJ12">
        <f>raw!R13</f>
        <v>2</v>
      </c>
      <c r="CK12">
        <f t="shared" si="27"/>
        <v>54000</v>
      </c>
      <c r="CL12">
        <f t="shared" si="77"/>
        <v>58037.8</v>
      </c>
      <c r="CN12">
        <f t="shared" si="63"/>
        <v>21</v>
      </c>
      <c r="CO12">
        <f t="shared" si="64"/>
        <v>21</v>
      </c>
      <c r="CS12">
        <f t="shared" si="47"/>
        <v>15</v>
      </c>
      <c r="CT12">
        <f>raw!N13</f>
        <v>1</v>
      </c>
      <c r="CU12">
        <f t="shared" si="29"/>
        <v>6</v>
      </c>
      <c r="CV12">
        <f>raw!S13</f>
        <v>19</v>
      </c>
      <c r="CW12">
        <f t="shared" si="31"/>
        <v>54000</v>
      </c>
      <c r="CX12">
        <f t="shared" si="78"/>
        <v>63334.6</v>
      </c>
      <c r="CZ12">
        <f t="shared" si="65"/>
        <v>21</v>
      </c>
      <c r="DA12">
        <f t="shared" si="66"/>
        <v>20</v>
      </c>
      <c r="DE12">
        <f>raw!M13</f>
        <v>19</v>
      </c>
      <c r="DF12">
        <f>raw!N13</f>
        <v>1</v>
      </c>
      <c r="DG12">
        <f>raw!R13</f>
        <v>2</v>
      </c>
      <c r="DH12">
        <f>raw!S13</f>
        <v>19</v>
      </c>
      <c r="DI12">
        <f t="shared" si="35"/>
        <v>54000</v>
      </c>
      <c r="DJ12">
        <f t="shared" si="79"/>
        <v>80075.100000000006</v>
      </c>
      <c r="DL12">
        <f t="shared" si="67"/>
        <v>21</v>
      </c>
      <c r="DM12">
        <f t="shared" si="68"/>
        <v>20</v>
      </c>
    </row>
    <row r="13" spans="1:117" x14ac:dyDescent="0.3">
      <c r="A13">
        <f>raw!J14</f>
        <v>9</v>
      </c>
      <c r="B13">
        <f>raw!K14</f>
        <v>7</v>
      </c>
      <c r="C13">
        <f>raw!O14</f>
        <v>12</v>
      </c>
      <c r="D13">
        <f>raw!P14</f>
        <v>14</v>
      </c>
      <c r="E13">
        <f>raw!T14*1000</f>
        <v>75000</v>
      </c>
      <c r="F13">
        <f t="shared" si="50"/>
        <v>64465.3</v>
      </c>
      <c r="H13">
        <f t="shared" si="69"/>
        <v>21</v>
      </c>
      <c r="I13">
        <f t="shared" si="70"/>
        <v>21</v>
      </c>
      <c r="M13">
        <f t="shared" si="36"/>
        <v>9</v>
      </c>
      <c r="N13">
        <f>raw!L14</f>
        <v>20</v>
      </c>
      <c r="O13">
        <f t="shared" si="1"/>
        <v>12</v>
      </c>
      <c r="P13">
        <f>raw!Q14</f>
        <v>1</v>
      </c>
      <c r="Q13">
        <f t="shared" si="3"/>
        <v>75000</v>
      </c>
      <c r="R13">
        <f t="shared" si="71"/>
        <v>78460.600000000006</v>
      </c>
      <c r="T13">
        <f t="shared" si="51"/>
        <v>21</v>
      </c>
      <c r="U13">
        <f t="shared" si="52"/>
        <v>21</v>
      </c>
      <c r="Y13">
        <f t="shared" si="37"/>
        <v>9</v>
      </c>
      <c r="Z13">
        <f>raw!M14</f>
        <v>9</v>
      </c>
      <c r="AA13">
        <f t="shared" si="5"/>
        <v>12</v>
      </c>
      <c r="AB13">
        <f>raw!R14</f>
        <v>12</v>
      </c>
      <c r="AC13">
        <f t="shared" si="7"/>
        <v>75000</v>
      </c>
      <c r="AD13">
        <f t="shared" si="72"/>
        <v>67731.8</v>
      </c>
      <c r="AF13">
        <f t="shared" si="53"/>
        <v>21</v>
      </c>
      <c r="AG13">
        <f t="shared" si="54"/>
        <v>21</v>
      </c>
      <c r="AK13">
        <f t="shared" si="39"/>
        <v>9</v>
      </c>
      <c r="AL13">
        <f>raw!N14</f>
        <v>18</v>
      </c>
      <c r="AM13">
        <f t="shared" si="9"/>
        <v>12</v>
      </c>
      <c r="AN13">
        <f>raw!S14</f>
        <v>3</v>
      </c>
      <c r="AO13">
        <f t="shared" si="11"/>
        <v>75000</v>
      </c>
      <c r="AP13">
        <f t="shared" si="73"/>
        <v>62689.599999999999</v>
      </c>
      <c r="AR13">
        <f t="shared" si="55"/>
        <v>21</v>
      </c>
      <c r="AS13">
        <f t="shared" si="56"/>
        <v>21</v>
      </c>
      <c r="AW13">
        <f>raw!K14</f>
        <v>7</v>
      </c>
      <c r="AX13">
        <f>raw!L14</f>
        <v>20</v>
      </c>
      <c r="AY13">
        <f>raw!P14</f>
        <v>14</v>
      </c>
      <c r="AZ13">
        <f>raw!Q14</f>
        <v>1</v>
      </c>
      <c r="BA13">
        <f t="shared" si="15"/>
        <v>75000</v>
      </c>
      <c r="BB13">
        <f t="shared" si="74"/>
        <v>78539.199999999997</v>
      </c>
      <c r="BD13">
        <f t="shared" si="57"/>
        <v>21</v>
      </c>
      <c r="BE13">
        <f t="shared" si="58"/>
        <v>21</v>
      </c>
      <c r="BI13">
        <f t="shared" si="42"/>
        <v>7</v>
      </c>
      <c r="BJ13">
        <f>raw!M14</f>
        <v>9</v>
      </c>
      <c r="BK13">
        <f t="shared" si="42"/>
        <v>14</v>
      </c>
      <c r="BL13">
        <f>raw!R14</f>
        <v>12</v>
      </c>
      <c r="BM13">
        <f t="shared" si="19"/>
        <v>75000</v>
      </c>
      <c r="BN13">
        <f t="shared" si="75"/>
        <v>66970.399999999994</v>
      </c>
      <c r="BP13">
        <f t="shared" si="59"/>
        <v>21</v>
      </c>
      <c r="BQ13">
        <f t="shared" si="60"/>
        <v>21</v>
      </c>
      <c r="BU13">
        <f t="shared" si="44"/>
        <v>7</v>
      </c>
      <c r="BV13">
        <f>raw!N14</f>
        <v>18</v>
      </c>
      <c r="BW13">
        <f t="shared" si="21"/>
        <v>14</v>
      </c>
      <c r="BX13">
        <f>raw!S14</f>
        <v>3</v>
      </c>
      <c r="BY13">
        <f t="shared" si="23"/>
        <v>75000</v>
      </c>
      <c r="BZ13">
        <f t="shared" si="76"/>
        <v>50090.9</v>
      </c>
      <c r="CB13">
        <f t="shared" si="61"/>
        <v>21</v>
      </c>
      <c r="CC13">
        <f t="shared" si="62"/>
        <v>21</v>
      </c>
      <c r="CG13">
        <f>raw!L14</f>
        <v>20</v>
      </c>
      <c r="CH13">
        <f>raw!M14</f>
        <v>9</v>
      </c>
      <c r="CI13">
        <f>raw!Q14</f>
        <v>1</v>
      </c>
      <c r="CJ13">
        <f>raw!R14</f>
        <v>12</v>
      </c>
      <c r="CK13">
        <f t="shared" si="27"/>
        <v>75000</v>
      </c>
      <c r="CL13">
        <f t="shared" si="77"/>
        <v>81903.899999999994</v>
      </c>
      <c r="CN13">
        <f t="shared" si="63"/>
        <v>21</v>
      </c>
      <c r="CO13">
        <f t="shared" si="64"/>
        <v>21</v>
      </c>
      <c r="CS13">
        <f t="shared" si="47"/>
        <v>20</v>
      </c>
      <c r="CT13">
        <f>raw!N14</f>
        <v>18</v>
      </c>
      <c r="CU13">
        <f t="shared" si="29"/>
        <v>1</v>
      </c>
      <c r="CV13">
        <f>raw!S14</f>
        <v>3</v>
      </c>
      <c r="CW13">
        <f t="shared" si="31"/>
        <v>75000</v>
      </c>
      <c r="CX13">
        <f t="shared" si="78"/>
        <v>80365.8</v>
      </c>
      <c r="CZ13">
        <f t="shared" si="65"/>
        <v>21</v>
      </c>
      <c r="DA13">
        <f t="shared" si="66"/>
        <v>21</v>
      </c>
      <c r="DE13">
        <f>raw!M14</f>
        <v>9</v>
      </c>
      <c r="DF13">
        <f>raw!N14</f>
        <v>18</v>
      </c>
      <c r="DG13">
        <f>raw!R14</f>
        <v>12</v>
      </c>
      <c r="DH13">
        <f>raw!S14</f>
        <v>3</v>
      </c>
      <c r="DI13">
        <f t="shared" si="35"/>
        <v>75000</v>
      </c>
      <c r="DJ13">
        <f t="shared" si="79"/>
        <v>64060.1</v>
      </c>
      <c r="DL13">
        <f t="shared" si="67"/>
        <v>21</v>
      </c>
      <c r="DM13">
        <f t="shared" si="68"/>
        <v>21</v>
      </c>
    </row>
    <row r="14" spans="1:117" x14ac:dyDescent="0.3">
      <c r="A14">
        <f>raw!J15</f>
        <v>16</v>
      </c>
      <c r="B14">
        <f>raw!K15</f>
        <v>20</v>
      </c>
      <c r="C14">
        <f>raw!O15</f>
        <v>5</v>
      </c>
      <c r="D14">
        <f>raw!P15</f>
        <v>1</v>
      </c>
      <c r="E14">
        <f>raw!T15*1000</f>
        <v>78000</v>
      </c>
      <c r="F14">
        <f t="shared" si="50"/>
        <v>83099.8</v>
      </c>
      <c r="H14">
        <f t="shared" si="69"/>
        <v>21</v>
      </c>
      <c r="I14">
        <f t="shared" si="70"/>
        <v>21</v>
      </c>
      <c r="M14">
        <f t="shared" si="36"/>
        <v>16</v>
      </c>
      <c r="N14">
        <f>raw!L15</f>
        <v>6</v>
      </c>
      <c r="O14">
        <f t="shared" si="1"/>
        <v>5</v>
      </c>
      <c r="P14">
        <f>raw!Q15</f>
        <v>15</v>
      </c>
      <c r="Q14">
        <f t="shared" si="3"/>
        <v>78000</v>
      </c>
      <c r="R14">
        <f t="shared" si="71"/>
        <v>52830.1</v>
      </c>
      <c r="T14">
        <f t="shared" si="51"/>
        <v>21</v>
      </c>
      <c r="U14">
        <f t="shared" si="52"/>
        <v>21</v>
      </c>
      <c r="Y14">
        <f t="shared" si="37"/>
        <v>16</v>
      </c>
      <c r="Z14">
        <f>raw!M15</f>
        <v>13</v>
      </c>
      <c r="AA14">
        <f t="shared" si="5"/>
        <v>5</v>
      </c>
      <c r="AB14">
        <f>raw!R15</f>
        <v>8</v>
      </c>
      <c r="AC14">
        <f t="shared" si="7"/>
        <v>78000</v>
      </c>
      <c r="AD14">
        <f t="shared" si="72"/>
        <v>51455.199999999997</v>
      </c>
      <c r="AF14">
        <f t="shared" si="53"/>
        <v>21</v>
      </c>
      <c r="AG14">
        <f t="shared" si="54"/>
        <v>21</v>
      </c>
      <c r="AK14">
        <f t="shared" si="39"/>
        <v>16</v>
      </c>
      <c r="AL14">
        <f>raw!N15</f>
        <v>11</v>
      </c>
      <c r="AM14">
        <f t="shared" si="9"/>
        <v>5</v>
      </c>
      <c r="AN14">
        <f>raw!S15</f>
        <v>9</v>
      </c>
      <c r="AO14">
        <f t="shared" si="11"/>
        <v>78000</v>
      </c>
      <c r="AP14">
        <f t="shared" si="73"/>
        <v>52763.7</v>
      </c>
      <c r="AR14">
        <f t="shared" si="55"/>
        <v>21</v>
      </c>
      <c r="AS14">
        <f t="shared" si="56"/>
        <v>20</v>
      </c>
      <c r="AW14">
        <f>raw!K15</f>
        <v>20</v>
      </c>
      <c r="AX14">
        <f>raw!L15</f>
        <v>6</v>
      </c>
      <c r="AY14">
        <f>raw!P15</f>
        <v>1</v>
      </c>
      <c r="AZ14">
        <f>raw!Q15</f>
        <v>15</v>
      </c>
      <c r="BA14">
        <f t="shared" si="15"/>
        <v>78000</v>
      </c>
      <c r="BB14">
        <f t="shared" si="74"/>
        <v>85126.399999999994</v>
      </c>
      <c r="BD14">
        <f t="shared" si="57"/>
        <v>21</v>
      </c>
      <c r="BE14">
        <f t="shared" si="58"/>
        <v>21</v>
      </c>
      <c r="BI14">
        <f t="shared" si="42"/>
        <v>20</v>
      </c>
      <c r="BJ14">
        <f>raw!M15</f>
        <v>13</v>
      </c>
      <c r="BK14">
        <f t="shared" si="42"/>
        <v>1</v>
      </c>
      <c r="BL14">
        <f>raw!R15</f>
        <v>8</v>
      </c>
      <c r="BM14">
        <f t="shared" si="19"/>
        <v>78000</v>
      </c>
      <c r="BN14">
        <f t="shared" si="75"/>
        <v>80987.5</v>
      </c>
      <c r="BP14">
        <f t="shared" si="59"/>
        <v>21</v>
      </c>
      <c r="BQ14">
        <f t="shared" si="60"/>
        <v>21</v>
      </c>
      <c r="BU14">
        <f t="shared" si="44"/>
        <v>20</v>
      </c>
      <c r="BV14">
        <f>raw!N15</f>
        <v>11</v>
      </c>
      <c r="BW14">
        <f t="shared" si="21"/>
        <v>1</v>
      </c>
      <c r="BX14">
        <f>raw!S15</f>
        <v>9</v>
      </c>
      <c r="BY14">
        <f t="shared" si="23"/>
        <v>78000</v>
      </c>
      <c r="BZ14">
        <f t="shared" si="76"/>
        <v>85945.5</v>
      </c>
      <c r="CB14">
        <f t="shared" si="61"/>
        <v>21</v>
      </c>
      <c r="CC14">
        <f t="shared" si="62"/>
        <v>20</v>
      </c>
      <c r="CG14">
        <f>raw!L15</f>
        <v>6</v>
      </c>
      <c r="CH14">
        <f>raw!M15</f>
        <v>13</v>
      </c>
      <c r="CI14">
        <f>raw!Q15</f>
        <v>15</v>
      </c>
      <c r="CJ14">
        <f>raw!R15</f>
        <v>8</v>
      </c>
      <c r="CK14">
        <f t="shared" si="27"/>
        <v>78000</v>
      </c>
      <c r="CL14">
        <f t="shared" si="77"/>
        <v>54783.4</v>
      </c>
      <c r="CN14">
        <f t="shared" si="63"/>
        <v>21</v>
      </c>
      <c r="CO14">
        <f t="shared" si="64"/>
        <v>21</v>
      </c>
      <c r="CS14">
        <f t="shared" si="47"/>
        <v>6</v>
      </c>
      <c r="CT14">
        <f>raw!N15</f>
        <v>11</v>
      </c>
      <c r="CU14">
        <f t="shared" si="29"/>
        <v>15</v>
      </c>
      <c r="CV14">
        <f>raw!S15</f>
        <v>9</v>
      </c>
      <c r="CW14">
        <f t="shared" si="31"/>
        <v>78000</v>
      </c>
      <c r="CX14">
        <f t="shared" si="78"/>
        <v>58544.6</v>
      </c>
      <c r="CZ14">
        <f t="shared" si="65"/>
        <v>21</v>
      </c>
      <c r="DA14">
        <f t="shared" si="66"/>
        <v>20</v>
      </c>
      <c r="DE14">
        <f>raw!M15</f>
        <v>13</v>
      </c>
      <c r="DF14">
        <f>raw!N15</f>
        <v>11</v>
      </c>
      <c r="DG14">
        <f>raw!R15</f>
        <v>8</v>
      </c>
      <c r="DH14">
        <f>raw!S15</f>
        <v>9</v>
      </c>
      <c r="DI14">
        <f t="shared" si="35"/>
        <v>78000</v>
      </c>
      <c r="DJ14">
        <f t="shared" si="79"/>
        <v>60802.8</v>
      </c>
      <c r="DL14">
        <f t="shared" si="67"/>
        <v>21</v>
      </c>
      <c r="DM14">
        <f t="shared" si="68"/>
        <v>20</v>
      </c>
    </row>
    <row r="15" spans="1:117" x14ac:dyDescent="0.3">
      <c r="A15">
        <f>raw!J16</f>
        <v>13</v>
      </c>
      <c r="B15">
        <f>raw!K16</f>
        <v>18</v>
      </c>
      <c r="C15">
        <f>raw!O16</f>
        <v>7</v>
      </c>
      <c r="D15">
        <f>raw!P16</f>
        <v>3</v>
      </c>
      <c r="E15">
        <f>raw!T16*1000</f>
        <v>87000</v>
      </c>
      <c r="F15">
        <f t="shared" si="50"/>
        <v>67487.100000000006</v>
      </c>
      <c r="H15">
        <f t="shared" si="69"/>
        <v>20</v>
      </c>
      <c r="I15">
        <f t="shared" si="70"/>
        <v>21</v>
      </c>
      <c r="M15">
        <f t="shared" si="36"/>
        <v>13</v>
      </c>
      <c r="N15">
        <f>raw!L16</f>
        <v>9</v>
      </c>
      <c r="O15">
        <f t="shared" si="1"/>
        <v>7</v>
      </c>
      <c r="P15">
        <f>raw!Q16</f>
        <v>12</v>
      </c>
      <c r="Q15">
        <f t="shared" si="3"/>
        <v>87000</v>
      </c>
      <c r="R15">
        <f t="shared" si="71"/>
        <v>57537.8</v>
      </c>
      <c r="T15">
        <f t="shared" si="51"/>
        <v>20</v>
      </c>
      <c r="U15">
        <f t="shared" si="52"/>
        <v>21</v>
      </c>
      <c r="Y15">
        <f t="shared" si="37"/>
        <v>13</v>
      </c>
      <c r="Z15">
        <f>raw!M16</f>
        <v>3</v>
      </c>
      <c r="AA15">
        <f t="shared" si="5"/>
        <v>7</v>
      </c>
      <c r="AB15">
        <f>raw!R16</f>
        <v>18</v>
      </c>
      <c r="AC15">
        <f t="shared" si="7"/>
        <v>87000</v>
      </c>
      <c r="AD15">
        <f t="shared" si="72"/>
        <v>59330.9</v>
      </c>
      <c r="AF15">
        <f t="shared" si="53"/>
        <v>20</v>
      </c>
      <c r="AG15">
        <f t="shared" si="54"/>
        <v>21</v>
      </c>
      <c r="AK15">
        <f t="shared" si="39"/>
        <v>13</v>
      </c>
      <c r="AL15">
        <f>raw!N16</f>
        <v>10</v>
      </c>
      <c r="AM15">
        <f t="shared" si="9"/>
        <v>7</v>
      </c>
      <c r="AN15">
        <f>raw!S16</f>
        <v>11</v>
      </c>
      <c r="AO15">
        <f t="shared" si="11"/>
        <v>87000</v>
      </c>
      <c r="AP15">
        <f t="shared" si="73"/>
        <v>62167.199999999997</v>
      </c>
      <c r="AR15">
        <f t="shared" si="55"/>
        <v>20</v>
      </c>
      <c r="AS15">
        <f t="shared" si="56"/>
        <v>21</v>
      </c>
      <c r="AW15">
        <f>raw!K16</f>
        <v>18</v>
      </c>
      <c r="AX15">
        <f>raw!L16</f>
        <v>9</v>
      </c>
      <c r="AY15">
        <f>raw!P16</f>
        <v>3</v>
      </c>
      <c r="AZ15">
        <f>raw!Q16</f>
        <v>12</v>
      </c>
      <c r="BA15">
        <f t="shared" si="15"/>
        <v>87000</v>
      </c>
      <c r="BB15">
        <f t="shared" si="74"/>
        <v>71952.100000000006</v>
      </c>
      <c r="BD15">
        <f t="shared" si="57"/>
        <v>21</v>
      </c>
      <c r="BE15">
        <f t="shared" si="58"/>
        <v>21</v>
      </c>
      <c r="BI15">
        <f t="shared" si="42"/>
        <v>18</v>
      </c>
      <c r="BJ15">
        <f>raw!M16</f>
        <v>3</v>
      </c>
      <c r="BK15">
        <f t="shared" si="42"/>
        <v>3</v>
      </c>
      <c r="BL15">
        <f>raw!R16</f>
        <v>18</v>
      </c>
      <c r="BM15">
        <f t="shared" si="19"/>
        <v>87000</v>
      </c>
      <c r="BN15">
        <f t="shared" si="75"/>
        <v>68008.7</v>
      </c>
      <c r="BP15">
        <f t="shared" si="59"/>
        <v>21</v>
      </c>
      <c r="BQ15">
        <f t="shared" si="60"/>
        <v>21</v>
      </c>
      <c r="BU15">
        <f t="shared" si="44"/>
        <v>18</v>
      </c>
      <c r="BV15">
        <f>raw!N16</f>
        <v>10</v>
      </c>
      <c r="BW15">
        <f t="shared" si="21"/>
        <v>3</v>
      </c>
      <c r="BX15">
        <f>raw!S16</f>
        <v>11</v>
      </c>
      <c r="BY15">
        <f t="shared" si="23"/>
        <v>87000</v>
      </c>
      <c r="BZ15">
        <f t="shared" si="76"/>
        <v>68018.2</v>
      </c>
      <c r="CB15">
        <f t="shared" si="61"/>
        <v>21</v>
      </c>
      <c r="CC15">
        <f t="shared" si="62"/>
        <v>21</v>
      </c>
      <c r="CG15">
        <f>raw!L16</f>
        <v>9</v>
      </c>
      <c r="CH15">
        <f>raw!M16</f>
        <v>3</v>
      </c>
      <c r="CI15">
        <f>raw!Q16</f>
        <v>12</v>
      </c>
      <c r="CJ15">
        <f>raw!R16</f>
        <v>18</v>
      </c>
      <c r="CK15">
        <f t="shared" si="27"/>
        <v>87000</v>
      </c>
      <c r="CL15">
        <f t="shared" si="77"/>
        <v>68886</v>
      </c>
      <c r="CN15">
        <f t="shared" si="63"/>
        <v>21</v>
      </c>
      <c r="CO15">
        <f t="shared" si="64"/>
        <v>21</v>
      </c>
      <c r="CS15">
        <f t="shared" si="47"/>
        <v>9</v>
      </c>
      <c r="CT15">
        <f>raw!N16</f>
        <v>10</v>
      </c>
      <c r="CU15">
        <f t="shared" si="29"/>
        <v>12</v>
      </c>
      <c r="CV15">
        <f>raw!S16</f>
        <v>11</v>
      </c>
      <c r="CW15">
        <f t="shared" si="31"/>
        <v>87000</v>
      </c>
      <c r="CX15">
        <f t="shared" si="78"/>
        <v>64399.1</v>
      </c>
      <c r="CZ15">
        <f t="shared" si="65"/>
        <v>21</v>
      </c>
      <c r="DA15">
        <f t="shared" si="66"/>
        <v>21</v>
      </c>
      <c r="DE15">
        <f>raw!M16</f>
        <v>3</v>
      </c>
      <c r="DF15">
        <f>raw!N16</f>
        <v>10</v>
      </c>
      <c r="DG15">
        <f>raw!R16</f>
        <v>18</v>
      </c>
      <c r="DH15">
        <f>raw!S16</f>
        <v>11</v>
      </c>
      <c r="DI15">
        <f t="shared" si="35"/>
        <v>87000</v>
      </c>
      <c r="DJ15">
        <f t="shared" si="79"/>
        <v>59717</v>
      </c>
      <c r="DL15">
        <f t="shared" si="67"/>
        <v>21</v>
      </c>
      <c r="DM15">
        <f t="shared" si="68"/>
        <v>21</v>
      </c>
    </row>
    <row r="16" spans="1:117" x14ac:dyDescent="0.3">
      <c r="A16">
        <f>raw!J17</f>
        <v>20</v>
      </c>
      <c r="B16">
        <f>raw!K17</f>
        <v>4</v>
      </c>
      <c r="C16">
        <f>raw!O17</f>
        <v>1</v>
      </c>
      <c r="D16">
        <f>raw!P17</f>
        <v>17</v>
      </c>
      <c r="E16">
        <f>raw!T17*1000</f>
        <v>94000</v>
      </c>
      <c r="F16">
        <f t="shared" si="50"/>
        <v>94683.4</v>
      </c>
      <c r="H16">
        <f t="shared" si="69"/>
        <v>21</v>
      </c>
      <c r="I16">
        <f t="shared" si="70"/>
        <v>21</v>
      </c>
      <c r="M16">
        <f t="shared" si="36"/>
        <v>20</v>
      </c>
      <c r="N16">
        <f>raw!L17</f>
        <v>3</v>
      </c>
      <c r="O16">
        <f t="shared" si="1"/>
        <v>1</v>
      </c>
      <c r="P16">
        <f>raw!Q17</f>
        <v>18</v>
      </c>
      <c r="Q16">
        <f t="shared" si="3"/>
        <v>94000</v>
      </c>
      <c r="R16">
        <f t="shared" si="71"/>
        <v>98337.2</v>
      </c>
      <c r="T16">
        <f t="shared" si="51"/>
        <v>21</v>
      </c>
      <c r="U16">
        <f t="shared" si="52"/>
        <v>21</v>
      </c>
      <c r="Y16">
        <f t="shared" si="37"/>
        <v>20</v>
      </c>
      <c r="Z16">
        <f>raw!M17</f>
        <v>11</v>
      </c>
      <c r="AA16">
        <f t="shared" si="5"/>
        <v>1</v>
      </c>
      <c r="AB16">
        <f>raw!R17</f>
        <v>10</v>
      </c>
      <c r="AC16">
        <f t="shared" si="7"/>
        <v>94000</v>
      </c>
      <c r="AD16">
        <f t="shared" si="72"/>
        <v>100285.1</v>
      </c>
      <c r="AF16">
        <f t="shared" si="53"/>
        <v>21</v>
      </c>
      <c r="AG16">
        <f t="shared" si="54"/>
        <v>21</v>
      </c>
      <c r="AK16">
        <f t="shared" si="39"/>
        <v>20</v>
      </c>
      <c r="AL16">
        <f>raw!N17</f>
        <v>1</v>
      </c>
      <c r="AM16">
        <f t="shared" si="9"/>
        <v>1</v>
      </c>
      <c r="AN16">
        <f>raw!S17</f>
        <v>19</v>
      </c>
      <c r="AO16">
        <f t="shared" si="11"/>
        <v>94000</v>
      </c>
      <c r="AP16">
        <f t="shared" si="73"/>
        <v>98213.7</v>
      </c>
      <c r="AR16">
        <f t="shared" si="55"/>
        <v>21</v>
      </c>
      <c r="AS16">
        <f t="shared" si="56"/>
        <v>20</v>
      </c>
      <c r="AW16">
        <f>raw!K17</f>
        <v>4</v>
      </c>
      <c r="AX16">
        <f>raw!L17</f>
        <v>3</v>
      </c>
      <c r="AY16">
        <f>raw!P17</f>
        <v>17</v>
      </c>
      <c r="AZ16">
        <f>raw!Q17</f>
        <v>18</v>
      </c>
      <c r="BA16">
        <f t="shared" si="15"/>
        <v>94000</v>
      </c>
      <c r="BB16">
        <f t="shared" si="74"/>
        <v>66378.3</v>
      </c>
      <c r="BD16">
        <f t="shared" si="57"/>
        <v>21</v>
      </c>
      <c r="BE16">
        <f t="shared" si="58"/>
        <v>21</v>
      </c>
      <c r="BI16">
        <f t="shared" si="42"/>
        <v>4</v>
      </c>
      <c r="BJ16">
        <f>raw!M17</f>
        <v>11</v>
      </c>
      <c r="BK16">
        <f t="shared" si="42"/>
        <v>17</v>
      </c>
      <c r="BL16">
        <f>raw!R17</f>
        <v>10</v>
      </c>
      <c r="BM16">
        <f t="shared" si="19"/>
        <v>94000</v>
      </c>
      <c r="BN16">
        <f t="shared" si="75"/>
        <v>71123.600000000006</v>
      </c>
      <c r="BP16">
        <f t="shared" si="59"/>
        <v>21</v>
      </c>
      <c r="BQ16">
        <f t="shared" si="60"/>
        <v>21</v>
      </c>
      <c r="BU16">
        <f t="shared" si="44"/>
        <v>4</v>
      </c>
      <c r="BV16">
        <f>raw!N17</f>
        <v>1</v>
      </c>
      <c r="BW16">
        <f t="shared" si="21"/>
        <v>17</v>
      </c>
      <c r="BX16">
        <f>raw!S17</f>
        <v>19</v>
      </c>
      <c r="BY16">
        <f t="shared" si="23"/>
        <v>94000</v>
      </c>
      <c r="BZ16">
        <f t="shared" si="76"/>
        <v>78036.399999999994</v>
      </c>
      <c r="CB16">
        <f t="shared" si="61"/>
        <v>21</v>
      </c>
      <c r="CC16">
        <f t="shared" si="62"/>
        <v>20</v>
      </c>
      <c r="CG16">
        <f>raw!L17</f>
        <v>3</v>
      </c>
      <c r="CH16">
        <f>raw!M17</f>
        <v>11</v>
      </c>
      <c r="CI16">
        <f>raw!Q17</f>
        <v>18</v>
      </c>
      <c r="CJ16">
        <f>raw!R17</f>
        <v>10</v>
      </c>
      <c r="CK16">
        <f t="shared" si="27"/>
        <v>94000</v>
      </c>
      <c r="CL16">
        <f t="shared" si="77"/>
        <v>65089.2</v>
      </c>
      <c r="CN16">
        <f t="shared" si="63"/>
        <v>21</v>
      </c>
      <c r="CO16">
        <f t="shared" si="64"/>
        <v>21</v>
      </c>
      <c r="CS16">
        <f t="shared" si="47"/>
        <v>3</v>
      </c>
      <c r="CT16">
        <f>raw!N17</f>
        <v>1</v>
      </c>
      <c r="CU16">
        <f t="shared" si="29"/>
        <v>18</v>
      </c>
      <c r="CV16">
        <f>raw!S17</f>
        <v>19</v>
      </c>
      <c r="CW16">
        <f t="shared" si="31"/>
        <v>94000</v>
      </c>
      <c r="CX16">
        <f t="shared" si="78"/>
        <v>83559.100000000006</v>
      </c>
      <c r="CZ16">
        <f t="shared" si="65"/>
        <v>21</v>
      </c>
      <c r="DA16">
        <f t="shared" si="66"/>
        <v>20</v>
      </c>
      <c r="DE16">
        <f>raw!M17</f>
        <v>11</v>
      </c>
      <c r="DF16">
        <f>raw!N17</f>
        <v>1</v>
      </c>
      <c r="DG16">
        <f>raw!R17</f>
        <v>10</v>
      </c>
      <c r="DH16">
        <f>raw!S17</f>
        <v>19</v>
      </c>
      <c r="DI16">
        <f t="shared" si="35"/>
        <v>94000</v>
      </c>
      <c r="DJ16">
        <f t="shared" si="79"/>
        <v>86318.2</v>
      </c>
      <c r="DL16">
        <f t="shared" si="67"/>
        <v>21</v>
      </c>
      <c r="DM16">
        <f t="shared" si="68"/>
        <v>20</v>
      </c>
    </row>
    <row r="17" spans="1:120" x14ac:dyDescent="0.3">
      <c r="A17">
        <f>raw!J18</f>
        <v>17</v>
      </c>
      <c r="B17">
        <f>raw!K18</f>
        <v>2</v>
      </c>
      <c r="C17">
        <f>raw!O18</f>
        <v>4</v>
      </c>
      <c r="D17">
        <f>raw!P18</f>
        <v>18</v>
      </c>
      <c r="E17">
        <f>raw!T18*1000</f>
        <v>23000</v>
      </c>
      <c r="F17">
        <f t="shared" si="50"/>
        <v>54392.6</v>
      </c>
      <c r="H17">
        <f t="shared" si="69"/>
        <v>21</v>
      </c>
      <c r="I17">
        <f t="shared" si="70"/>
        <v>20</v>
      </c>
      <c r="M17">
        <f t="shared" si="36"/>
        <v>17</v>
      </c>
      <c r="N17">
        <f>raw!L18</f>
        <v>2</v>
      </c>
      <c r="O17">
        <f t="shared" si="1"/>
        <v>4</v>
      </c>
      <c r="P17">
        <f>raw!Q18</f>
        <v>19</v>
      </c>
      <c r="Q17">
        <f t="shared" si="3"/>
        <v>23000</v>
      </c>
      <c r="R17">
        <f t="shared" si="71"/>
        <v>52307</v>
      </c>
      <c r="T17">
        <f t="shared" si="51"/>
        <v>21</v>
      </c>
      <c r="U17">
        <f t="shared" si="52"/>
        <v>21</v>
      </c>
      <c r="Y17">
        <f t="shared" si="37"/>
        <v>17</v>
      </c>
      <c r="Z17">
        <f>raw!M18</f>
        <v>1</v>
      </c>
      <c r="AA17">
        <f t="shared" si="5"/>
        <v>4</v>
      </c>
      <c r="AB17">
        <f>raw!R18</f>
        <v>19</v>
      </c>
      <c r="AC17">
        <f t="shared" si="7"/>
        <v>23000</v>
      </c>
      <c r="AD17">
        <f t="shared" si="72"/>
        <v>63006.3</v>
      </c>
      <c r="AF17">
        <f t="shared" si="53"/>
        <v>21</v>
      </c>
      <c r="AG17">
        <f t="shared" si="54"/>
        <v>20</v>
      </c>
      <c r="AK17">
        <f t="shared" si="39"/>
        <v>17</v>
      </c>
      <c r="AL17">
        <f>raw!N18</f>
        <v>8</v>
      </c>
      <c r="AM17">
        <f t="shared" si="9"/>
        <v>4</v>
      </c>
      <c r="AN17">
        <f>raw!S18</f>
        <v>13</v>
      </c>
      <c r="AO17">
        <f t="shared" si="11"/>
        <v>23000</v>
      </c>
      <c r="AP17">
        <f t="shared" si="73"/>
        <v>40748.199999999997</v>
      </c>
      <c r="AR17">
        <f t="shared" si="55"/>
        <v>21</v>
      </c>
      <c r="AS17">
        <f t="shared" si="56"/>
        <v>21</v>
      </c>
      <c r="AW17">
        <f>raw!K18</f>
        <v>2</v>
      </c>
      <c r="AX17">
        <f>raw!L18</f>
        <v>2</v>
      </c>
      <c r="AY17">
        <f>raw!P18</f>
        <v>18</v>
      </c>
      <c r="AZ17">
        <f>raw!Q18</f>
        <v>19</v>
      </c>
      <c r="BA17">
        <f t="shared" si="15"/>
        <v>23000</v>
      </c>
      <c r="BB17">
        <f t="shared" si="74"/>
        <v>47630.2</v>
      </c>
      <c r="BD17">
        <f t="shared" si="57"/>
        <v>20</v>
      </c>
      <c r="BE17">
        <f t="shared" si="58"/>
        <v>21</v>
      </c>
      <c r="BI17">
        <f t="shared" si="42"/>
        <v>2</v>
      </c>
      <c r="BJ17">
        <f>raw!M18</f>
        <v>1</v>
      </c>
      <c r="BK17">
        <f t="shared" si="42"/>
        <v>18</v>
      </c>
      <c r="BL17">
        <f>raw!R18</f>
        <v>19</v>
      </c>
      <c r="BM17">
        <f t="shared" si="19"/>
        <v>23000</v>
      </c>
      <c r="BN17">
        <f t="shared" si="75"/>
        <v>39974.6</v>
      </c>
      <c r="BP17">
        <f t="shared" si="59"/>
        <v>20</v>
      </c>
      <c r="BQ17">
        <f t="shared" si="60"/>
        <v>20</v>
      </c>
      <c r="BU17">
        <f t="shared" si="44"/>
        <v>2</v>
      </c>
      <c r="BV17">
        <f>raw!N18</f>
        <v>8</v>
      </c>
      <c r="BW17">
        <f t="shared" si="21"/>
        <v>18</v>
      </c>
      <c r="BX17">
        <f>raw!S18</f>
        <v>13</v>
      </c>
      <c r="BY17">
        <f t="shared" si="23"/>
        <v>23000</v>
      </c>
      <c r="BZ17">
        <f t="shared" si="76"/>
        <v>24254.5</v>
      </c>
      <c r="CB17">
        <f t="shared" si="61"/>
        <v>20</v>
      </c>
      <c r="CC17">
        <f t="shared" si="62"/>
        <v>21</v>
      </c>
      <c r="CG17">
        <f>raw!L18</f>
        <v>2</v>
      </c>
      <c r="CH17">
        <f>raw!M18</f>
        <v>1</v>
      </c>
      <c r="CI17">
        <f>raw!Q18</f>
        <v>19</v>
      </c>
      <c r="CJ17">
        <f>raw!R18</f>
        <v>19</v>
      </c>
      <c r="CK17">
        <f t="shared" si="27"/>
        <v>23000</v>
      </c>
      <c r="CL17">
        <f t="shared" si="77"/>
        <v>54783.4</v>
      </c>
      <c r="CN17">
        <f t="shared" si="63"/>
        <v>21</v>
      </c>
      <c r="CO17">
        <f t="shared" si="64"/>
        <v>20</v>
      </c>
      <c r="CS17">
        <f t="shared" si="47"/>
        <v>2</v>
      </c>
      <c r="CT17">
        <f>raw!N18</f>
        <v>8</v>
      </c>
      <c r="CU17">
        <f t="shared" si="29"/>
        <v>19</v>
      </c>
      <c r="CV17">
        <f>raw!S18</f>
        <v>13</v>
      </c>
      <c r="CW17">
        <f t="shared" si="31"/>
        <v>23000</v>
      </c>
      <c r="CX17">
        <f t="shared" si="78"/>
        <v>35126.800000000003</v>
      </c>
      <c r="CZ17">
        <f t="shared" si="65"/>
        <v>21</v>
      </c>
      <c r="DA17">
        <f t="shared" si="66"/>
        <v>21</v>
      </c>
      <c r="DE17">
        <f>raw!M18</f>
        <v>1</v>
      </c>
      <c r="DF17">
        <f>raw!N18</f>
        <v>8</v>
      </c>
      <c r="DG17">
        <f>raw!R18</f>
        <v>19</v>
      </c>
      <c r="DH17">
        <f>raw!S18</f>
        <v>13</v>
      </c>
      <c r="DI17">
        <f t="shared" si="35"/>
        <v>23000</v>
      </c>
      <c r="DJ17">
        <f t="shared" si="79"/>
        <v>30401.4</v>
      </c>
      <c r="DL17">
        <f t="shared" si="67"/>
        <v>20</v>
      </c>
      <c r="DM17">
        <f t="shared" si="68"/>
        <v>21</v>
      </c>
    </row>
    <row r="18" spans="1:120" x14ac:dyDescent="0.3">
      <c r="A18">
        <f>raw!J19</f>
        <v>11</v>
      </c>
      <c r="B18">
        <f>raw!K19</f>
        <v>10</v>
      </c>
      <c r="C18">
        <f>raw!O19</f>
        <v>10</v>
      </c>
      <c r="D18">
        <f>raw!P19</f>
        <v>11</v>
      </c>
      <c r="E18">
        <f>raw!T19*1000</f>
        <v>23000</v>
      </c>
      <c r="F18">
        <f t="shared" si="50"/>
        <v>42305.3</v>
      </c>
      <c r="H18">
        <f t="shared" si="69"/>
        <v>21</v>
      </c>
      <c r="I18">
        <f t="shared" si="70"/>
        <v>21</v>
      </c>
      <c r="M18">
        <f t="shared" si="36"/>
        <v>11</v>
      </c>
      <c r="N18">
        <f>raw!L19</f>
        <v>14</v>
      </c>
      <c r="O18">
        <f t="shared" si="1"/>
        <v>10</v>
      </c>
      <c r="P18">
        <f>raw!Q19</f>
        <v>7</v>
      </c>
      <c r="Q18">
        <f t="shared" si="3"/>
        <v>23000</v>
      </c>
      <c r="R18">
        <f t="shared" si="71"/>
        <v>31907.3</v>
      </c>
      <c r="T18">
        <f t="shared" si="51"/>
        <v>21</v>
      </c>
      <c r="U18">
        <f t="shared" si="52"/>
        <v>21</v>
      </c>
      <c r="Y18">
        <f t="shared" si="37"/>
        <v>11</v>
      </c>
      <c r="Z18">
        <f>raw!M19</f>
        <v>7</v>
      </c>
      <c r="AA18">
        <f t="shared" si="5"/>
        <v>10</v>
      </c>
      <c r="AB18">
        <f>raw!R19</f>
        <v>14</v>
      </c>
      <c r="AC18">
        <f t="shared" si="7"/>
        <v>23000</v>
      </c>
      <c r="AD18">
        <f t="shared" si="72"/>
        <v>35178.5</v>
      </c>
      <c r="AF18">
        <f t="shared" si="53"/>
        <v>21</v>
      </c>
      <c r="AG18">
        <f t="shared" si="54"/>
        <v>21</v>
      </c>
      <c r="AK18">
        <f t="shared" si="39"/>
        <v>11</v>
      </c>
      <c r="AL18">
        <f>raw!N19</f>
        <v>13</v>
      </c>
      <c r="AM18">
        <f t="shared" si="9"/>
        <v>10</v>
      </c>
      <c r="AN18">
        <f>raw!S19</f>
        <v>8</v>
      </c>
      <c r="AO18">
        <f t="shared" si="11"/>
        <v>23000</v>
      </c>
      <c r="AP18">
        <f t="shared" si="73"/>
        <v>43360.3</v>
      </c>
      <c r="AR18">
        <f t="shared" si="55"/>
        <v>21</v>
      </c>
      <c r="AS18">
        <f t="shared" si="56"/>
        <v>21</v>
      </c>
      <c r="AW18">
        <f>raw!K19</f>
        <v>10</v>
      </c>
      <c r="AX18">
        <f>raw!L19</f>
        <v>14</v>
      </c>
      <c r="AY18">
        <f>raw!P19</f>
        <v>11</v>
      </c>
      <c r="AZ18">
        <f>raw!Q19</f>
        <v>7</v>
      </c>
      <c r="BA18">
        <f t="shared" si="15"/>
        <v>23000</v>
      </c>
      <c r="BB18">
        <f t="shared" si="74"/>
        <v>30909</v>
      </c>
      <c r="BD18">
        <f t="shared" si="57"/>
        <v>21</v>
      </c>
      <c r="BE18">
        <f t="shared" si="58"/>
        <v>21</v>
      </c>
      <c r="BI18">
        <f t="shared" si="42"/>
        <v>10</v>
      </c>
      <c r="BJ18">
        <f>raw!M19</f>
        <v>7</v>
      </c>
      <c r="BK18">
        <f t="shared" si="42"/>
        <v>11</v>
      </c>
      <c r="BL18">
        <f>raw!R19</f>
        <v>14</v>
      </c>
      <c r="BM18">
        <f t="shared" si="19"/>
        <v>23000</v>
      </c>
      <c r="BN18">
        <f t="shared" si="75"/>
        <v>48281</v>
      </c>
      <c r="BP18">
        <f t="shared" si="59"/>
        <v>21</v>
      </c>
      <c r="BQ18">
        <f t="shared" si="60"/>
        <v>21</v>
      </c>
      <c r="BU18">
        <f t="shared" si="44"/>
        <v>10</v>
      </c>
      <c r="BV18">
        <f>raw!N19</f>
        <v>13</v>
      </c>
      <c r="BW18">
        <f t="shared" si="21"/>
        <v>11</v>
      </c>
      <c r="BX18">
        <f>raw!S19</f>
        <v>8</v>
      </c>
      <c r="BY18">
        <f t="shared" si="23"/>
        <v>23000</v>
      </c>
      <c r="BZ18">
        <f t="shared" si="76"/>
        <v>42181.8</v>
      </c>
      <c r="CB18">
        <f t="shared" si="61"/>
        <v>21</v>
      </c>
      <c r="CC18">
        <f t="shared" si="62"/>
        <v>21</v>
      </c>
      <c r="CG18">
        <f>raw!L19</f>
        <v>14</v>
      </c>
      <c r="CH18">
        <f>raw!M19</f>
        <v>7</v>
      </c>
      <c r="CI18">
        <f>raw!Q19</f>
        <v>7</v>
      </c>
      <c r="CJ18">
        <f>raw!R19</f>
        <v>14</v>
      </c>
      <c r="CK18">
        <f t="shared" si="27"/>
        <v>23000</v>
      </c>
      <c r="CL18">
        <f t="shared" si="77"/>
        <v>45020</v>
      </c>
      <c r="CN18">
        <f t="shared" si="63"/>
        <v>21</v>
      </c>
      <c r="CO18">
        <f t="shared" si="64"/>
        <v>21</v>
      </c>
      <c r="CS18">
        <f t="shared" si="47"/>
        <v>14</v>
      </c>
      <c r="CT18">
        <f>raw!N19</f>
        <v>13</v>
      </c>
      <c r="CU18">
        <f t="shared" si="29"/>
        <v>7</v>
      </c>
      <c r="CV18">
        <f>raw!S19</f>
        <v>8</v>
      </c>
      <c r="CW18">
        <f t="shared" si="31"/>
        <v>23000</v>
      </c>
      <c r="CX18">
        <f t="shared" si="78"/>
        <v>35659</v>
      </c>
      <c r="CZ18">
        <f t="shared" si="65"/>
        <v>21</v>
      </c>
      <c r="DA18">
        <f t="shared" si="66"/>
        <v>21</v>
      </c>
      <c r="DE18">
        <f>raw!M19</f>
        <v>7</v>
      </c>
      <c r="DF18">
        <f>raw!N19</f>
        <v>13</v>
      </c>
      <c r="DG18">
        <f>raw!R19</f>
        <v>14</v>
      </c>
      <c r="DH18">
        <f>raw!S19</f>
        <v>8</v>
      </c>
      <c r="DI18">
        <f t="shared" si="35"/>
        <v>23000</v>
      </c>
      <c r="DJ18">
        <f t="shared" si="79"/>
        <v>54016.800000000003</v>
      </c>
      <c r="DL18">
        <f t="shared" si="67"/>
        <v>21</v>
      </c>
      <c r="DM18">
        <f t="shared" si="68"/>
        <v>21</v>
      </c>
    </row>
    <row r="19" spans="1:120" x14ac:dyDescent="0.3">
      <c r="A19">
        <f>raw!J20</f>
        <v>6</v>
      </c>
      <c r="B19">
        <f>raw!K20</f>
        <v>13</v>
      </c>
      <c r="C19">
        <f>raw!O20</f>
        <v>14</v>
      </c>
      <c r="D19">
        <f>raw!P20</f>
        <v>7</v>
      </c>
      <c r="E19">
        <f>raw!T20*1000</f>
        <v>76000</v>
      </c>
      <c r="F19">
        <f t="shared" si="50"/>
        <v>62450.7</v>
      </c>
      <c r="H19">
        <f t="shared" si="69"/>
        <v>20</v>
      </c>
      <c r="I19">
        <f t="shared" si="70"/>
        <v>20</v>
      </c>
      <c r="M19">
        <f t="shared" si="36"/>
        <v>6</v>
      </c>
      <c r="N19">
        <f>raw!L20</f>
        <v>18</v>
      </c>
      <c r="O19">
        <f t="shared" si="1"/>
        <v>14</v>
      </c>
      <c r="P19">
        <f>raw!Q20</f>
        <v>3</v>
      </c>
      <c r="Q19">
        <f t="shared" si="3"/>
        <v>76000</v>
      </c>
      <c r="R19">
        <f t="shared" si="71"/>
        <v>67999.199999999997</v>
      </c>
      <c r="T19">
        <f t="shared" si="51"/>
        <v>20</v>
      </c>
      <c r="U19">
        <f t="shared" si="52"/>
        <v>21</v>
      </c>
      <c r="Y19">
        <f t="shared" si="37"/>
        <v>6</v>
      </c>
      <c r="Z19">
        <f>raw!M20</f>
        <v>10</v>
      </c>
      <c r="AA19">
        <f t="shared" si="5"/>
        <v>14</v>
      </c>
      <c r="AB19">
        <f>raw!R20</f>
        <v>11</v>
      </c>
      <c r="AC19">
        <f t="shared" si="7"/>
        <v>76000</v>
      </c>
      <c r="AD19">
        <f t="shared" si="72"/>
        <v>68256.800000000003</v>
      </c>
      <c r="AF19">
        <f t="shared" si="53"/>
        <v>20</v>
      </c>
      <c r="AG19">
        <f t="shared" si="54"/>
        <v>21</v>
      </c>
      <c r="AK19">
        <f t="shared" si="39"/>
        <v>6</v>
      </c>
      <c r="AL19">
        <f>raw!N20</f>
        <v>14</v>
      </c>
      <c r="AM19">
        <f t="shared" si="9"/>
        <v>14</v>
      </c>
      <c r="AN19">
        <f>raw!S20</f>
        <v>7</v>
      </c>
      <c r="AO19">
        <f t="shared" si="11"/>
        <v>76000</v>
      </c>
      <c r="AP19">
        <f t="shared" si="73"/>
        <v>63212</v>
      </c>
      <c r="AR19">
        <f t="shared" si="55"/>
        <v>20</v>
      </c>
      <c r="AS19">
        <f t="shared" si="56"/>
        <v>21</v>
      </c>
      <c r="AW19">
        <f>raw!K20</f>
        <v>13</v>
      </c>
      <c r="AX19">
        <f>raw!L20</f>
        <v>18</v>
      </c>
      <c r="AY19">
        <f>raw!P20</f>
        <v>7</v>
      </c>
      <c r="AZ19">
        <f>raw!Q20</f>
        <v>3</v>
      </c>
      <c r="BA19">
        <f t="shared" si="15"/>
        <v>76000</v>
      </c>
      <c r="BB19">
        <f t="shared" si="74"/>
        <v>70938.600000000006</v>
      </c>
      <c r="BD19">
        <f t="shared" si="57"/>
        <v>20</v>
      </c>
      <c r="BE19">
        <f t="shared" si="58"/>
        <v>21</v>
      </c>
      <c r="BI19">
        <f t="shared" si="42"/>
        <v>13</v>
      </c>
      <c r="BJ19">
        <f>raw!M20</f>
        <v>10</v>
      </c>
      <c r="BK19">
        <f t="shared" si="42"/>
        <v>7</v>
      </c>
      <c r="BL19">
        <f>raw!R20</f>
        <v>11</v>
      </c>
      <c r="BM19">
        <f t="shared" si="19"/>
        <v>76000</v>
      </c>
      <c r="BN19">
        <f t="shared" si="75"/>
        <v>64893.8</v>
      </c>
      <c r="BP19">
        <f t="shared" si="59"/>
        <v>20</v>
      </c>
      <c r="BQ19">
        <f t="shared" si="60"/>
        <v>21</v>
      </c>
      <c r="BU19">
        <f t="shared" si="44"/>
        <v>13</v>
      </c>
      <c r="BV19">
        <f>raw!N20</f>
        <v>14</v>
      </c>
      <c r="BW19">
        <f t="shared" si="21"/>
        <v>7</v>
      </c>
      <c r="BX19">
        <f>raw!S20</f>
        <v>7</v>
      </c>
      <c r="BY19">
        <f t="shared" si="23"/>
        <v>76000</v>
      </c>
      <c r="BZ19">
        <f t="shared" si="76"/>
        <v>72236.399999999994</v>
      </c>
      <c r="CB19">
        <f t="shared" si="61"/>
        <v>20</v>
      </c>
      <c r="CC19">
        <f t="shared" si="62"/>
        <v>21</v>
      </c>
      <c r="CG19">
        <f>raw!L20</f>
        <v>18</v>
      </c>
      <c r="CH19">
        <f>raw!M20</f>
        <v>10</v>
      </c>
      <c r="CI19">
        <f>raw!Q20</f>
        <v>3</v>
      </c>
      <c r="CJ19">
        <f>raw!R20</f>
        <v>11</v>
      </c>
      <c r="CK19">
        <f t="shared" si="27"/>
        <v>76000</v>
      </c>
      <c r="CL19">
        <f t="shared" si="77"/>
        <v>61292.3</v>
      </c>
      <c r="CN19">
        <f t="shared" si="63"/>
        <v>21</v>
      </c>
      <c r="CO19">
        <f t="shared" si="64"/>
        <v>21</v>
      </c>
      <c r="CS19">
        <f t="shared" si="47"/>
        <v>18</v>
      </c>
      <c r="CT19">
        <f>raw!N20</f>
        <v>14</v>
      </c>
      <c r="CU19">
        <f t="shared" si="29"/>
        <v>3</v>
      </c>
      <c r="CV19">
        <f>raw!S20</f>
        <v>7</v>
      </c>
      <c r="CW19">
        <f t="shared" si="31"/>
        <v>76000</v>
      </c>
      <c r="CX19">
        <f t="shared" si="78"/>
        <v>63334.6</v>
      </c>
      <c r="CZ19">
        <f t="shared" si="65"/>
        <v>21</v>
      </c>
      <c r="DA19">
        <f t="shared" si="66"/>
        <v>21</v>
      </c>
      <c r="DE19">
        <f>raw!M20</f>
        <v>10</v>
      </c>
      <c r="DF19">
        <f>raw!N20</f>
        <v>14</v>
      </c>
      <c r="DG19">
        <f>raw!R20</f>
        <v>11</v>
      </c>
      <c r="DH19">
        <f>raw!S20</f>
        <v>7</v>
      </c>
      <c r="DI19">
        <f t="shared" si="35"/>
        <v>76000</v>
      </c>
      <c r="DJ19">
        <f t="shared" si="79"/>
        <v>64603</v>
      </c>
      <c r="DL19">
        <f t="shared" si="67"/>
        <v>21</v>
      </c>
      <c r="DM19">
        <f t="shared" si="68"/>
        <v>21</v>
      </c>
    </row>
    <row r="20" spans="1:120" x14ac:dyDescent="0.3">
      <c r="A20">
        <f>raw!J21</f>
        <v>4</v>
      </c>
      <c r="B20">
        <f>raw!K21</f>
        <v>15</v>
      </c>
      <c r="C20">
        <f>raw!O21</f>
        <v>17</v>
      </c>
      <c r="D20">
        <f>raw!P21</f>
        <v>6</v>
      </c>
      <c r="E20">
        <f>raw!T21*1000</f>
        <v>39000</v>
      </c>
      <c r="F20">
        <f t="shared" si="50"/>
        <v>39787.199999999997</v>
      </c>
      <c r="H20">
        <f t="shared" si="69"/>
        <v>21</v>
      </c>
      <c r="I20">
        <f t="shared" si="70"/>
        <v>21</v>
      </c>
      <c r="M20">
        <f t="shared" si="36"/>
        <v>4</v>
      </c>
      <c r="N20">
        <f>raw!L21</f>
        <v>13</v>
      </c>
      <c r="O20">
        <f t="shared" si="1"/>
        <v>17</v>
      </c>
      <c r="P20">
        <f>raw!Q21</f>
        <v>8</v>
      </c>
      <c r="Q20">
        <f t="shared" si="3"/>
        <v>39000</v>
      </c>
      <c r="R20">
        <f t="shared" si="71"/>
        <v>48645.599999999999</v>
      </c>
      <c r="T20">
        <f t="shared" si="51"/>
        <v>21</v>
      </c>
      <c r="U20">
        <f t="shared" si="52"/>
        <v>21</v>
      </c>
      <c r="Y20">
        <f t="shared" si="37"/>
        <v>4</v>
      </c>
      <c r="Z20">
        <f>raw!M21</f>
        <v>20</v>
      </c>
      <c r="AA20">
        <f t="shared" si="5"/>
        <v>17</v>
      </c>
      <c r="AB20">
        <f>raw!R21</f>
        <v>1</v>
      </c>
      <c r="AC20">
        <f t="shared" si="7"/>
        <v>39000</v>
      </c>
      <c r="AD20">
        <f t="shared" si="72"/>
        <v>48829.9</v>
      </c>
      <c r="AF20">
        <f t="shared" si="53"/>
        <v>21</v>
      </c>
      <c r="AG20">
        <f t="shared" si="54"/>
        <v>21</v>
      </c>
      <c r="AK20">
        <f t="shared" si="39"/>
        <v>4</v>
      </c>
      <c r="AL20">
        <f>raw!N21</f>
        <v>17</v>
      </c>
      <c r="AM20">
        <f t="shared" si="9"/>
        <v>17</v>
      </c>
      <c r="AN20">
        <f>raw!S21</f>
        <v>4</v>
      </c>
      <c r="AO20">
        <f t="shared" si="11"/>
        <v>39000</v>
      </c>
      <c r="AP20">
        <f t="shared" si="73"/>
        <v>55898.2</v>
      </c>
      <c r="AR20">
        <f t="shared" si="55"/>
        <v>21</v>
      </c>
      <c r="AS20">
        <f t="shared" si="56"/>
        <v>21</v>
      </c>
      <c r="AW20">
        <f>raw!K21</f>
        <v>15</v>
      </c>
      <c r="AX20">
        <f>raw!L21</f>
        <v>13</v>
      </c>
      <c r="AY20">
        <f>raw!P21</f>
        <v>6</v>
      </c>
      <c r="AZ20">
        <f>raw!Q21</f>
        <v>8</v>
      </c>
      <c r="BA20">
        <f t="shared" si="15"/>
        <v>39000</v>
      </c>
      <c r="BB20">
        <f t="shared" si="74"/>
        <v>50163.8</v>
      </c>
      <c r="BD20">
        <f t="shared" si="57"/>
        <v>21</v>
      </c>
      <c r="BE20">
        <f t="shared" si="58"/>
        <v>21</v>
      </c>
      <c r="BI20">
        <f t="shared" si="42"/>
        <v>15</v>
      </c>
      <c r="BJ20">
        <f>raw!M21</f>
        <v>20</v>
      </c>
      <c r="BK20">
        <f t="shared" si="42"/>
        <v>6</v>
      </c>
      <c r="BL20">
        <f>raw!R21</f>
        <v>1</v>
      </c>
      <c r="BM20">
        <f t="shared" si="19"/>
        <v>39000</v>
      </c>
      <c r="BN20">
        <f t="shared" si="75"/>
        <v>65932.100000000006</v>
      </c>
      <c r="BP20">
        <f t="shared" si="59"/>
        <v>21</v>
      </c>
      <c r="BQ20">
        <f t="shared" si="60"/>
        <v>21</v>
      </c>
      <c r="BU20">
        <f t="shared" si="44"/>
        <v>15</v>
      </c>
      <c r="BV20">
        <f>raw!N21</f>
        <v>17</v>
      </c>
      <c r="BW20">
        <f t="shared" si="21"/>
        <v>6</v>
      </c>
      <c r="BX20">
        <f>raw!S21</f>
        <v>4</v>
      </c>
      <c r="BY20">
        <f t="shared" si="23"/>
        <v>39000</v>
      </c>
      <c r="BZ20">
        <f t="shared" si="76"/>
        <v>65909.100000000006</v>
      </c>
      <c r="CB20">
        <f t="shared" si="61"/>
        <v>21</v>
      </c>
      <c r="CC20">
        <f t="shared" si="62"/>
        <v>21</v>
      </c>
      <c r="CG20">
        <f>raw!L21</f>
        <v>13</v>
      </c>
      <c r="CH20">
        <f>raw!M21</f>
        <v>20</v>
      </c>
      <c r="CI20">
        <f>raw!Q21</f>
        <v>8</v>
      </c>
      <c r="CJ20">
        <f>raw!R21</f>
        <v>1</v>
      </c>
      <c r="CK20">
        <f t="shared" si="27"/>
        <v>39000</v>
      </c>
      <c r="CL20">
        <f t="shared" si="77"/>
        <v>49901.7</v>
      </c>
      <c r="CN20">
        <f t="shared" si="63"/>
        <v>21</v>
      </c>
      <c r="CO20">
        <f t="shared" si="64"/>
        <v>21</v>
      </c>
      <c r="CS20">
        <f t="shared" si="47"/>
        <v>13</v>
      </c>
      <c r="CT20">
        <f>raw!N21</f>
        <v>17</v>
      </c>
      <c r="CU20">
        <f t="shared" si="29"/>
        <v>8</v>
      </c>
      <c r="CV20">
        <f>raw!S21</f>
        <v>4</v>
      </c>
      <c r="CW20">
        <f t="shared" si="31"/>
        <v>39000</v>
      </c>
      <c r="CX20">
        <f t="shared" si="78"/>
        <v>46303.5</v>
      </c>
      <c r="CZ20">
        <f t="shared" si="65"/>
        <v>21</v>
      </c>
      <c r="DA20">
        <f t="shared" si="66"/>
        <v>21</v>
      </c>
      <c r="DE20">
        <f>raw!M21</f>
        <v>20</v>
      </c>
      <c r="DF20">
        <f>raw!N21</f>
        <v>17</v>
      </c>
      <c r="DG20">
        <f>raw!R21</f>
        <v>1</v>
      </c>
      <c r="DH20">
        <f>raw!S21</f>
        <v>4</v>
      </c>
      <c r="DI20">
        <f t="shared" si="35"/>
        <v>39000</v>
      </c>
      <c r="DJ20">
        <f t="shared" si="79"/>
        <v>61617.1</v>
      </c>
      <c r="DL20">
        <f t="shared" si="67"/>
        <v>21</v>
      </c>
      <c r="DM20">
        <f t="shared" si="68"/>
        <v>21</v>
      </c>
    </row>
    <row r="21" spans="1:120" x14ac:dyDescent="0.3">
      <c r="A21">
        <f>raw!J22</f>
        <v>18</v>
      </c>
      <c r="B21">
        <f>raw!K22</f>
        <v>16</v>
      </c>
      <c r="C21">
        <f>raw!O22</f>
        <v>3</v>
      </c>
      <c r="D21">
        <f>raw!P22</f>
        <v>5</v>
      </c>
      <c r="E21">
        <f>raw!T22*1000</f>
        <v>97000</v>
      </c>
      <c r="F21">
        <f t="shared" si="50"/>
        <v>92165.2</v>
      </c>
      <c r="H21">
        <f t="shared" si="69"/>
        <v>21</v>
      </c>
      <c r="I21">
        <f t="shared" si="70"/>
        <v>21</v>
      </c>
      <c r="M21">
        <f t="shared" si="36"/>
        <v>18</v>
      </c>
      <c r="N21">
        <f>raw!L22</f>
        <v>1</v>
      </c>
      <c r="O21">
        <f t="shared" si="1"/>
        <v>3</v>
      </c>
      <c r="P21">
        <f>raw!Q22</f>
        <v>20</v>
      </c>
      <c r="Q21">
        <f t="shared" si="3"/>
        <v>97000</v>
      </c>
      <c r="R21">
        <f t="shared" si="71"/>
        <v>101475.7</v>
      </c>
      <c r="T21">
        <f t="shared" si="51"/>
        <v>21</v>
      </c>
      <c r="U21">
        <f t="shared" si="52"/>
        <v>21</v>
      </c>
      <c r="Y21">
        <f t="shared" si="37"/>
        <v>18</v>
      </c>
      <c r="Z21">
        <f>raw!M22</f>
        <v>8</v>
      </c>
      <c r="AA21">
        <f t="shared" si="5"/>
        <v>3</v>
      </c>
      <c r="AB21">
        <f>raw!R22</f>
        <v>13</v>
      </c>
      <c r="AC21">
        <f t="shared" si="7"/>
        <v>97000</v>
      </c>
      <c r="AD21">
        <f t="shared" si="72"/>
        <v>85058.5</v>
      </c>
      <c r="AF21">
        <f t="shared" si="53"/>
        <v>21</v>
      </c>
      <c r="AG21">
        <f t="shared" si="54"/>
        <v>21</v>
      </c>
      <c r="AK21">
        <f t="shared" si="39"/>
        <v>18</v>
      </c>
      <c r="AL21">
        <f>raw!N22</f>
        <v>15</v>
      </c>
      <c r="AM21">
        <f t="shared" si="9"/>
        <v>3</v>
      </c>
      <c r="AN21">
        <f>raw!S22</f>
        <v>5</v>
      </c>
      <c r="AO21">
        <f t="shared" si="11"/>
        <v>97000</v>
      </c>
      <c r="AP21">
        <f t="shared" si="73"/>
        <v>88810.2</v>
      </c>
      <c r="AR21">
        <f t="shared" si="55"/>
        <v>21</v>
      </c>
      <c r="AS21">
        <f t="shared" si="56"/>
        <v>20</v>
      </c>
      <c r="AW21">
        <f>raw!K22</f>
        <v>16</v>
      </c>
      <c r="AX21">
        <f>raw!L22</f>
        <v>1</v>
      </c>
      <c r="AY21">
        <f>raw!P22</f>
        <v>5</v>
      </c>
      <c r="AZ21">
        <f>raw!Q22</f>
        <v>20</v>
      </c>
      <c r="BA21">
        <f t="shared" si="15"/>
        <v>97000</v>
      </c>
      <c r="BB21">
        <f t="shared" si="74"/>
        <v>98300.7</v>
      </c>
      <c r="BD21">
        <f t="shared" si="57"/>
        <v>21</v>
      </c>
      <c r="BE21">
        <f t="shared" si="58"/>
        <v>21</v>
      </c>
      <c r="BI21">
        <f t="shared" si="42"/>
        <v>16</v>
      </c>
      <c r="BJ21">
        <f>raw!M22</f>
        <v>8</v>
      </c>
      <c r="BK21">
        <f t="shared" si="42"/>
        <v>5</v>
      </c>
      <c r="BL21">
        <f>raw!R22</f>
        <v>13</v>
      </c>
      <c r="BM21">
        <f t="shared" si="19"/>
        <v>97000</v>
      </c>
      <c r="BN21">
        <f t="shared" si="75"/>
        <v>71642.8</v>
      </c>
      <c r="BP21">
        <f t="shared" si="59"/>
        <v>21</v>
      </c>
      <c r="BQ21">
        <f t="shared" si="60"/>
        <v>21</v>
      </c>
      <c r="BU21">
        <f t="shared" si="44"/>
        <v>16</v>
      </c>
      <c r="BV21">
        <f>raw!N22</f>
        <v>15</v>
      </c>
      <c r="BW21">
        <f t="shared" si="21"/>
        <v>5</v>
      </c>
      <c r="BX21">
        <f>raw!S22</f>
        <v>5</v>
      </c>
      <c r="BY21">
        <f t="shared" si="23"/>
        <v>97000</v>
      </c>
      <c r="BZ21">
        <f t="shared" si="76"/>
        <v>83309.100000000006</v>
      </c>
      <c r="CB21">
        <f t="shared" si="61"/>
        <v>21</v>
      </c>
      <c r="CC21">
        <f t="shared" si="62"/>
        <v>20</v>
      </c>
      <c r="CG21">
        <f>raw!L22</f>
        <v>1</v>
      </c>
      <c r="CH21">
        <f>raw!M22</f>
        <v>8</v>
      </c>
      <c r="CI21">
        <f>raw!Q22</f>
        <v>20</v>
      </c>
      <c r="CJ21">
        <f>raw!R22</f>
        <v>13</v>
      </c>
      <c r="CK21">
        <f t="shared" si="27"/>
        <v>97000</v>
      </c>
      <c r="CL21">
        <f t="shared" si="77"/>
        <v>105227.5</v>
      </c>
      <c r="CN21">
        <f t="shared" si="63"/>
        <v>21</v>
      </c>
      <c r="CO21">
        <f t="shared" si="64"/>
        <v>21</v>
      </c>
      <c r="CS21">
        <f t="shared" si="47"/>
        <v>1</v>
      </c>
      <c r="CT21">
        <f>raw!N22</f>
        <v>15</v>
      </c>
      <c r="CU21">
        <f t="shared" si="29"/>
        <v>20</v>
      </c>
      <c r="CV21">
        <f>raw!S22</f>
        <v>5</v>
      </c>
      <c r="CW21">
        <f t="shared" si="31"/>
        <v>97000</v>
      </c>
      <c r="CX21">
        <f t="shared" si="78"/>
        <v>103251.4</v>
      </c>
      <c r="CZ21">
        <f t="shared" si="65"/>
        <v>21</v>
      </c>
      <c r="DA21">
        <f t="shared" si="66"/>
        <v>20</v>
      </c>
      <c r="DE21">
        <f>raw!M22</f>
        <v>8</v>
      </c>
      <c r="DF21">
        <f>raw!N22</f>
        <v>15</v>
      </c>
      <c r="DG21">
        <f>raw!R22</f>
        <v>13</v>
      </c>
      <c r="DH21">
        <f>raw!S22</f>
        <v>5</v>
      </c>
      <c r="DI21">
        <f t="shared" si="35"/>
        <v>97000</v>
      </c>
      <c r="DJ21">
        <f t="shared" si="79"/>
        <v>76003.5</v>
      </c>
      <c r="DL21">
        <f t="shared" si="67"/>
        <v>21</v>
      </c>
      <c r="DM21">
        <f t="shared" si="68"/>
        <v>20</v>
      </c>
    </row>
    <row r="22" spans="1:120" x14ac:dyDescent="0.3">
      <c r="A22">
        <f>raw!J23</f>
        <v>15</v>
      </c>
      <c r="B22">
        <f>raw!K23</f>
        <v>2</v>
      </c>
      <c r="C22">
        <f>raw!O23</f>
        <v>6</v>
      </c>
      <c r="D22">
        <f>raw!P23</f>
        <v>18</v>
      </c>
      <c r="E22">
        <f>raw!T23*1000</f>
        <v>20000</v>
      </c>
      <c r="F22">
        <f t="shared" si="50"/>
        <v>52881.7</v>
      </c>
      <c r="H22">
        <f t="shared" si="69"/>
        <v>21</v>
      </c>
      <c r="I22">
        <f t="shared" si="70"/>
        <v>20</v>
      </c>
      <c r="M22">
        <f t="shared" si="36"/>
        <v>15</v>
      </c>
      <c r="N22">
        <f>raw!L23</f>
        <v>8</v>
      </c>
      <c r="O22">
        <f t="shared" si="1"/>
        <v>6</v>
      </c>
      <c r="P22">
        <f>raw!Q23</f>
        <v>13</v>
      </c>
      <c r="Q22">
        <f t="shared" si="3"/>
        <v>20000</v>
      </c>
      <c r="R22">
        <f t="shared" si="71"/>
        <v>50737.8</v>
      </c>
      <c r="T22">
        <f t="shared" si="51"/>
        <v>21</v>
      </c>
      <c r="U22">
        <f t="shared" si="52"/>
        <v>21</v>
      </c>
      <c r="Y22">
        <f t="shared" si="37"/>
        <v>15</v>
      </c>
      <c r="Z22">
        <f>raw!M23</f>
        <v>16</v>
      </c>
      <c r="AA22">
        <f t="shared" si="5"/>
        <v>6</v>
      </c>
      <c r="AB22">
        <f>raw!R23</f>
        <v>4</v>
      </c>
      <c r="AC22">
        <f t="shared" si="7"/>
        <v>20000</v>
      </c>
      <c r="AD22">
        <f t="shared" si="72"/>
        <v>56705.7</v>
      </c>
      <c r="AF22">
        <f t="shared" si="53"/>
        <v>21</v>
      </c>
      <c r="AG22">
        <f t="shared" si="54"/>
        <v>20</v>
      </c>
      <c r="AK22">
        <f t="shared" si="39"/>
        <v>15</v>
      </c>
      <c r="AL22">
        <f>raw!N23</f>
        <v>19</v>
      </c>
      <c r="AM22">
        <f t="shared" si="9"/>
        <v>6</v>
      </c>
      <c r="AN22">
        <f>raw!S23</f>
        <v>2</v>
      </c>
      <c r="AO22">
        <f t="shared" si="11"/>
        <v>20000</v>
      </c>
      <c r="AP22">
        <f t="shared" si="73"/>
        <v>59032.7</v>
      </c>
      <c r="AR22">
        <f t="shared" si="55"/>
        <v>21</v>
      </c>
      <c r="AS22">
        <f t="shared" si="56"/>
        <v>21</v>
      </c>
      <c r="AW22">
        <f>raw!K23</f>
        <v>2</v>
      </c>
      <c r="AX22">
        <f>raw!L23</f>
        <v>8</v>
      </c>
      <c r="AY22">
        <f>raw!P23</f>
        <v>18</v>
      </c>
      <c r="AZ22">
        <f>raw!Q23</f>
        <v>13</v>
      </c>
      <c r="BA22">
        <f t="shared" si="15"/>
        <v>20000</v>
      </c>
      <c r="BB22">
        <f t="shared" si="74"/>
        <v>47123.5</v>
      </c>
      <c r="BD22">
        <f t="shared" si="57"/>
        <v>20</v>
      </c>
      <c r="BE22">
        <f t="shared" si="58"/>
        <v>21</v>
      </c>
      <c r="BI22">
        <f t="shared" si="42"/>
        <v>2</v>
      </c>
      <c r="BJ22">
        <f>raw!M23</f>
        <v>16</v>
      </c>
      <c r="BK22">
        <f t="shared" si="42"/>
        <v>18</v>
      </c>
      <c r="BL22">
        <f>raw!R23</f>
        <v>4</v>
      </c>
      <c r="BM22">
        <f t="shared" si="19"/>
        <v>20000</v>
      </c>
      <c r="BN22">
        <f t="shared" si="75"/>
        <v>34783.1</v>
      </c>
      <c r="BP22">
        <f t="shared" si="59"/>
        <v>20</v>
      </c>
      <c r="BQ22">
        <f t="shared" si="60"/>
        <v>20</v>
      </c>
      <c r="BU22">
        <f t="shared" si="44"/>
        <v>2</v>
      </c>
      <c r="BV22">
        <f>raw!N23</f>
        <v>19</v>
      </c>
      <c r="BW22">
        <f t="shared" si="21"/>
        <v>18</v>
      </c>
      <c r="BX22">
        <f>raw!S23</f>
        <v>2</v>
      </c>
      <c r="BY22">
        <f t="shared" si="23"/>
        <v>20000</v>
      </c>
      <c r="BZ22">
        <f t="shared" si="76"/>
        <v>39545.5</v>
      </c>
      <c r="CB22">
        <f t="shared" si="61"/>
        <v>20</v>
      </c>
      <c r="CC22">
        <f t="shared" si="62"/>
        <v>21</v>
      </c>
      <c r="CG22">
        <f>raw!L23</f>
        <v>8</v>
      </c>
      <c r="CH22">
        <f>raw!M23</f>
        <v>16</v>
      </c>
      <c r="CI22">
        <f>raw!Q23</f>
        <v>13</v>
      </c>
      <c r="CJ22">
        <f>raw!R23</f>
        <v>4</v>
      </c>
      <c r="CK22">
        <f t="shared" si="27"/>
        <v>20000</v>
      </c>
      <c r="CL22">
        <f t="shared" si="77"/>
        <v>59665.1</v>
      </c>
      <c r="CN22">
        <f t="shared" si="63"/>
        <v>21</v>
      </c>
      <c r="CO22">
        <f t="shared" si="64"/>
        <v>20</v>
      </c>
      <c r="CS22">
        <f t="shared" si="47"/>
        <v>8</v>
      </c>
      <c r="CT22">
        <f>raw!N23</f>
        <v>19</v>
      </c>
      <c r="CU22">
        <f t="shared" si="29"/>
        <v>13</v>
      </c>
      <c r="CV22">
        <f>raw!S23</f>
        <v>2</v>
      </c>
      <c r="CW22">
        <f t="shared" si="31"/>
        <v>20000</v>
      </c>
      <c r="CX22">
        <f t="shared" si="78"/>
        <v>56947.9</v>
      </c>
      <c r="CZ22">
        <f t="shared" si="65"/>
        <v>21</v>
      </c>
      <c r="DA22">
        <f t="shared" si="66"/>
        <v>21</v>
      </c>
      <c r="DE22">
        <f>raw!M23</f>
        <v>16</v>
      </c>
      <c r="DF22">
        <f>raw!N23</f>
        <v>19</v>
      </c>
      <c r="DG22">
        <f>raw!R23</f>
        <v>4</v>
      </c>
      <c r="DH22">
        <f>raw!S23</f>
        <v>2</v>
      </c>
      <c r="DI22">
        <f t="shared" si="35"/>
        <v>20000</v>
      </c>
      <c r="DJ22">
        <f t="shared" si="79"/>
        <v>51302.400000000001</v>
      </c>
      <c r="DL22">
        <f t="shared" si="67"/>
        <v>20</v>
      </c>
      <c r="DM22">
        <f t="shared" si="68"/>
        <v>21</v>
      </c>
    </row>
    <row r="25" spans="1:120" ht="18" x14ac:dyDescent="0.3">
      <c r="A25" s="9"/>
      <c r="M25" s="9"/>
      <c r="Y25" s="9"/>
      <c r="AK25" s="9"/>
      <c r="AW25" s="9"/>
      <c r="BI25" s="9"/>
      <c r="BU25" s="9"/>
      <c r="CG25" s="9"/>
      <c r="CS25" s="9"/>
      <c r="DE25" s="9"/>
    </row>
    <row r="26" spans="1:120" x14ac:dyDescent="0.3">
      <c r="A26" s="10"/>
      <c r="M26" s="10"/>
      <c r="Y26" s="10"/>
      <c r="AK26" s="10"/>
      <c r="AW26" s="10"/>
      <c r="BI26" s="10"/>
      <c r="BU26" s="10"/>
      <c r="CG26" s="10"/>
      <c r="CS26" s="10"/>
      <c r="DE26" s="10"/>
    </row>
    <row r="29" spans="1:120" ht="18" x14ac:dyDescent="0.3">
      <c r="A29" s="11" t="s">
        <v>32</v>
      </c>
      <c r="B29" s="12">
        <v>9261759</v>
      </c>
      <c r="C29" s="11" t="s">
        <v>33</v>
      </c>
      <c r="D29" s="12">
        <v>20</v>
      </c>
      <c r="E29" s="11" t="s">
        <v>34</v>
      </c>
      <c r="F29" s="12">
        <v>4</v>
      </c>
      <c r="G29" s="11" t="s">
        <v>35</v>
      </c>
      <c r="H29" s="12">
        <v>20</v>
      </c>
      <c r="I29" s="11" t="s">
        <v>36</v>
      </c>
      <c r="J29" s="12">
        <v>0</v>
      </c>
      <c r="K29" s="11" t="s">
        <v>37</v>
      </c>
      <c r="L29" s="57" t="s">
        <v>335</v>
      </c>
      <c r="M29" s="11" t="s">
        <v>32</v>
      </c>
      <c r="N29" s="12">
        <v>2443880</v>
      </c>
      <c r="O29" s="11" t="s">
        <v>33</v>
      </c>
      <c r="P29" s="12">
        <v>20</v>
      </c>
      <c r="Q29" s="11" t="s">
        <v>34</v>
      </c>
      <c r="R29" s="12">
        <v>4</v>
      </c>
      <c r="S29" s="11" t="s">
        <v>35</v>
      </c>
      <c r="T29" s="12">
        <v>20</v>
      </c>
      <c r="U29" s="11" t="s">
        <v>36</v>
      </c>
      <c r="V29" s="12">
        <v>0</v>
      </c>
      <c r="W29" s="11" t="s">
        <v>37</v>
      </c>
      <c r="X29" s="57" t="s">
        <v>357</v>
      </c>
      <c r="Y29" s="11" t="s">
        <v>32</v>
      </c>
      <c r="Z29" s="12">
        <v>8792803</v>
      </c>
      <c r="AA29" s="11" t="s">
        <v>33</v>
      </c>
      <c r="AB29" s="12">
        <v>20</v>
      </c>
      <c r="AC29" s="11" t="s">
        <v>34</v>
      </c>
      <c r="AD29" s="12">
        <v>4</v>
      </c>
      <c r="AE29" s="11" t="s">
        <v>35</v>
      </c>
      <c r="AF29" s="12">
        <v>20</v>
      </c>
      <c r="AG29" s="11" t="s">
        <v>36</v>
      </c>
      <c r="AH29" s="12">
        <v>0</v>
      </c>
      <c r="AI29" s="11" t="s">
        <v>37</v>
      </c>
      <c r="AJ29" s="57" t="s">
        <v>376</v>
      </c>
      <c r="AK29" s="11" t="s">
        <v>32</v>
      </c>
      <c r="AL29" s="12">
        <v>5387593</v>
      </c>
      <c r="AM29" s="11" t="s">
        <v>33</v>
      </c>
      <c r="AN29" s="12">
        <v>20</v>
      </c>
      <c r="AO29" s="11" t="s">
        <v>34</v>
      </c>
      <c r="AP29" s="12">
        <v>4</v>
      </c>
      <c r="AQ29" s="11" t="s">
        <v>35</v>
      </c>
      <c r="AR29" s="12">
        <v>20</v>
      </c>
      <c r="AS29" s="11" t="s">
        <v>36</v>
      </c>
      <c r="AT29" s="12">
        <v>0</v>
      </c>
      <c r="AU29" s="11" t="s">
        <v>37</v>
      </c>
      <c r="AV29" s="57" t="s">
        <v>392</v>
      </c>
      <c r="AW29" s="11" t="s">
        <v>32</v>
      </c>
      <c r="AX29" s="12">
        <v>1162080</v>
      </c>
      <c r="AY29" s="11" t="s">
        <v>33</v>
      </c>
      <c r="AZ29" s="12">
        <v>20</v>
      </c>
      <c r="BA29" s="11" t="s">
        <v>34</v>
      </c>
      <c r="BB29" s="12">
        <v>4</v>
      </c>
      <c r="BC29" s="11" t="s">
        <v>35</v>
      </c>
      <c r="BD29" s="12">
        <v>20</v>
      </c>
      <c r="BE29" s="11" t="s">
        <v>36</v>
      </c>
      <c r="BF29" s="12">
        <v>0</v>
      </c>
      <c r="BG29" s="11" t="s">
        <v>37</v>
      </c>
      <c r="BH29" s="57" t="s">
        <v>413</v>
      </c>
      <c r="BI29" s="11" t="s">
        <v>32</v>
      </c>
      <c r="BJ29" s="12">
        <v>1094694</v>
      </c>
      <c r="BK29" s="11" t="s">
        <v>33</v>
      </c>
      <c r="BL29" s="12">
        <v>20</v>
      </c>
      <c r="BM29" s="11" t="s">
        <v>34</v>
      </c>
      <c r="BN29" s="12">
        <v>4</v>
      </c>
      <c r="BO29" s="11" t="s">
        <v>35</v>
      </c>
      <c r="BP29" s="12">
        <v>20</v>
      </c>
      <c r="BQ29" s="11" t="s">
        <v>36</v>
      </c>
      <c r="BR29" s="12">
        <v>0</v>
      </c>
      <c r="BS29" s="11" t="s">
        <v>37</v>
      </c>
      <c r="BT29" s="57" t="s">
        <v>431</v>
      </c>
      <c r="BU29" s="11" t="s">
        <v>32</v>
      </c>
      <c r="BV29" s="12">
        <v>6481075</v>
      </c>
      <c r="BW29" s="11" t="s">
        <v>33</v>
      </c>
      <c r="BX29" s="12">
        <v>20</v>
      </c>
      <c r="BY29" s="11" t="s">
        <v>34</v>
      </c>
      <c r="BZ29" s="12">
        <v>4</v>
      </c>
      <c r="CA29" s="11" t="s">
        <v>35</v>
      </c>
      <c r="CB29" s="12">
        <v>20</v>
      </c>
      <c r="CC29" s="11" t="s">
        <v>36</v>
      </c>
      <c r="CD29" s="12">
        <v>0</v>
      </c>
      <c r="CE29" s="11" t="s">
        <v>37</v>
      </c>
      <c r="CF29" s="57" t="s">
        <v>445</v>
      </c>
      <c r="CG29" s="11" t="s">
        <v>32</v>
      </c>
      <c r="CH29" s="12">
        <v>2177448</v>
      </c>
      <c r="CI29" s="11" t="s">
        <v>33</v>
      </c>
      <c r="CJ29" s="12">
        <v>20</v>
      </c>
      <c r="CK29" s="11" t="s">
        <v>34</v>
      </c>
      <c r="CL29" s="12">
        <v>4</v>
      </c>
      <c r="CM29" s="11" t="s">
        <v>35</v>
      </c>
      <c r="CN29" s="12">
        <v>20</v>
      </c>
      <c r="CO29" s="11" t="s">
        <v>36</v>
      </c>
      <c r="CP29" s="12">
        <v>0</v>
      </c>
      <c r="CQ29" s="11" t="s">
        <v>37</v>
      </c>
      <c r="CR29" s="57" t="s">
        <v>465</v>
      </c>
      <c r="CS29" s="11" t="s">
        <v>32</v>
      </c>
      <c r="CT29" s="12">
        <v>8319166</v>
      </c>
      <c r="CU29" s="11" t="s">
        <v>33</v>
      </c>
      <c r="CV29" s="12">
        <v>20</v>
      </c>
      <c r="CW29" s="11" t="s">
        <v>34</v>
      </c>
      <c r="CX29" s="12">
        <v>4</v>
      </c>
      <c r="CY29" s="11" t="s">
        <v>35</v>
      </c>
      <c r="CZ29" s="12">
        <v>20</v>
      </c>
      <c r="DA29" s="11" t="s">
        <v>36</v>
      </c>
      <c r="DB29" s="12">
        <v>0</v>
      </c>
      <c r="DC29" s="11" t="s">
        <v>37</v>
      </c>
      <c r="DD29" s="57" t="s">
        <v>482</v>
      </c>
      <c r="DE29" s="11" t="s">
        <v>32</v>
      </c>
      <c r="DF29" s="12">
        <v>1932063</v>
      </c>
      <c r="DG29" s="11" t="s">
        <v>33</v>
      </c>
      <c r="DH29" s="12">
        <v>20</v>
      </c>
      <c r="DI29" s="11" t="s">
        <v>34</v>
      </c>
      <c r="DJ29" s="12">
        <v>4</v>
      </c>
      <c r="DK29" s="11" t="s">
        <v>35</v>
      </c>
      <c r="DL29" s="12">
        <v>20</v>
      </c>
      <c r="DM29" s="11" t="s">
        <v>36</v>
      </c>
      <c r="DN29" s="12">
        <v>0</v>
      </c>
      <c r="DO29" s="11" t="s">
        <v>37</v>
      </c>
      <c r="DP29" s="57" t="s">
        <v>499</v>
      </c>
    </row>
    <row r="30" spans="1:120" ht="18.600000000000001" thickBot="1" x14ac:dyDescent="0.35">
      <c r="A30" s="9"/>
      <c r="M30" s="9"/>
      <c r="Y30" s="9"/>
      <c r="AK30" s="9"/>
      <c r="AW30" s="9"/>
      <c r="BI30" s="9"/>
      <c r="BU30" s="9"/>
      <c r="CG30" s="9"/>
      <c r="CS30" s="9"/>
      <c r="DE30" s="9"/>
    </row>
    <row r="31" spans="1:120" ht="15" thickBot="1" x14ac:dyDescent="0.35">
      <c r="A31" s="13" t="s">
        <v>39</v>
      </c>
      <c r="B31" s="13" t="s">
        <v>40</v>
      </c>
      <c r="C31" s="13" t="s">
        <v>127</v>
      </c>
      <c r="D31" s="13" t="s">
        <v>128</v>
      </c>
      <c r="E31" s="13" t="s">
        <v>129</v>
      </c>
      <c r="F31" s="13" t="s">
        <v>336</v>
      </c>
      <c r="M31" s="13" t="s">
        <v>39</v>
      </c>
      <c r="N31" s="13" t="s">
        <v>40</v>
      </c>
      <c r="O31" s="13" t="s">
        <v>127</v>
      </c>
      <c r="P31" s="13" t="s">
        <v>128</v>
      </c>
      <c r="Q31" s="13" t="s">
        <v>129</v>
      </c>
      <c r="R31" s="13" t="s">
        <v>336</v>
      </c>
      <c r="Y31" s="13" t="s">
        <v>39</v>
      </c>
      <c r="Z31" s="13" t="s">
        <v>40</v>
      </c>
      <c r="AA31" s="13" t="s">
        <v>127</v>
      </c>
      <c r="AB31" s="13" t="s">
        <v>128</v>
      </c>
      <c r="AC31" s="13" t="s">
        <v>129</v>
      </c>
      <c r="AD31" s="13" t="s">
        <v>336</v>
      </c>
      <c r="AK31" s="13" t="s">
        <v>39</v>
      </c>
      <c r="AL31" s="13" t="s">
        <v>40</v>
      </c>
      <c r="AM31" s="13" t="s">
        <v>127</v>
      </c>
      <c r="AN31" s="13" t="s">
        <v>128</v>
      </c>
      <c r="AO31" s="13" t="s">
        <v>129</v>
      </c>
      <c r="AP31" s="13" t="s">
        <v>336</v>
      </c>
      <c r="AW31" s="13" t="s">
        <v>39</v>
      </c>
      <c r="AX31" s="13" t="s">
        <v>40</v>
      </c>
      <c r="AY31" s="13" t="s">
        <v>127</v>
      </c>
      <c r="AZ31" s="13" t="s">
        <v>128</v>
      </c>
      <c r="BA31" s="13" t="s">
        <v>129</v>
      </c>
      <c r="BB31" s="13" t="s">
        <v>336</v>
      </c>
      <c r="BI31" s="13" t="s">
        <v>39</v>
      </c>
      <c r="BJ31" s="13" t="s">
        <v>40</v>
      </c>
      <c r="BK31" s="13" t="s">
        <v>127</v>
      </c>
      <c r="BL31" s="13" t="s">
        <v>128</v>
      </c>
      <c r="BM31" s="13" t="s">
        <v>129</v>
      </c>
      <c r="BN31" s="13" t="s">
        <v>336</v>
      </c>
      <c r="BU31" s="13" t="s">
        <v>39</v>
      </c>
      <c r="BV31" s="13" t="s">
        <v>40</v>
      </c>
      <c r="BW31" s="13" t="s">
        <v>127</v>
      </c>
      <c r="BX31" s="13" t="s">
        <v>128</v>
      </c>
      <c r="BY31" s="13" t="s">
        <v>129</v>
      </c>
      <c r="BZ31" s="13" t="s">
        <v>336</v>
      </c>
      <c r="CG31" s="13" t="s">
        <v>39</v>
      </c>
      <c r="CH31" s="13" t="s">
        <v>40</v>
      </c>
      <c r="CI31" s="13" t="s">
        <v>127</v>
      </c>
      <c r="CJ31" s="13" t="s">
        <v>128</v>
      </c>
      <c r="CK31" s="13" t="s">
        <v>129</v>
      </c>
      <c r="CL31" s="13" t="s">
        <v>336</v>
      </c>
      <c r="CS31" s="13" t="s">
        <v>39</v>
      </c>
      <c r="CT31" s="13" t="s">
        <v>40</v>
      </c>
      <c r="CU31" s="13" t="s">
        <v>127</v>
      </c>
      <c r="CV31" s="13" t="s">
        <v>128</v>
      </c>
      <c r="CW31" s="13" t="s">
        <v>129</v>
      </c>
      <c r="CX31" s="13" t="s">
        <v>336</v>
      </c>
      <c r="DE31" s="13" t="s">
        <v>39</v>
      </c>
      <c r="DF31" s="13" t="s">
        <v>40</v>
      </c>
      <c r="DG31" s="13" t="s">
        <v>127</v>
      </c>
      <c r="DH31" s="13" t="s">
        <v>128</v>
      </c>
      <c r="DI31" s="13" t="s">
        <v>129</v>
      </c>
      <c r="DJ31" s="13" t="s">
        <v>336</v>
      </c>
    </row>
    <row r="32" spans="1:120" ht="15" thickBot="1" x14ac:dyDescent="0.35">
      <c r="A32" s="13" t="s">
        <v>0</v>
      </c>
      <c r="B32" s="14">
        <v>5</v>
      </c>
      <c r="C32" s="14">
        <v>9</v>
      </c>
      <c r="D32" s="14">
        <v>16</v>
      </c>
      <c r="E32" s="14">
        <v>12</v>
      </c>
      <c r="F32" s="14">
        <v>97000</v>
      </c>
      <c r="M32" s="13" t="s">
        <v>0</v>
      </c>
      <c r="N32" s="14">
        <v>5</v>
      </c>
      <c r="O32" s="14">
        <v>7</v>
      </c>
      <c r="P32" s="14">
        <v>16</v>
      </c>
      <c r="Q32" s="14">
        <v>14</v>
      </c>
      <c r="R32" s="14">
        <v>97000</v>
      </c>
      <c r="Y32" s="13" t="s">
        <v>0</v>
      </c>
      <c r="Z32" s="14">
        <v>5</v>
      </c>
      <c r="AA32" s="14">
        <v>5</v>
      </c>
      <c r="AB32" s="14">
        <v>16</v>
      </c>
      <c r="AC32" s="14">
        <v>16</v>
      </c>
      <c r="AD32" s="14">
        <v>97000</v>
      </c>
      <c r="AK32" s="13" t="s">
        <v>0</v>
      </c>
      <c r="AL32" s="14">
        <v>5</v>
      </c>
      <c r="AM32" s="14">
        <v>20</v>
      </c>
      <c r="AN32" s="14">
        <v>16</v>
      </c>
      <c r="AO32" s="14">
        <v>1</v>
      </c>
      <c r="AP32" s="14">
        <v>97000</v>
      </c>
      <c r="AW32" s="13" t="s">
        <v>0</v>
      </c>
      <c r="AX32" s="14">
        <v>9</v>
      </c>
      <c r="AY32" s="14">
        <v>7</v>
      </c>
      <c r="AZ32" s="14">
        <v>12</v>
      </c>
      <c r="BA32" s="14">
        <v>14</v>
      </c>
      <c r="BB32" s="14">
        <v>97000</v>
      </c>
      <c r="BI32" s="13" t="s">
        <v>0</v>
      </c>
      <c r="BJ32" s="14">
        <v>9</v>
      </c>
      <c r="BK32" s="14">
        <v>5</v>
      </c>
      <c r="BL32" s="14">
        <v>12</v>
      </c>
      <c r="BM32" s="14">
        <v>16</v>
      </c>
      <c r="BN32" s="14">
        <v>97000</v>
      </c>
      <c r="BU32" s="13" t="s">
        <v>0</v>
      </c>
      <c r="BV32" s="14">
        <v>9</v>
      </c>
      <c r="BW32" s="14">
        <v>20</v>
      </c>
      <c r="BX32" s="14">
        <v>12</v>
      </c>
      <c r="BY32" s="14">
        <v>1</v>
      </c>
      <c r="BZ32" s="14">
        <v>97000</v>
      </c>
      <c r="CG32" s="13" t="s">
        <v>0</v>
      </c>
      <c r="CH32" s="14">
        <v>7</v>
      </c>
      <c r="CI32" s="14">
        <v>5</v>
      </c>
      <c r="CJ32" s="14">
        <v>14</v>
      </c>
      <c r="CK32" s="14">
        <v>16</v>
      </c>
      <c r="CL32" s="14">
        <v>97000</v>
      </c>
      <c r="CS32" s="13" t="s">
        <v>0</v>
      </c>
      <c r="CT32" s="14">
        <v>7</v>
      </c>
      <c r="CU32" s="14">
        <v>20</v>
      </c>
      <c r="CV32" s="14">
        <v>14</v>
      </c>
      <c r="CW32" s="14">
        <v>1</v>
      </c>
      <c r="CX32" s="14">
        <v>97000</v>
      </c>
      <c r="DE32" s="13" t="s">
        <v>0</v>
      </c>
      <c r="DF32" s="14">
        <v>5</v>
      </c>
      <c r="DG32" s="14">
        <v>20</v>
      </c>
      <c r="DH32" s="14">
        <v>16</v>
      </c>
      <c r="DI32" s="14">
        <v>1</v>
      </c>
      <c r="DJ32" s="14">
        <v>97000</v>
      </c>
    </row>
    <row r="33" spans="1:114" ht="15" thickBot="1" x14ac:dyDescent="0.35">
      <c r="A33" s="13" t="s">
        <v>1</v>
      </c>
      <c r="B33" s="14">
        <v>1</v>
      </c>
      <c r="C33" s="14">
        <v>8</v>
      </c>
      <c r="D33" s="14">
        <v>20</v>
      </c>
      <c r="E33" s="14">
        <v>13</v>
      </c>
      <c r="F33" s="14">
        <v>43000</v>
      </c>
      <c r="M33" s="13" t="s">
        <v>1</v>
      </c>
      <c r="N33" s="14">
        <v>1</v>
      </c>
      <c r="O33" s="14">
        <v>11</v>
      </c>
      <c r="P33" s="14">
        <v>20</v>
      </c>
      <c r="Q33" s="14">
        <v>10</v>
      </c>
      <c r="R33" s="14">
        <v>43000</v>
      </c>
      <c r="Y33" s="13" t="s">
        <v>1</v>
      </c>
      <c r="Z33" s="14">
        <v>1</v>
      </c>
      <c r="AA33" s="14">
        <v>18</v>
      </c>
      <c r="AB33" s="14">
        <v>20</v>
      </c>
      <c r="AC33" s="14">
        <v>3</v>
      </c>
      <c r="AD33" s="14">
        <v>43000</v>
      </c>
      <c r="AK33" s="13" t="s">
        <v>1</v>
      </c>
      <c r="AL33" s="14">
        <v>1</v>
      </c>
      <c r="AM33" s="14">
        <v>7</v>
      </c>
      <c r="AN33" s="14">
        <v>20</v>
      </c>
      <c r="AO33" s="14">
        <v>14</v>
      </c>
      <c r="AP33" s="14">
        <v>43000</v>
      </c>
      <c r="AW33" s="13" t="s">
        <v>1</v>
      </c>
      <c r="AX33" s="14">
        <v>8</v>
      </c>
      <c r="AY33" s="14">
        <v>11</v>
      </c>
      <c r="AZ33" s="14">
        <v>13</v>
      </c>
      <c r="BA33" s="14">
        <v>10</v>
      </c>
      <c r="BB33" s="14">
        <v>43000</v>
      </c>
      <c r="BI33" s="13" t="s">
        <v>1</v>
      </c>
      <c r="BJ33" s="14">
        <v>8</v>
      </c>
      <c r="BK33" s="14">
        <v>18</v>
      </c>
      <c r="BL33" s="14">
        <v>13</v>
      </c>
      <c r="BM33" s="14">
        <v>3</v>
      </c>
      <c r="BN33" s="14">
        <v>43000</v>
      </c>
      <c r="BU33" s="13" t="s">
        <v>1</v>
      </c>
      <c r="BV33" s="14">
        <v>8</v>
      </c>
      <c r="BW33" s="14">
        <v>7</v>
      </c>
      <c r="BX33" s="14">
        <v>13</v>
      </c>
      <c r="BY33" s="14">
        <v>14</v>
      </c>
      <c r="BZ33" s="14">
        <v>43000</v>
      </c>
      <c r="CG33" s="13" t="s">
        <v>1</v>
      </c>
      <c r="CH33" s="14">
        <v>11</v>
      </c>
      <c r="CI33" s="14">
        <v>18</v>
      </c>
      <c r="CJ33" s="14">
        <v>10</v>
      </c>
      <c r="CK33" s="14">
        <v>3</v>
      </c>
      <c r="CL33" s="14">
        <v>43000</v>
      </c>
      <c r="CS33" s="13" t="s">
        <v>1</v>
      </c>
      <c r="CT33" s="14">
        <v>11</v>
      </c>
      <c r="CU33" s="14">
        <v>7</v>
      </c>
      <c r="CV33" s="14">
        <v>10</v>
      </c>
      <c r="CW33" s="14">
        <v>14</v>
      </c>
      <c r="CX33" s="14">
        <v>43000</v>
      </c>
      <c r="DE33" s="13" t="s">
        <v>1</v>
      </c>
      <c r="DF33" s="14">
        <v>18</v>
      </c>
      <c r="DG33" s="14">
        <v>7</v>
      </c>
      <c r="DH33" s="14">
        <v>3</v>
      </c>
      <c r="DI33" s="14">
        <v>14</v>
      </c>
      <c r="DJ33" s="14">
        <v>43000</v>
      </c>
    </row>
    <row r="34" spans="1:114" ht="15" thickBot="1" x14ac:dyDescent="0.35">
      <c r="A34" s="13" t="s">
        <v>2</v>
      </c>
      <c r="B34" s="14">
        <v>10</v>
      </c>
      <c r="C34" s="14">
        <v>19</v>
      </c>
      <c r="D34" s="14">
        <v>11</v>
      </c>
      <c r="E34" s="14">
        <v>2</v>
      </c>
      <c r="F34" s="14">
        <v>41000</v>
      </c>
      <c r="M34" s="13" t="s">
        <v>2</v>
      </c>
      <c r="N34" s="14">
        <v>10</v>
      </c>
      <c r="O34" s="14">
        <v>5</v>
      </c>
      <c r="P34" s="14">
        <v>11</v>
      </c>
      <c r="Q34" s="14">
        <v>16</v>
      </c>
      <c r="R34" s="14">
        <v>41000</v>
      </c>
      <c r="Y34" s="13" t="s">
        <v>2</v>
      </c>
      <c r="Z34" s="14">
        <v>10</v>
      </c>
      <c r="AA34" s="14">
        <v>14</v>
      </c>
      <c r="AB34" s="14">
        <v>11</v>
      </c>
      <c r="AC34" s="14">
        <v>7</v>
      </c>
      <c r="AD34" s="14">
        <v>41000</v>
      </c>
      <c r="AK34" s="13" t="s">
        <v>2</v>
      </c>
      <c r="AL34" s="14">
        <v>10</v>
      </c>
      <c r="AM34" s="14">
        <v>6</v>
      </c>
      <c r="AN34" s="14">
        <v>11</v>
      </c>
      <c r="AO34" s="14">
        <v>15</v>
      </c>
      <c r="AP34" s="14">
        <v>41000</v>
      </c>
      <c r="AW34" s="13" t="s">
        <v>2</v>
      </c>
      <c r="AX34" s="14">
        <v>19</v>
      </c>
      <c r="AY34" s="14">
        <v>5</v>
      </c>
      <c r="AZ34" s="14">
        <v>2</v>
      </c>
      <c r="BA34" s="14">
        <v>16</v>
      </c>
      <c r="BB34" s="14">
        <v>41000</v>
      </c>
      <c r="BI34" s="13" t="s">
        <v>2</v>
      </c>
      <c r="BJ34" s="14">
        <v>19</v>
      </c>
      <c r="BK34" s="14">
        <v>14</v>
      </c>
      <c r="BL34" s="14">
        <v>2</v>
      </c>
      <c r="BM34" s="14">
        <v>7</v>
      </c>
      <c r="BN34" s="14">
        <v>41000</v>
      </c>
      <c r="BU34" s="13" t="s">
        <v>2</v>
      </c>
      <c r="BV34" s="14">
        <v>19</v>
      </c>
      <c r="BW34" s="14">
        <v>6</v>
      </c>
      <c r="BX34" s="14">
        <v>2</v>
      </c>
      <c r="BY34" s="14">
        <v>15</v>
      </c>
      <c r="BZ34" s="14">
        <v>41000</v>
      </c>
      <c r="CG34" s="13" t="s">
        <v>2</v>
      </c>
      <c r="CH34" s="14">
        <v>5</v>
      </c>
      <c r="CI34" s="14">
        <v>14</v>
      </c>
      <c r="CJ34" s="14">
        <v>16</v>
      </c>
      <c r="CK34" s="14">
        <v>7</v>
      </c>
      <c r="CL34" s="14">
        <v>41000</v>
      </c>
      <c r="CS34" s="13" t="s">
        <v>2</v>
      </c>
      <c r="CT34" s="14">
        <v>5</v>
      </c>
      <c r="CU34" s="14">
        <v>6</v>
      </c>
      <c r="CV34" s="14">
        <v>16</v>
      </c>
      <c r="CW34" s="14">
        <v>15</v>
      </c>
      <c r="CX34" s="14">
        <v>41000</v>
      </c>
      <c r="DE34" s="13" t="s">
        <v>2</v>
      </c>
      <c r="DF34" s="14">
        <v>14</v>
      </c>
      <c r="DG34" s="14">
        <v>6</v>
      </c>
      <c r="DH34" s="14">
        <v>7</v>
      </c>
      <c r="DI34" s="14">
        <v>15</v>
      </c>
      <c r="DJ34" s="14">
        <v>41000</v>
      </c>
    </row>
    <row r="35" spans="1:114" ht="15" thickBot="1" x14ac:dyDescent="0.35">
      <c r="A35" s="13" t="s">
        <v>3</v>
      </c>
      <c r="B35" s="14">
        <v>13</v>
      </c>
      <c r="C35" s="14">
        <v>13</v>
      </c>
      <c r="D35" s="14">
        <v>7</v>
      </c>
      <c r="E35" s="14">
        <v>7</v>
      </c>
      <c r="F35" s="14">
        <v>88000</v>
      </c>
      <c r="M35" s="13" t="s">
        <v>3</v>
      </c>
      <c r="N35" s="14">
        <v>13</v>
      </c>
      <c r="O35" s="14">
        <v>16</v>
      </c>
      <c r="P35" s="14">
        <v>7</v>
      </c>
      <c r="Q35" s="14">
        <v>5</v>
      </c>
      <c r="R35" s="14">
        <v>88000</v>
      </c>
      <c r="Y35" s="13" t="s">
        <v>3</v>
      </c>
      <c r="Z35" s="14">
        <v>13</v>
      </c>
      <c r="AA35" s="14">
        <v>15</v>
      </c>
      <c r="AB35" s="14">
        <v>7</v>
      </c>
      <c r="AC35" s="14">
        <v>6</v>
      </c>
      <c r="AD35" s="14">
        <v>88000</v>
      </c>
      <c r="AK35" s="13" t="s">
        <v>3</v>
      </c>
      <c r="AL35" s="14">
        <v>13</v>
      </c>
      <c r="AM35" s="14">
        <v>3</v>
      </c>
      <c r="AN35" s="14">
        <v>7</v>
      </c>
      <c r="AO35" s="14">
        <v>18</v>
      </c>
      <c r="AP35" s="14">
        <v>88000</v>
      </c>
      <c r="AW35" s="13" t="s">
        <v>3</v>
      </c>
      <c r="AX35" s="14">
        <v>13</v>
      </c>
      <c r="AY35" s="14">
        <v>16</v>
      </c>
      <c r="AZ35" s="14">
        <v>7</v>
      </c>
      <c r="BA35" s="14">
        <v>5</v>
      </c>
      <c r="BB35" s="14">
        <v>88000</v>
      </c>
      <c r="BI35" s="13" t="s">
        <v>3</v>
      </c>
      <c r="BJ35" s="14">
        <v>13</v>
      </c>
      <c r="BK35" s="14">
        <v>15</v>
      </c>
      <c r="BL35" s="14">
        <v>7</v>
      </c>
      <c r="BM35" s="14">
        <v>6</v>
      </c>
      <c r="BN35" s="14">
        <v>88000</v>
      </c>
      <c r="BU35" s="13" t="s">
        <v>3</v>
      </c>
      <c r="BV35" s="14">
        <v>13</v>
      </c>
      <c r="BW35" s="14">
        <v>3</v>
      </c>
      <c r="BX35" s="14">
        <v>7</v>
      </c>
      <c r="BY35" s="14">
        <v>18</v>
      </c>
      <c r="BZ35" s="14">
        <v>88000</v>
      </c>
      <c r="CG35" s="13" t="s">
        <v>3</v>
      </c>
      <c r="CH35" s="14">
        <v>16</v>
      </c>
      <c r="CI35" s="14">
        <v>15</v>
      </c>
      <c r="CJ35" s="14">
        <v>5</v>
      </c>
      <c r="CK35" s="14">
        <v>6</v>
      </c>
      <c r="CL35" s="14">
        <v>88000</v>
      </c>
      <c r="CS35" s="13" t="s">
        <v>3</v>
      </c>
      <c r="CT35" s="14">
        <v>16</v>
      </c>
      <c r="CU35" s="14">
        <v>3</v>
      </c>
      <c r="CV35" s="14">
        <v>5</v>
      </c>
      <c r="CW35" s="14">
        <v>18</v>
      </c>
      <c r="CX35" s="14">
        <v>88000</v>
      </c>
      <c r="DE35" s="13" t="s">
        <v>3</v>
      </c>
      <c r="DF35" s="14">
        <v>15</v>
      </c>
      <c r="DG35" s="14">
        <v>3</v>
      </c>
      <c r="DH35" s="14">
        <v>6</v>
      </c>
      <c r="DI35" s="14">
        <v>18</v>
      </c>
      <c r="DJ35" s="14">
        <v>88000</v>
      </c>
    </row>
    <row r="36" spans="1:114" ht="15" thickBot="1" x14ac:dyDescent="0.35">
      <c r="A36" s="13" t="s">
        <v>4</v>
      </c>
      <c r="B36" s="14">
        <v>6</v>
      </c>
      <c r="C36" s="14">
        <v>17</v>
      </c>
      <c r="D36" s="14">
        <v>14</v>
      </c>
      <c r="E36" s="14">
        <v>4</v>
      </c>
      <c r="F36" s="14">
        <v>60000</v>
      </c>
      <c r="M36" s="13" t="s">
        <v>4</v>
      </c>
      <c r="N36" s="14">
        <v>6</v>
      </c>
      <c r="O36" s="14">
        <v>12</v>
      </c>
      <c r="P36" s="14">
        <v>14</v>
      </c>
      <c r="Q36" s="14">
        <v>9</v>
      </c>
      <c r="R36" s="14">
        <v>60000</v>
      </c>
      <c r="Y36" s="13" t="s">
        <v>4</v>
      </c>
      <c r="Z36" s="14">
        <v>6</v>
      </c>
      <c r="AA36" s="14">
        <v>6</v>
      </c>
      <c r="AB36" s="14">
        <v>14</v>
      </c>
      <c r="AC36" s="14">
        <v>15</v>
      </c>
      <c r="AD36" s="14">
        <v>60000</v>
      </c>
      <c r="AK36" s="13" t="s">
        <v>4</v>
      </c>
      <c r="AL36" s="14">
        <v>6</v>
      </c>
      <c r="AM36" s="14">
        <v>4</v>
      </c>
      <c r="AN36" s="14">
        <v>14</v>
      </c>
      <c r="AO36" s="14">
        <v>16</v>
      </c>
      <c r="AP36" s="14">
        <v>60000</v>
      </c>
      <c r="AW36" s="13" t="s">
        <v>4</v>
      </c>
      <c r="AX36" s="14">
        <v>17</v>
      </c>
      <c r="AY36" s="14">
        <v>12</v>
      </c>
      <c r="AZ36" s="14">
        <v>4</v>
      </c>
      <c r="BA36" s="14">
        <v>9</v>
      </c>
      <c r="BB36" s="14">
        <v>60000</v>
      </c>
      <c r="BI36" s="13" t="s">
        <v>4</v>
      </c>
      <c r="BJ36" s="14">
        <v>17</v>
      </c>
      <c r="BK36" s="14">
        <v>6</v>
      </c>
      <c r="BL36" s="14">
        <v>4</v>
      </c>
      <c r="BM36" s="14">
        <v>15</v>
      </c>
      <c r="BN36" s="14">
        <v>60000</v>
      </c>
      <c r="BU36" s="13" t="s">
        <v>4</v>
      </c>
      <c r="BV36" s="14">
        <v>17</v>
      </c>
      <c r="BW36" s="14">
        <v>4</v>
      </c>
      <c r="BX36" s="14">
        <v>4</v>
      </c>
      <c r="BY36" s="14">
        <v>16</v>
      </c>
      <c r="BZ36" s="14">
        <v>60000</v>
      </c>
      <c r="CG36" s="13" t="s">
        <v>4</v>
      </c>
      <c r="CH36" s="14">
        <v>12</v>
      </c>
      <c r="CI36" s="14">
        <v>6</v>
      </c>
      <c r="CJ36" s="14">
        <v>9</v>
      </c>
      <c r="CK36" s="14">
        <v>15</v>
      </c>
      <c r="CL36" s="14">
        <v>60000</v>
      </c>
      <c r="CS36" s="13" t="s">
        <v>4</v>
      </c>
      <c r="CT36" s="14">
        <v>12</v>
      </c>
      <c r="CU36" s="14">
        <v>4</v>
      </c>
      <c r="CV36" s="14">
        <v>9</v>
      </c>
      <c r="CW36" s="14">
        <v>16</v>
      </c>
      <c r="CX36" s="14">
        <v>60000</v>
      </c>
      <c r="DE36" s="13" t="s">
        <v>4</v>
      </c>
      <c r="DF36" s="14">
        <v>6</v>
      </c>
      <c r="DG36" s="14">
        <v>4</v>
      </c>
      <c r="DH36" s="14">
        <v>15</v>
      </c>
      <c r="DI36" s="14">
        <v>16</v>
      </c>
      <c r="DJ36" s="14">
        <v>60000</v>
      </c>
    </row>
    <row r="37" spans="1:114" ht="15" thickBot="1" x14ac:dyDescent="0.35">
      <c r="A37" s="13" t="s">
        <v>5</v>
      </c>
      <c r="B37" s="14">
        <v>2</v>
      </c>
      <c r="C37" s="14">
        <v>1</v>
      </c>
      <c r="D37" s="14">
        <v>19</v>
      </c>
      <c r="E37" s="14">
        <v>20</v>
      </c>
      <c r="F37" s="14">
        <v>34000</v>
      </c>
      <c r="M37" s="13" t="s">
        <v>5</v>
      </c>
      <c r="N37" s="14">
        <v>2</v>
      </c>
      <c r="O37" s="14">
        <v>19</v>
      </c>
      <c r="P37" s="14">
        <v>19</v>
      </c>
      <c r="Q37" s="14">
        <v>2</v>
      </c>
      <c r="R37" s="14">
        <v>34000</v>
      </c>
      <c r="Y37" s="13" t="s">
        <v>5</v>
      </c>
      <c r="Z37" s="14">
        <v>2</v>
      </c>
      <c r="AA37" s="14">
        <v>12</v>
      </c>
      <c r="AB37" s="14">
        <v>19</v>
      </c>
      <c r="AC37" s="14">
        <v>9</v>
      </c>
      <c r="AD37" s="14">
        <v>34000</v>
      </c>
      <c r="AK37" s="13" t="s">
        <v>5</v>
      </c>
      <c r="AL37" s="14">
        <v>2</v>
      </c>
      <c r="AM37" s="14">
        <v>9</v>
      </c>
      <c r="AN37" s="14">
        <v>19</v>
      </c>
      <c r="AO37" s="14">
        <v>12</v>
      </c>
      <c r="AP37" s="14">
        <v>34000</v>
      </c>
      <c r="AW37" s="13" t="s">
        <v>5</v>
      </c>
      <c r="AX37" s="14">
        <v>1</v>
      </c>
      <c r="AY37" s="14">
        <v>19</v>
      </c>
      <c r="AZ37" s="14">
        <v>20</v>
      </c>
      <c r="BA37" s="14">
        <v>2</v>
      </c>
      <c r="BB37" s="14">
        <v>34000</v>
      </c>
      <c r="BI37" s="13" t="s">
        <v>5</v>
      </c>
      <c r="BJ37" s="14">
        <v>1</v>
      </c>
      <c r="BK37" s="14">
        <v>12</v>
      </c>
      <c r="BL37" s="14">
        <v>20</v>
      </c>
      <c r="BM37" s="14">
        <v>9</v>
      </c>
      <c r="BN37" s="14">
        <v>34000</v>
      </c>
      <c r="BU37" s="13" t="s">
        <v>5</v>
      </c>
      <c r="BV37" s="14">
        <v>1</v>
      </c>
      <c r="BW37" s="14">
        <v>9</v>
      </c>
      <c r="BX37" s="14">
        <v>20</v>
      </c>
      <c r="BY37" s="14">
        <v>12</v>
      </c>
      <c r="BZ37" s="14">
        <v>34000</v>
      </c>
      <c r="CG37" s="13" t="s">
        <v>5</v>
      </c>
      <c r="CH37" s="14">
        <v>19</v>
      </c>
      <c r="CI37" s="14">
        <v>12</v>
      </c>
      <c r="CJ37" s="14">
        <v>2</v>
      </c>
      <c r="CK37" s="14">
        <v>9</v>
      </c>
      <c r="CL37" s="14">
        <v>34000</v>
      </c>
      <c r="CS37" s="13" t="s">
        <v>5</v>
      </c>
      <c r="CT37" s="14">
        <v>19</v>
      </c>
      <c r="CU37" s="14">
        <v>9</v>
      </c>
      <c r="CV37" s="14">
        <v>2</v>
      </c>
      <c r="CW37" s="14">
        <v>12</v>
      </c>
      <c r="CX37" s="14">
        <v>34000</v>
      </c>
      <c r="DE37" s="13" t="s">
        <v>5</v>
      </c>
      <c r="DF37" s="14">
        <v>12</v>
      </c>
      <c r="DG37" s="14">
        <v>9</v>
      </c>
      <c r="DH37" s="14">
        <v>9</v>
      </c>
      <c r="DI37" s="14">
        <v>12</v>
      </c>
      <c r="DJ37" s="14">
        <v>34000</v>
      </c>
    </row>
    <row r="38" spans="1:114" ht="15" thickBot="1" x14ac:dyDescent="0.35">
      <c r="A38" s="13" t="s">
        <v>6</v>
      </c>
      <c r="B38" s="14">
        <v>19</v>
      </c>
      <c r="C38" s="14">
        <v>12</v>
      </c>
      <c r="D38" s="14">
        <v>2</v>
      </c>
      <c r="E38" s="14">
        <v>9</v>
      </c>
      <c r="F38" s="14">
        <v>68000</v>
      </c>
      <c r="M38" s="13" t="s">
        <v>6</v>
      </c>
      <c r="N38" s="14">
        <v>19</v>
      </c>
      <c r="O38" s="14">
        <v>4</v>
      </c>
      <c r="P38" s="14">
        <v>2</v>
      </c>
      <c r="Q38" s="14">
        <v>17</v>
      </c>
      <c r="R38" s="14">
        <v>68000</v>
      </c>
      <c r="Y38" s="13" t="s">
        <v>6</v>
      </c>
      <c r="Z38" s="14">
        <v>19</v>
      </c>
      <c r="AA38" s="14">
        <v>1</v>
      </c>
      <c r="AB38" s="14">
        <v>2</v>
      </c>
      <c r="AC38" s="14">
        <v>19</v>
      </c>
      <c r="AD38" s="14">
        <v>68000</v>
      </c>
      <c r="AK38" s="13" t="s">
        <v>6</v>
      </c>
      <c r="AL38" s="14">
        <v>19</v>
      </c>
      <c r="AM38" s="14">
        <v>11</v>
      </c>
      <c r="AN38" s="14">
        <v>2</v>
      </c>
      <c r="AO38" s="14">
        <v>9</v>
      </c>
      <c r="AP38" s="14">
        <v>68000</v>
      </c>
      <c r="AW38" s="13" t="s">
        <v>6</v>
      </c>
      <c r="AX38" s="14">
        <v>12</v>
      </c>
      <c r="AY38" s="14">
        <v>4</v>
      </c>
      <c r="AZ38" s="14">
        <v>9</v>
      </c>
      <c r="BA38" s="14">
        <v>17</v>
      </c>
      <c r="BB38" s="14">
        <v>68000</v>
      </c>
      <c r="BI38" s="13" t="s">
        <v>6</v>
      </c>
      <c r="BJ38" s="14">
        <v>12</v>
      </c>
      <c r="BK38" s="14">
        <v>1</v>
      </c>
      <c r="BL38" s="14">
        <v>9</v>
      </c>
      <c r="BM38" s="14">
        <v>19</v>
      </c>
      <c r="BN38" s="14">
        <v>68000</v>
      </c>
      <c r="BU38" s="13" t="s">
        <v>6</v>
      </c>
      <c r="BV38" s="14">
        <v>12</v>
      </c>
      <c r="BW38" s="14">
        <v>11</v>
      </c>
      <c r="BX38" s="14">
        <v>9</v>
      </c>
      <c r="BY38" s="14">
        <v>9</v>
      </c>
      <c r="BZ38" s="14">
        <v>68000</v>
      </c>
      <c r="CG38" s="13" t="s">
        <v>6</v>
      </c>
      <c r="CH38" s="14">
        <v>4</v>
      </c>
      <c r="CI38" s="14">
        <v>1</v>
      </c>
      <c r="CJ38" s="14">
        <v>17</v>
      </c>
      <c r="CK38" s="14">
        <v>19</v>
      </c>
      <c r="CL38" s="14">
        <v>68000</v>
      </c>
      <c r="CS38" s="13" t="s">
        <v>6</v>
      </c>
      <c r="CT38" s="14">
        <v>4</v>
      </c>
      <c r="CU38" s="14">
        <v>11</v>
      </c>
      <c r="CV38" s="14">
        <v>17</v>
      </c>
      <c r="CW38" s="14">
        <v>9</v>
      </c>
      <c r="CX38" s="14">
        <v>68000</v>
      </c>
      <c r="DE38" s="13" t="s">
        <v>6</v>
      </c>
      <c r="DF38" s="14">
        <v>1</v>
      </c>
      <c r="DG38" s="14">
        <v>11</v>
      </c>
      <c r="DH38" s="14">
        <v>19</v>
      </c>
      <c r="DI38" s="14">
        <v>9</v>
      </c>
      <c r="DJ38" s="14">
        <v>68000</v>
      </c>
    </row>
    <row r="39" spans="1:114" ht="15" thickBot="1" x14ac:dyDescent="0.35">
      <c r="A39" s="13" t="s">
        <v>7</v>
      </c>
      <c r="B39" s="14">
        <v>8</v>
      </c>
      <c r="C39" s="14">
        <v>5</v>
      </c>
      <c r="D39" s="14">
        <v>13</v>
      </c>
      <c r="E39" s="14">
        <v>16</v>
      </c>
      <c r="F39" s="14">
        <v>96000</v>
      </c>
      <c r="M39" s="13" t="s">
        <v>7</v>
      </c>
      <c r="N39" s="14">
        <v>8</v>
      </c>
      <c r="O39" s="14">
        <v>10</v>
      </c>
      <c r="P39" s="14">
        <v>13</v>
      </c>
      <c r="Q39" s="14">
        <v>11</v>
      </c>
      <c r="R39" s="14">
        <v>96000</v>
      </c>
      <c r="Y39" s="13" t="s">
        <v>7</v>
      </c>
      <c r="Z39" s="14">
        <v>8</v>
      </c>
      <c r="AA39" s="14">
        <v>16</v>
      </c>
      <c r="AB39" s="14">
        <v>13</v>
      </c>
      <c r="AC39" s="14">
        <v>4</v>
      </c>
      <c r="AD39" s="14">
        <v>96000</v>
      </c>
      <c r="AK39" s="13" t="s">
        <v>7</v>
      </c>
      <c r="AL39" s="14">
        <v>8</v>
      </c>
      <c r="AM39" s="14">
        <v>15</v>
      </c>
      <c r="AN39" s="14">
        <v>13</v>
      </c>
      <c r="AO39" s="14">
        <v>5</v>
      </c>
      <c r="AP39" s="14">
        <v>96000</v>
      </c>
      <c r="AW39" s="13" t="s">
        <v>7</v>
      </c>
      <c r="AX39" s="14">
        <v>5</v>
      </c>
      <c r="AY39" s="14">
        <v>10</v>
      </c>
      <c r="AZ39" s="14">
        <v>16</v>
      </c>
      <c r="BA39" s="14">
        <v>11</v>
      </c>
      <c r="BB39" s="14">
        <v>96000</v>
      </c>
      <c r="BI39" s="13" t="s">
        <v>7</v>
      </c>
      <c r="BJ39" s="14">
        <v>5</v>
      </c>
      <c r="BK39" s="14">
        <v>16</v>
      </c>
      <c r="BL39" s="14">
        <v>16</v>
      </c>
      <c r="BM39" s="14">
        <v>4</v>
      </c>
      <c r="BN39" s="14">
        <v>96000</v>
      </c>
      <c r="BU39" s="13" t="s">
        <v>7</v>
      </c>
      <c r="BV39" s="14">
        <v>5</v>
      </c>
      <c r="BW39" s="14">
        <v>15</v>
      </c>
      <c r="BX39" s="14">
        <v>16</v>
      </c>
      <c r="BY39" s="14">
        <v>5</v>
      </c>
      <c r="BZ39" s="14">
        <v>96000</v>
      </c>
      <c r="CG39" s="13" t="s">
        <v>7</v>
      </c>
      <c r="CH39" s="14">
        <v>10</v>
      </c>
      <c r="CI39" s="14">
        <v>16</v>
      </c>
      <c r="CJ39" s="14">
        <v>11</v>
      </c>
      <c r="CK39" s="14">
        <v>4</v>
      </c>
      <c r="CL39" s="14">
        <v>96000</v>
      </c>
      <c r="CS39" s="13" t="s">
        <v>7</v>
      </c>
      <c r="CT39" s="14">
        <v>10</v>
      </c>
      <c r="CU39" s="14">
        <v>15</v>
      </c>
      <c r="CV39" s="14">
        <v>11</v>
      </c>
      <c r="CW39" s="14">
        <v>5</v>
      </c>
      <c r="CX39" s="14">
        <v>96000</v>
      </c>
      <c r="DE39" s="13" t="s">
        <v>7</v>
      </c>
      <c r="DF39" s="14">
        <v>16</v>
      </c>
      <c r="DG39" s="14">
        <v>15</v>
      </c>
      <c r="DH39" s="14">
        <v>4</v>
      </c>
      <c r="DI39" s="14">
        <v>5</v>
      </c>
      <c r="DJ39" s="14">
        <v>96000</v>
      </c>
    </row>
    <row r="40" spans="1:114" ht="15" thickBot="1" x14ac:dyDescent="0.35">
      <c r="A40" s="13" t="s">
        <v>8</v>
      </c>
      <c r="B40" s="14">
        <v>12</v>
      </c>
      <c r="C40" s="14">
        <v>11</v>
      </c>
      <c r="D40" s="14">
        <v>9</v>
      </c>
      <c r="E40" s="14">
        <v>10</v>
      </c>
      <c r="F40" s="14">
        <v>54000</v>
      </c>
      <c r="M40" s="13" t="s">
        <v>8</v>
      </c>
      <c r="N40" s="14">
        <v>12</v>
      </c>
      <c r="O40" s="14">
        <v>17</v>
      </c>
      <c r="P40" s="14">
        <v>9</v>
      </c>
      <c r="Q40" s="14">
        <v>4</v>
      </c>
      <c r="R40" s="14">
        <v>54000</v>
      </c>
      <c r="Y40" s="13" t="s">
        <v>8</v>
      </c>
      <c r="Z40" s="14">
        <v>12</v>
      </c>
      <c r="AA40" s="14">
        <v>4</v>
      </c>
      <c r="AB40" s="14">
        <v>9</v>
      </c>
      <c r="AC40" s="14">
        <v>17</v>
      </c>
      <c r="AD40" s="14">
        <v>54000</v>
      </c>
      <c r="AK40" s="13" t="s">
        <v>8</v>
      </c>
      <c r="AL40" s="14">
        <v>12</v>
      </c>
      <c r="AM40" s="14">
        <v>4</v>
      </c>
      <c r="AN40" s="14">
        <v>9</v>
      </c>
      <c r="AO40" s="14">
        <v>16</v>
      </c>
      <c r="AP40" s="14">
        <v>54000</v>
      </c>
      <c r="AW40" s="13" t="s">
        <v>8</v>
      </c>
      <c r="AX40" s="14">
        <v>11</v>
      </c>
      <c r="AY40" s="14">
        <v>17</v>
      </c>
      <c r="AZ40" s="14">
        <v>10</v>
      </c>
      <c r="BA40" s="14">
        <v>4</v>
      </c>
      <c r="BB40" s="14">
        <v>54000</v>
      </c>
      <c r="BI40" s="13" t="s">
        <v>8</v>
      </c>
      <c r="BJ40" s="14">
        <v>11</v>
      </c>
      <c r="BK40" s="14">
        <v>4</v>
      </c>
      <c r="BL40" s="14">
        <v>10</v>
      </c>
      <c r="BM40" s="14">
        <v>17</v>
      </c>
      <c r="BN40" s="14">
        <v>54000</v>
      </c>
      <c r="BU40" s="13" t="s">
        <v>8</v>
      </c>
      <c r="BV40" s="14">
        <v>11</v>
      </c>
      <c r="BW40" s="14">
        <v>4</v>
      </c>
      <c r="BX40" s="14">
        <v>10</v>
      </c>
      <c r="BY40" s="14">
        <v>16</v>
      </c>
      <c r="BZ40" s="14">
        <v>54000</v>
      </c>
      <c r="CG40" s="13" t="s">
        <v>8</v>
      </c>
      <c r="CH40" s="14">
        <v>17</v>
      </c>
      <c r="CI40" s="14">
        <v>4</v>
      </c>
      <c r="CJ40" s="14">
        <v>4</v>
      </c>
      <c r="CK40" s="14">
        <v>17</v>
      </c>
      <c r="CL40" s="14">
        <v>54000</v>
      </c>
      <c r="CS40" s="13" t="s">
        <v>8</v>
      </c>
      <c r="CT40" s="14">
        <v>17</v>
      </c>
      <c r="CU40" s="14">
        <v>4</v>
      </c>
      <c r="CV40" s="14">
        <v>4</v>
      </c>
      <c r="CW40" s="14">
        <v>16</v>
      </c>
      <c r="CX40" s="14">
        <v>54000</v>
      </c>
      <c r="DE40" s="13" t="s">
        <v>8</v>
      </c>
      <c r="DF40" s="14">
        <v>4</v>
      </c>
      <c r="DG40" s="14">
        <v>4</v>
      </c>
      <c r="DH40" s="14">
        <v>17</v>
      </c>
      <c r="DI40" s="14">
        <v>16</v>
      </c>
      <c r="DJ40" s="14">
        <v>54000</v>
      </c>
    </row>
    <row r="41" spans="1:114" ht="15" thickBot="1" x14ac:dyDescent="0.35">
      <c r="A41" s="13" t="s">
        <v>9</v>
      </c>
      <c r="B41" s="14">
        <v>3</v>
      </c>
      <c r="C41" s="14">
        <v>6</v>
      </c>
      <c r="D41" s="14">
        <v>18</v>
      </c>
      <c r="E41" s="14">
        <v>15</v>
      </c>
      <c r="F41" s="14">
        <v>54000</v>
      </c>
      <c r="M41" s="13" t="s">
        <v>9</v>
      </c>
      <c r="N41" s="14">
        <v>3</v>
      </c>
      <c r="O41" s="14">
        <v>15</v>
      </c>
      <c r="P41" s="14">
        <v>18</v>
      </c>
      <c r="Q41" s="14">
        <v>6</v>
      </c>
      <c r="R41" s="14">
        <v>54000</v>
      </c>
      <c r="Y41" s="13" t="s">
        <v>9</v>
      </c>
      <c r="Z41" s="14">
        <v>3</v>
      </c>
      <c r="AA41" s="14">
        <v>19</v>
      </c>
      <c r="AB41" s="14">
        <v>18</v>
      </c>
      <c r="AC41" s="14">
        <v>2</v>
      </c>
      <c r="AD41" s="14">
        <v>54000</v>
      </c>
      <c r="AK41" s="13" t="s">
        <v>9</v>
      </c>
      <c r="AL41" s="14">
        <v>3</v>
      </c>
      <c r="AM41" s="14">
        <v>1</v>
      </c>
      <c r="AN41" s="14">
        <v>18</v>
      </c>
      <c r="AO41" s="14">
        <v>19</v>
      </c>
      <c r="AP41" s="14">
        <v>54000</v>
      </c>
      <c r="AW41" s="13" t="s">
        <v>9</v>
      </c>
      <c r="AX41" s="14">
        <v>6</v>
      </c>
      <c r="AY41" s="14">
        <v>15</v>
      </c>
      <c r="AZ41" s="14">
        <v>15</v>
      </c>
      <c r="BA41" s="14">
        <v>6</v>
      </c>
      <c r="BB41" s="14">
        <v>54000</v>
      </c>
      <c r="BI41" s="13" t="s">
        <v>9</v>
      </c>
      <c r="BJ41" s="14">
        <v>6</v>
      </c>
      <c r="BK41" s="14">
        <v>19</v>
      </c>
      <c r="BL41" s="14">
        <v>15</v>
      </c>
      <c r="BM41" s="14">
        <v>2</v>
      </c>
      <c r="BN41" s="14">
        <v>54000</v>
      </c>
      <c r="BU41" s="13" t="s">
        <v>9</v>
      </c>
      <c r="BV41" s="14">
        <v>6</v>
      </c>
      <c r="BW41" s="14">
        <v>1</v>
      </c>
      <c r="BX41" s="14">
        <v>15</v>
      </c>
      <c r="BY41" s="14">
        <v>19</v>
      </c>
      <c r="BZ41" s="14">
        <v>54000</v>
      </c>
      <c r="CG41" s="13" t="s">
        <v>9</v>
      </c>
      <c r="CH41" s="14">
        <v>15</v>
      </c>
      <c r="CI41" s="14">
        <v>19</v>
      </c>
      <c r="CJ41" s="14">
        <v>6</v>
      </c>
      <c r="CK41" s="14">
        <v>2</v>
      </c>
      <c r="CL41" s="14">
        <v>54000</v>
      </c>
      <c r="CS41" s="13" t="s">
        <v>9</v>
      </c>
      <c r="CT41" s="14">
        <v>15</v>
      </c>
      <c r="CU41" s="14">
        <v>1</v>
      </c>
      <c r="CV41" s="14">
        <v>6</v>
      </c>
      <c r="CW41" s="14">
        <v>19</v>
      </c>
      <c r="CX41" s="14">
        <v>54000</v>
      </c>
      <c r="DE41" s="13" t="s">
        <v>9</v>
      </c>
      <c r="DF41" s="14">
        <v>19</v>
      </c>
      <c r="DG41" s="14">
        <v>1</v>
      </c>
      <c r="DH41" s="14">
        <v>2</v>
      </c>
      <c r="DI41" s="14">
        <v>19</v>
      </c>
      <c r="DJ41" s="14">
        <v>54000</v>
      </c>
    </row>
    <row r="42" spans="1:114" ht="15" thickBot="1" x14ac:dyDescent="0.35">
      <c r="A42" s="13" t="s">
        <v>10</v>
      </c>
      <c r="B42" s="14">
        <v>9</v>
      </c>
      <c r="C42" s="14">
        <v>7</v>
      </c>
      <c r="D42" s="14">
        <v>12</v>
      </c>
      <c r="E42" s="14">
        <v>14</v>
      </c>
      <c r="F42" s="14">
        <v>75000</v>
      </c>
      <c r="M42" s="13" t="s">
        <v>10</v>
      </c>
      <c r="N42" s="14">
        <v>9</v>
      </c>
      <c r="O42" s="14">
        <v>20</v>
      </c>
      <c r="P42" s="14">
        <v>12</v>
      </c>
      <c r="Q42" s="14">
        <v>1</v>
      </c>
      <c r="R42" s="14">
        <v>75000</v>
      </c>
      <c r="Y42" s="13" t="s">
        <v>10</v>
      </c>
      <c r="Z42" s="14">
        <v>9</v>
      </c>
      <c r="AA42" s="14">
        <v>9</v>
      </c>
      <c r="AB42" s="14">
        <v>12</v>
      </c>
      <c r="AC42" s="14">
        <v>12</v>
      </c>
      <c r="AD42" s="14">
        <v>75000</v>
      </c>
      <c r="AK42" s="13" t="s">
        <v>10</v>
      </c>
      <c r="AL42" s="14">
        <v>9</v>
      </c>
      <c r="AM42" s="14">
        <v>18</v>
      </c>
      <c r="AN42" s="14">
        <v>12</v>
      </c>
      <c r="AO42" s="14">
        <v>3</v>
      </c>
      <c r="AP42" s="14">
        <v>75000</v>
      </c>
      <c r="AW42" s="13" t="s">
        <v>10</v>
      </c>
      <c r="AX42" s="14">
        <v>7</v>
      </c>
      <c r="AY42" s="14">
        <v>20</v>
      </c>
      <c r="AZ42" s="14">
        <v>14</v>
      </c>
      <c r="BA42" s="14">
        <v>1</v>
      </c>
      <c r="BB42" s="14">
        <v>75000</v>
      </c>
      <c r="BI42" s="13" t="s">
        <v>10</v>
      </c>
      <c r="BJ42" s="14">
        <v>7</v>
      </c>
      <c r="BK42" s="14">
        <v>9</v>
      </c>
      <c r="BL42" s="14">
        <v>14</v>
      </c>
      <c r="BM42" s="14">
        <v>12</v>
      </c>
      <c r="BN42" s="14">
        <v>75000</v>
      </c>
      <c r="BU42" s="13" t="s">
        <v>10</v>
      </c>
      <c r="BV42" s="14">
        <v>7</v>
      </c>
      <c r="BW42" s="14">
        <v>18</v>
      </c>
      <c r="BX42" s="14">
        <v>14</v>
      </c>
      <c r="BY42" s="14">
        <v>3</v>
      </c>
      <c r="BZ42" s="14">
        <v>75000</v>
      </c>
      <c r="CG42" s="13" t="s">
        <v>10</v>
      </c>
      <c r="CH42" s="14">
        <v>20</v>
      </c>
      <c r="CI42" s="14">
        <v>9</v>
      </c>
      <c r="CJ42" s="14">
        <v>1</v>
      </c>
      <c r="CK42" s="14">
        <v>12</v>
      </c>
      <c r="CL42" s="14">
        <v>75000</v>
      </c>
      <c r="CS42" s="13" t="s">
        <v>10</v>
      </c>
      <c r="CT42" s="14">
        <v>20</v>
      </c>
      <c r="CU42" s="14">
        <v>18</v>
      </c>
      <c r="CV42" s="14">
        <v>1</v>
      </c>
      <c r="CW42" s="14">
        <v>3</v>
      </c>
      <c r="CX42" s="14">
        <v>75000</v>
      </c>
      <c r="DE42" s="13" t="s">
        <v>10</v>
      </c>
      <c r="DF42" s="14">
        <v>9</v>
      </c>
      <c r="DG42" s="14">
        <v>18</v>
      </c>
      <c r="DH42" s="14">
        <v>12</v>
      </c>
      <c r="DI42" s="14">
        <v>3</v>
      </c>
      <c r="DJ42" s="14">
        <v>75000</v>
      </c>
    </row>
    <row r="43" spans="1:114" ht="15" thickBot="1" x14ac:dyDescent="0.35">
      <c r="A43" s="13" t="s">
        <v>11</v>
      </c>
      <c r="B43" s="14">
        <v>16</v>
      </c>
      <c r="C43" s="14">
        <v>20</v>
      </c>
      <c r="D43" s="14">
        <v>5</v>
      </c>
      <c r="E43" s="14">
        <v>1</v>
      </c>
      <c r="F43" s="14">
        <v>78000</v>
      </c>
      <c r="M43" s="13" t="s">
        <v>11</v>
      </c>
      <c r="N43" s="14">
        <v>16</v>
      </c>
      <c r="O43" s="14">
        <v>6</v>
      </c>
      <c r="P43" s="14">
        <v>5</v>
      </c>
      <c r="Q43" s="14">
        <v>15</v>
      </c>
      <c r="R43" s="14">
        <v>78000</v>
      </c>
      <c r="Y43" s="13" t="s">
        <v>11</v>
      </c>
      <c r="Z43" s="14">
        <v>16</v>
      </c>
      <c r="AA43" s="14">
        <v>13</v>
      </c>
      <c r="AB43" s="14">
        <v>5</v>
      </c>
      <c r="AC43" s="14">
        <v>8</v>
      </c>
      <c r="AD43" s="14">
        <v>78000</v>
      </c>
      <c r="AK43" s="13" t="s">
        <v>11</v>
      </c>
      <c r="AL43" s="14">
        <v>16</v>
      </c>
      <c r="AM43" s="14">
        <v>11</v>
      </c>
      <c r="AN43" s="14">
        <v>5</v>
      </c>
      <c r="AO43" s="14">
        <v>9</v>
      </c>
      <c r="AP43" s="14">
        <v>78000</v>
      </c>
      <c r="AW43" s="13" t="s">
        <v>11</v>
      </c>
      <c r="AX43" s="14">
        <v>20</v>
      </c>
      <c r="AY43" s="14">
        <v>6</v>
      </c>
      <c r="AZ43" s="14">
        <v>1</v>
      </c>
      <c r="BA43" s="14">
        <v>15</v>
      </c>
      <c r="BB43" s="14">
        <v>78000</v>
      </c>
      <c r="BI43" s="13" t="s">
        <v>11</v>
      </c>
      <c r="BJ43" s="14">
        <v>20</v>
      </c>
      <c r="BK43" s="14">
        <v>13</v>
      </c>
      <c r="BL43" s="14">
        <v>1</v>
      </c>
      <c r="BM43" s="14">
        <v>8</v>
      </c>
      <c r="BN43" s="14">
        <v>78000</v>
      </c>
      <c r="BU43" s="13" t="s">
        <v>11</v>
      </c>
      <c r="BV43" s="14">
        <v>20</v>
      </c>
      <c r="BW43" s="14">
        <v>11</v>
      </c>
      <c r="BX43" s="14">
        <v>1</v>
      </c>
      <c r="BY43" s="14">
        <v>9</v>
      </c>
      <c r="BZ43" s="14">
        <v>78000</v>
      </c>
      <c r="CG43" s="13" t="s">
        <v>11</v>
      </c>
      <c r="CH43" s="14">
        <v>6</v>
      </c>
      <c r="CI43" s="14">
        <v>13</v>
      </c>
      <c r="CJ43" s="14">
        <v>15</v>
      </c>
      <c r="CK43" s="14">
        <v>8</v>
      </c>
      <c r="CL43" s="14">
        <v>78000</v>
      </c>
      <c r="CS43" s="13" t="s">
        <v>11</v>
      </c>
      <c r="CT43" s="14">
        <v>6</v>
      </c>
      <c r="CU43" s="14">
        <v>11</v>
      </c>
      <c r="CV43" s="14">
        <v>15</v>
      </c>
      <c r="CW43" s="14">
        <v>9</v>
      </c>
      <c r="CX43" s="14">
        <v>78000</v>
      </c>
      <c r="DE43" s="13" t="s">
        <v>11</v>
      </c>
      <c r="DF43" s="14">
        <v>13</v>
      </c>
      <c r="DG43" s="14">
        <v>11</v>
      </c>
      <c r="DH43" s="14">
        <v>8</v>
      </c>
      <c r="DI43" s="14">
        <v>9</v>
      </c>
      <c r="DJ43" s="14">
        <v>78000</v>
      </c>
    </row>
    <row r="44" spans="1:114" ht="15" thickBot="1" x14ac:dyDescent="0.35">
      <c r="A44" s="13" t="s">
        <v>12</v>
      </c>
      <c r="B44" s="14">
        <v>13</v>
      </c>
      <c r="C44" s="14">
        <v>18</v>
      </c>
      <c r="D44" s="14">
        <v>7</v>
      </c>
      <c r="E44" s="14">
        <v>3</v>
      </c>
      <c r="F44" s="14">
        <v>87000</v>
      </c>
      <c r="M44" s="13" t="s">
        <v>12</v>
      </c>
      <c r="N44" s="14">
        <v>13</v>
      </c>
      <c r="O44" s="14">
        <v>9</v>
      </c>
      <c r="P44" s="14">
        <v>7</v>
      </c>
      <c r="Q44" s="14">
        <v>12</v>
      </c>
      <c r="R44" s="14">
        <v>87000</v>
      </c>
      <c r="Y44" s="13" t="s">
        <v>12</v>
      </c>
      <c r="Z44" s="14">
        <v>13</v>
      </c>
      <c r="AA44" s="14">
        <v>3</v>
      </c>
      <c r="AB44" s="14">
        <v>7</v>
      </c>
      <c r="AC44" s="14">
        <v>18</v>
      </c>
      <c r="AD44" s="14">
        <v>87000</v>
      </c>
      <c r="AK44" s="13" t="s">
        <v>12</v>
      </c>
      <c r="AL44" s="14">
        <v>13</v>
      </c>
      <c r="AM44" s="14">
        <v>10</v>
      </c>
      <c r="AN44" s="14">
        <v>7</v>
      </c>
      <c r="AO44" s="14">
        <v>11</v>
      </c>
      <c r="AP44" s="14">
        <v>87000</v>
      </c>
      <c r="AW44" s="13" t="s">
        <v>12</v>
      </c>
      <c r="AX44" s="14">
        <v>18</v>
      </c>
      <c r="AY44" s="14">
        <v>9</v>
      </c>
      <c r="AZ44" s="14">
        <v>3</v>
      </c>
      <c r="BA44" s="14">
        <v>12</v>
      </c>
      <c r="BB44" s="14">
        <v>87000</v>
      </c>
      <c r="BI44" s="13" t="s">
        <v>12</v>
      </c>
      <c r="BJ44" s="14">
        <v>18</v>
      </c>
      <c r="BK44" s="14">
        <v>3</v>
      </c>
      <c r="BL44" s="14">
        <v>3</v>
      </c>
      <c r="BM44" s="14">
        <v>18</v>
      </c>
      <c r="BN44" s="14">
        <v>87000</v>
      </c>
      <c r="BU44" s="13" t="s">
        <v>12</v>
      </c>
      <c r="BV44" s="14">
        <v>18</v>
      </c>
      <c r="BW44" s="14">
        <v>10</v>
      </c>
      <c r="BX44" s="14">
        <v>3</v>
      </c>
      <c r="BY44" s="14">
        <v>11</v>
      </c>
      <c r="BZ44" s="14">
        <v>87000</v>
      </c>
      <c r="CG44" s="13" t="s">
        <v>12</v>
      </c>
      <c r="CH44" s="14">
        <v>9</v>
      </c>
      <c r="CI44" s="14">
        <v>3</v>
      </c>
      <c r="CJ44" s="14">
        <v>12</v>
      </c>
      <c r="CK44" s="14">
        <v>18</v>
      </c>
      <c r="CL44" s="14">
        <v>87000</v>
      </c>
      <c r="CS44" s="13" t="s">
        <v>12</v>
      </c>
      <c r="CT44" s="14">
        <v>9</v>
      </c>
      <c r="CU44" s="14">
        <v>10</v>
      </c>
      <c r="CV44" s="14">
        <v>12</v>
      </c>
      <c r="CW44" s="14">
        <v>11</v>
      </c>
      <c r="CX44" s="14">
        <v>87000</v>
      </c>
      <c r="DE44" s="13" t="s">
        <v>12</v>
      </c>
      <c r="DF44" s="14">
        <v>3</v>
      </c>
      <c r="DG44" s="14">
        <v>10</v>
      </c>
      <c r="DH44" s="14">
        <v>18</v>
      </c>
      <c r="DI44" s="14">
        <v>11</v>
      </c>
      <c r="DJ44" s="14">
        <v>87000</v>
      </c>
    </row>
    <row r="45" spans="1:114" ht="15" thickBot="1" x14ac:dyDescent="0.35">
      <c r="A45" s="13" t="s">
        <v>13</v>
      </c>
      <c r="B45" s="14">
        <v>20</v>
      </c>
      <c r="C45" s="14">
        <v>4</v>
      </c>
      <c r="D45" s="14">
        <v>1</v>
      </c>
      <c r="E45" s="14">
        <v>17</v>
      </c>
      <c r="F45" s="14">
        <v>94000</v>
      </c>
      <c r="M45" s="13" t="s">
        <v>13</v>
      </c>
      <c r="N45" s="14">
        <v>20</v>
      </c>
      <c r="O45" s="14">
        <v>3</v>
      </c>
      <c r="P45" s="14">
        <v>1</v>
      </c>
      <c r="Q45" s="14">
        <v>18</v>
      </c>
      <c r="R45" s="14">
        <v>94000</v>
      </c>
      <c r="Y45" s="13" t="s">
        <v>13</v>
      </c>
      <c r="Z45" s="14">
        <v>20</v>
      </c>
      <c r="AA45" s="14">
        <v>11</v>
      </c>
      <c r="AB45" s="14">
        <v>1</v>
      </c>
      <c r="AC45" s="14">
        <v>10</v>
      </c>
      <c r="AD45" s="14">
        <v>94000</v>
      </c>
      <c r="AK45" s="13" t="s">
        <v>13</v>
      </c>
      <c r="AL45" s="14">
        <v>20</v>
      </c>
      <c r="AM45" s="14">
        <v>1</v>
      </c>
      <c r="AN45" s="14">
        <v>1</v>
      </c>
      <c r="AO45" s="14">
        <v>19</v>
      </c>
      <c r="AP45" s="14">
        <v>94000</v>
      </c>
      <c r="AW45" s="13" t="s">
        <v>13</v>
      </c>
      <c r="AX45" s="14">
        <v>4</v>
      </c>
      <c r="AY45" s="14">
        <v>3</v>
      </c>
      <c r="AZ45" s="14">
        <v>17</v>
      </c>
      <c r="BA45" s="14">
        <v>18</v>
      </c>
      <c r="BB45" s="14">
        <v>94000</v>
      </c>
      <c r="BI45" s="13" t="s">
        <v>13</v>
      </c>
      <c r="BJ45" s="14">
        <v>4</v>
      </c>
      <c r="BK45" s="14">
        <v>11</v>
      </c>
      <c r="BL45" s="14">
        <v>17</v>
      </c>
      <c r="BM45" s="14">
        <v>10</v>
      </c>
      <c r="BN45" s="14">
        <v>94000</v>
      </c>
      <c r="BU45" s="13" t="s">
        <v>13</v>
      </c>
      <c r="BV45" s="14">
        <v>4</v>
      </c>
      <c r="BW45" s="14">
        <v>1</v>
      </c>
      <c r="BX45" s="14">
        <v>17</v>
      </c>
      <c r="BY45" s="14">
        <v>19</v>
      </c>
      <c r="BZ45" s="14">
        <v>94000</v>
      </c>
      <c r="CG45" s="13" t="s">
        <v>13</v>
      </c>
      <c r="CH45" s="14">
        <v>3</v>
      </c>
      <c r="CI45" s="14">
        <v>11</v>
      </c>
      <c r="CJ45" s="14">
        <v>18</v>
      </c>
      <c r="CK45" s="14">
        <v>10</v>
      </c>
      <c r="CL45" s="14">
        <v>94000</v>
      </c>
      <c r="CS45" s="13" t="s">
        <v>13</v>
      </c>
      <c r="CT45" s="14">
        <v>3</v>
      </c>
      <c r="CU45" s="14">
        <v>1</v>
      </c>
      <c r="CV45" s="14">
        <v>18</v>
      </c>
      <c r="CW45" s="14">
        <v>19</v>
      </c>
      <c r="CX45" s="14">
        <v>94000</v>
      </c>
      <c r="DE45" s="13" t="s">
        <v>13</v>
      </c>
      <c r="DF45" s="14">
        <v>11</v>
      </c>
      <c r="DG45" s="14">
        <v>1</v>
      </c>
      <c r="DH45" s="14">
        <v>10</v>
      </c>
      <c r="DI45" s="14">
        <v>19</v>
      </c>
      <c r="DJ45" s="14">
        <v>94000</v>
      </c>
    </row>
    <row r="46" spans="1:114" ht="15" thickBot="1" x14ac:dyDescent="0.35">
      <c r="A46" s="13" t="s">
        <v>14</v>
      </c>
      <c r="B46" s="14">
        <v>17</v>
      </c>
      <c r="C46" s="14">
        <v>2</v>
      </c>
      <c r="D46" s="14">
        <v>4</v>
      </c>
      <c r="E46" s="14">
        <v>18</v>
      </c>
      <c r="F46" s="14">
        <v>23000</v>
      </c>
      <c r="M46" s="13" t="s">
        <v>14</v>
      </c>
      <c r="N46" s="14">
        <v>17</v>
      </c>
      <c r="O46" s="14">
        <v>2</v>
      </c>
      <c r="P46" s="14">
        <v>4</v>
      </c>
      <c r="Q46" s="14">
        <v>19</v>
      </c>
      <c r="R46" s="14">
        <v>23000</v>
      </c>
      <c r="Y46" s="13" t="s">
        <v>14</v>
      </c>
      <c r="Z46" s="14">
        <v>17</v>
      </c>
      <c r="AA46" s="14">
        <v>1</v>
      </c>
      <c r="AB46" s="14">
        <v>4</v>
      </c>
      <c r="AC46" s="14">
        <v>19</v>
      </c>
      <c r="AD46" s="14">
        <v>23000</v>
      </c>
      <c r="AK46" s="13" t="s">
        <v>14</v>
      </c>
      <c r="AL46" s="14">
        <v>17</v>
      </c>
      <c r="AM46" s="14">
        <v>8</v>
      </c>
      <c r="AN46" s="14">
        <v>4</v>
      </c>
      <c r="AO46" s="14">
        <v>13</v>
      </c>
      <c r="AP46" s="14">
        <v>23000</v>
      </c>
      <c r="AW46" s="13" t="s">
        <v>14</v>
      </c>
      <c r="AX46" s="14">
        <v>2</v>
      </c>
      <c r="AY46" s="14">
        <v>2</v>
      </c>
      <c r="AZ46" s="14">
        <v>18</v>
      </c>
      <c r="BA46" s="14">
        <v>19</v>
      </c>
      <c r="BB46" s="14">
        <v>23000</v>
      </c>
      <c r="BI46" s="13" t="s">
        <v>14</v>
      </c>
      <c r="BJ46" s="14">
        <v>2</v>
      </c>
      <c r="BK46" s="14">
        <v>1</v>
      </c>
      <c r="BL46" s="14">
        <v>18</v>
      </c>
      <c r="BM46" s="14">
        <v>19</v>
      </c>
      <c r="BN46" s="14">
        <v>23000</v>
      </c>
      <c r="BU46" s="13" t="s">
        <v>14</v>
      </c>
      <c r="BV46" s="14">
        <v>2</v>
      </c>
      <c r="BW46" s="14">
        <v>8</v>
      </c>
      <c r="BX46" s="14">
        <v>18</v>
      </c>
      <c r="BY46" s="14">
        <v>13</v>
      </c>
      <c r="BZ46" s="14">
        <v>23000</v>
      </c>
      <c r="CG46" s="13" t="s">
        <v>14</v>
      </c>
      <c r="CH46" s="14">
        <v>2</v>
      </c>
      <c r="CI46" s="14">
        <v>1</v>
      </c>
      <c r="CJ46" s="14">
        <v>19</v>
      </c>
      <c r="CK46" s="14">
        <v>19</v>
      </c>
      <c r="CL46" s="14">
        <v>23000</v>
      </c>
      <c r="CS46" s="13" t="s">
        <v>14</v>
      </c>
      <c r="CT46" s="14">
        <v>2</v>
      </c>
      <c r="CU46" s="14">
        <v>8</v>
      </c>
      <c r="CV46" s="14">
        <v>19</v>
      </c>
      <c r="CW46" s="14">
        <v>13</v>
      </c>
      <c r="CX46" s="14">
        <v>23000</v>
      </c>
      <c r="DE46" s="13" t="s">
        <v>14</v>
      </c>
      <c r="DF46" s="14">
        <v>1</v>
      </c>
      <c r="DG46" s="14">
        <v>8</v>
      </c>
      <c r="DH46" s="14">
        <v>19</v>
      </c>
      <c r="DI46" s="14">
        <v>13</v>
      </c>
      <c r="DJ46" s="14">
        <v>23000</v>
      </c>
    </row>
    <row r="47" spans="1:114" ht="15" thickBot="1" x14ac:dyDescent="0.35">
      <c r="A47" s="13" t="s">
        <v>15</v>
      </c>
      <c r="B47" s="14">
        <v>11</v>
      </c>
      <c r="C47" s="14">
        <v>10</v>
      </c>
      <c r="D47" s="14">
        <v>10</v>
      </c>
      <c r="E47" s="14">
        <v>11</v>
      </c>
      <c r="F47" s="14">
        <v>23000</v>
      </c>
      <c r="M47" s="13" t="s">
        <v>15</v>
      </c>
      <c r="N47" s="14">
        <v>11</v>
      </c>
      <c r="O47" s="14">
        <v>14</v>
      </c>
      <c r="P47" s="14">
        <v>10</v>
      </c>
      <c r="Q47" s="14">
        <v>7</v>
      </c>
      <c r="R47" s="14">
        <v>23000</v>
      </c>
      <c r="Y47" s="13" t="s">
        <v>15</v>
      </c>
      <c r="Z47" s="14">
        <v>11</v>
      </c>
      <c r="AA47" s="14">
        <v>7</v>
      </c>
      <c r="AB47" s="14">
        <v>10</v>
      </c>
      <c r="AC47" s="14">
        <v>14</v>
      </c>
      <c r="AD47" s="14">
        <v>23000</v>
      </c>
      <c r="AK47" s="13" t="s">
        <v>15</v>
      </c>
      <c r="AL47" s="14">
        <v>11</v>
      </c>
      <c r="AM47" s="14">
        <v>13</v>
      </c>
      <c r="AN47" s="14">
        <v>10</v>
      </c>
      <c r="AO47" s="14">
        <v>8</v>
      </c>
      <c r="AP47" s="14">
        <v>23000</v>
      </c>
      <c r="AW47" s="13" t="s">
        <v>15</v>
      </c>
      <c r="AX47" s="14">
        <v>10</v>
      </c>
      <c r="AY47" s="14">
        <v>14</v>
      </c>
      <c r="AZ47" s="14">
        <v>11</v>
      </c>
      <c r="BA47" s="14">
        <v>7</v>
      </c>
      <c r="BB47" s="14">
        <v>23000</v>
      </c>
      <c r="BI47" s="13" t="s">
        <v>15</v>
      </c>
      <c r="BJ47" s="14">
        <v>10</v>
      </c>
      <c r="BK47" s="14">
        <v>7</v>
      </c>
      <c r="BL47" s="14">
        <v>11</v>
      </c>
      <c r="BM47" s="14">
        <v>14</v>
      </c>
      <c r="BN47" s="14">
        <v>23000</v>
      </c>
      <c r="BU47" s="13" t="s">
        <v>15</v>
      </c>
      <c r="BV47" s="14">
        <v>10</v>
      </c>
      <c r="BW47" s="14">
        <v>13</v>
      </c>
      <c r="BX47" s="14">
        <v>11</v>
      </c>
      <c r="BY47" s="14">
        <v>8</v>
      </c>
      <c r="BZ47" s="14">
        <v>23000</v>
      </c>
      <c r="CG47" s="13" t="s">
        <v>15</v>
      </c>
      <c r="CH47" s="14">
        <v>14</v>
      </c>
      <c r="CI47" s="14">
        <v>7</v>
      </c>
      <c r="CJ47" s="14">
        <v>7</v>
      </c>
      <c r="CK47" s="14">
        <v>14</v>
      </c>
      <c r="CL47" s="14">
        <v>23000</v>
      </c>
      <c r="CS47" s="13" t="s">
        <v>15</v>
      </c>
      <c r="CT47" s="14">
        <v>14</v>
      </c>
      <c r="CU47" s="14">
        <v>13</v>
      </c>
      <c r="CV47" s="14">
        <v>7</v>
      </c>
      <c r="CW47" s="14">
        <v>8</v>
      </c>
      <c r="CX47" s="14">
        <v>23000</v>
      </c>
      <c r="DE47" s="13" t="s">
        <v>15</v>
      </c>
      <c r="DF47" s="14">
        <v>7</v>
      </c>
      <c r="DG47" s="14">
        <v>13</v>
      </c>
      <c r="DH47" s="14">
        <v>14</v>
      </c>
      <c r="DI47" s="14">
        <v>8</v>
      </c>
      <c r="DJ47" s="14">
        <v>23000</v>
      </c>
    </row>
    <row r="48" spans="1:114" ht="15" thickBot="1" x14ac:dyDescent="0.35">
      <c r="A48" s="13" t="s">
        <v>16</v>
      </c>
      <c r="B48" s="14">
        <v>6</v>
      </c>
      <c r="C48" s="14">
        <v>13</v>
      </c>
      <c r="D48" s="14">
        <v>14</v>
      </c>
      <c r="E48" s="14">
        <v>7</v>
      </c>
      <c r="F48" s="14">
        <v>76000</v>
      </c>
      <c r="M48" s="13" t="s">
        <v>16</v>
      </c>
      <c r="N48" s="14">
        <v>6</v>
      </c>
      <c r="O48" s="14">
        <v>18</v>
      </c>
      <c r="P48" s="14">
        <v>14</v>
      </c>
      <c r="Q48" s="14">
        <v>3</v>
      </c>
      <c r="R48" s="14">
        <v>76000</v>
      </c>
      <c r="Y48" s="13" t="s">
        <v>16</v>
      </c>
      <c r="Z48" s="14">
        <v>6</v>
      </c>
      <c r="AA48" s="14">
        <v>10</v>
      </c>
      <c r="AB48" s="14">
        <v>14</v>
      </c>
      <c r="AC48" s="14">
        <v>11</v>
      </c>
      <c r="AD48" s="14">
        <v>76000</v>
      </c>
      <c r="AK48" s="13" t="s">
        <v>16</v>
      </c>
      <c r="AL48" s="14">
        <v>6</v>
      </c>
      <c r="AM48" s="14">
        <v>14</v>
      </c>
      <c r="AN48" s="14">
        <v>14</v>
      </c>
      <c r="AO48" s="14">
        <v>7</v>
      </c>
      <c r="AP48" s="14">
        <v>76000</v>
      </c>
      <c r="AW48" s="13" t="s">
        <v>16</v>
      </c>
      <c r="AX48" s="14">
        <v>13</v>
      </c>
      <c r="AY48" s="14">
        <v>18</v>
      </c>
      <c r="AZ48" s="14">
        <v>7</v>
      </c>
      <c r="BA48" s="14">
        <v>3</v>
      </c>
      <c r="BB48" s="14">
        <v>76000</v>
      </c>
      <c r="BI48" s="13" t="s">
        <v>16</v>
      </c>
      <c r="BJ48" s="14">
        <v>13</v>
      </c>
      <c r="BK48" s="14">
        <v>10</v>
      </c>
      <c r="BL48" s="14">
        <v>7</v>
      </c>
      <c r="BM48" s="14">
        <v>11</v>
      </c>
      <c r="BN48" s="14">
        <v>76000</v>
      </c>
      <c r="BU48" s="13" t="s">
        <v>16</v>
      </c>
      <c r="BV48" s="14">
        <v>13</v>
      </c>
      <c r="BW48" s="14">
        <v>14</v>
      </c>
      <c r="BX48" s="14">
        <v>7</v>
      </c>
      <c r="BY48" s="14">
        <v>7</v>
      </c>
      <c r="BZ48" s="14">
        <v>76000</v>
      </c>
      <c r="CG48" s="13" t="s">
        <v>16</v>
      </c>
      <c r="CH48" s="14">
        <v>18</v>
      </c>
      <c r="CI48" s="14">
        <v>10</v>
      </c>
      <c r="CJ48" s="14">
        <v>3</v>
      </c>
      <c r="CK48" s="14">
        <v>11</v>
      </c>
      <c r="CL48" s="14">
        <v>76000</v>
      </c>
      <c r="CS48" s="13" t="s">
        <v>16</v>
      </c>
      <c r="CT48" s="14">
        <v>18</v>
      </c>
      <c r="CU48" s="14">
        <v>14</v>
      </c>
      <c r="CV48" s="14">
        <v>3</v>
      </c>
      <c r="CW48" s="14">
        <v>7</v>
      </c>
      <c r="CX48" s="14">
        <v>76000</v>
      </c>
      <c r="DE48" s="13" t="s">
        <v>16</v>
      </c>
      <c r="DF48" s="14">
        <v>10</v>
      </c>
      <c r="DG48" s="14">
        <v>14</v>
      </c>
      <c r="DH48" s="14">
        <v>11</v>
      </c>
      <c r="DI48" s="14">
        <v>7</v>
      </c>
      <c r="DJ48" s="14">
        <v>76000</v>
      </c>
    </row>
    <row r="49" spans="1:114" ht="15" thickBot="1" x14ac:dyDescent="0.35">
      <c r="A49" s="13" t="s">
        <v>17</v>
      </c>
      <c r="B49" s="14">
        <v>4</v>
      </c>
      <c r="C49" s="14">
        <v>15</v>
      </c>
      <c r="D49" s="14">
        <v>17</v>
      </c>
      <c r="E49" s="14">
        <v>6</v>
      </c>
      <c r="F49" s="14">
        <v>39000</v>
      </c>
      <c r="M49" s="13" t="s">
        <v>17</v>
      </c>
      <c r="N49" s="14">
        <v>4</v>
      </c>
      <c r="O49" s="14">
        <v>13</v>
      </c>
      <c r="P49" s="14">
        <v>17</v>
      </c>
      <c r="Q49" s="14">
        <v>8</v>
      </c>
      <c r="R49" s="14">
        <v>39000</v>
      </c>
      <c r="Y49" s="13" t="s">
        <v>17</v>
      </c>
      <c r="Z49" s="14">
        <v>4</v>
      </c>
      <c r="AA49" s="14">
        <v>20</v>
      </c>
      <c r="AB49" s="14">
        <v>17</v>
      </c>
      <c r="AC49" s="14">
        <v>1</v>
      </c>
      <c r="AD49" s="14">
        <v>39000</v>
      </c>
      <c r="AK49" s="13" t="s">
        <v>17</v>
      </c>
      <c r="AL49" s="14">
        <v>4</v>
      </c>
      <c r="AM49" s="14">
        <v>17</v>
      </c>
      <c r="AN49" s="14">
        <v>17</v>
      </c>
      <c r="AO49" s="14">
        <v>4</v>
      </c>
      <c r="AP49" s="14">
        <v>39000</v>
      </c>
      <c r="AW49" s="13" t="s">
        <v>17</v>
      </c>
      <c r="AX49" s="14">
        <v>15</v>
      </c>
      <c r="AY49" s="14">
        <v>13</v>
      </c>
      <c r="AZ49" s="14">
        <v>6</v>
      </c>
      <c r="BA49" s="14">
        <v>8</v>
      </c>
      <c r="BB49" s="14">
        <v>39000</v>
      </c>
      <c r="BI49" s="13" t="s">
        <v>17</v>
      </c>
      <c r="BJ49" s="14">
        <v>15</v>
      </c>
      <c r="BK49" s="14">
        <v>20</v>
      </c>
      <c r="BL49" s="14">
        <v>6</v>
      </c>
      <c r="BM49" s="14">
        <v>1</v>
      </c>
      <c r="BN49" s="14">
        <v>39000</v>
      </c>
      <c r="BU49" s="13" t="s">
        <v>17</v>
      </c>
      <c r="BV49" s="14">
        <v>15</v>
      </c>
      <c r="BW49" s="14">
        <v>17</v>
      </c>
      <c r="BX49" s="14">
        <v>6</v>
      </c>
      <c r="BY49" s="14">
        <v>4</v>
      </c>
      <c r="BZ49" s="14">
        <v>39000</v>
      </c>
      <c r="CG49" s="13" t="s">
        <v>17</v>
      </c>
      <c r="CH49" s="14">
        <v>13</v>
      </c>
      <c r="CI49" s="14">
        <v>20</v>
      </c>
      <c r="CJ49" s="14">
        <v>8</v>
      </c>
      <c r="CK49" s="14">
        <v>1</v>
      </c>
      <c r="CL49" s="14">
        <v>39000</v>
      </c>
      <c r="CS49" s="13" t="s">
        <v>17</v>
      </c>
      <c r="CT49" s="14">
        <v>13</v>
      </c>
      <c r="CU49" s="14">
        <v>17</v>
      </c>
      <c r="CV49" s="14">
        <v>8</v>
      </c>
      <c r="CW49" s="14">
        <v>4</v>
      </c>
      <c r="CX49" s="14">
        <v>39000</v>
      </c>
      <c r="DE49" s="13" t="s">
        <v>17</v>
      </c>
      <c r="DF49" s="14">
        <v>20</v>
      </c>
      <c r="DG49" s="14">
        <v>17</v>
      </c>
      <c r="DH49" s="14">
        <v>1</v>
      </c>
      <c r="DI49" s="14">
        <v>4</v>
      </c>
      <c r="DJ49" s="14">
        <v>39000</v>
      </c>
    </row>
    <row r="50" spans="1:114" ht="15" thickBot="1" x14ac:dyDescent="0.35">
      <c r="A50" s="13" t="s">
        <v>18</v>
      </c>
      <c r="B50" s="14">
        <v>18</v>
      </c>
      <c r="C50" s="14">
        <v>16</v>
      </c>
      <c r="D50" s="14">
        <v>3</v>
      </c>
      <c r="E50" s="14">
        <v>5</v>
      </c>
      <c r="F50" s="14">
        <v>97000</v>
      </c>
      <c r="M50" s="13" t="s">
        <v>18</v>
      </c>
      <c r="N50" s="14">
        <v>18</v>
      </c>
      <c r="O50" s="14">
        <v>1</v>
      </c>
      <c r="P50" s="14">
        <v>3</v>
      </c>
      <c r="Q50" s="14">
        <v>20</v>
      </c>
      <c r="R50" s="14">
        <v>97000</v>
      </c>
      <c r="Y50" s="13" t="s">
        <v>18</v>
      </c>
      <c r="Z50" s="14">
        <v>18</v>
      </c>
      <c r="AA50" s="14">
        <v>8</v>
      </c>
      <c r="AB50" s="14">
        <v>3</v>
      </c>
      <c r="AC50" s="14">
        <v>13</v>
      </c>
      <c r="AD50" s="14">
        <v>97000</v>
      </c>
      <c r="AK50" s="13" t="s">
        <v>18</v>
      </c>
      <c r="AL50" s="14">
        <v>18</v>
      </c>
      <c r="AM50" s="14">
        <v>15</v>
      </c>
      <c r="AN50" s="14">
        <v>3</v>
      </c>
      <c r="AO50" s="14">
        <v>5</v>
      </c>
      <c r="AP50" s="14">
        <v>97000</v>
      </c>
      <c r="AW50" s="13" t="s">
        <v>18</v>
      </c>
      <c r="AX50" s="14">
        <v>16</v>
      </c>
      <c r="AY50" s="14">
        <v>1</v>
      </c>
      <c r="AZ50" s="14">
        <v>5</v>
      </c>
      <c r="BA50" s="14">
        <v>20</v>
      </c>
      <c r="BB50" s="14">
        <v>97000</v>
      </c>
      <c r="BI50" s="13" t="s">
        <v>18</v>
      </c>
      <c r="BJ50" s="14">
        <v>16</v>
      </c>
      <c r="BK50" s="14">
        <v>8</v>
      </c>
      <c r="BL50" s="14">
        <v>5</v>
      </c>
      <c r="BM50" s="14">
        <v>13</v>
      </c>
      <c r="BN50" s="14">
        <v>97000</v>
      </c>
      <c r="BU50" s="13" t="s">
        <v>18</v>
      </c>
      <c r="BV50" s="14">
        <v>16</v>
      </c>
      <c r="BW50" s="14">
        <v>15</v>
      </c>
      <c r="BX50" s="14">
        <v>5</v>
      </c>
      <c r="BY50" s="14">
        <v>5</v>
      </c>
      <c r="BZ50" s="14">
        <v>97000</v>
      </c>
      <c r="CG50" s="13" t="s">
        <v>18</v>
      </c>
      <c r="CH50" s="14">
        <v>1</v>
      </c>
      <c r="CI50" s="14">
        <v>8</v>
      </c>
      <c r="CJ50" s="14">
        <v>20</v>
      </c>
      <c r="CK50" s="14">
        <v>13</v>
      </c>
      <c r="CL50" s="14">
        <v>97000</v>
      </c>
      <c r="CS50" s="13" t="s">
        <v>18</v>
      </c>
      <c r="CT50" s="14">
        <v>1</v>
      </c>
      <c r="CU50" s="14">
        <v>15</v>
      </c>
      <c r="CV50" s="14">
        <v>20</v>
      </c>
      <c r="CW50" s="14">
        <v>5</v>
      </c>
      <c r="CX50" s="14">
        <v>97000</v>
      </c>
      <c r="DE50" s="13" t="s">
        <v>18</v>
      </c>
      <c r="DF50" s="14">
        <v>8</v>
      </c>
      <c r="DG50" s="14">
        <v>15</v>
      </c>
      <c r="DH50" s="14">
        <v>13</v>
      </c>
      <c r="DI50" s="14">
        <v>5</v>
      </c>
      <c r="DJ50" s="14">
        <v>97000</v>
      </c>
    </row>
    <row r="51" spans="1:114" ht="15" thickBot="1" x14ac:dyDescent="0.35">
      <c r="A51" s="13" t="s">
        <v>19</v>
      </c>
      <c r="B51" s="14">
        <v>15</v>
      </c>
      <c r="C51" s="14">
        <v>2</v>
      </c>
      <c r="D51" s="14">
        <v>6</v>
      </c>
      <c r="E51" s="14">
        <v>18</v>
      </c>
      <c r="F51" s="14">
        <v>20000</v>
      </c>
      <c r="M51" s="13" t="s">
        <v>19</v>
      </c>
      <c r="N51" s="14">
        <v>15</v>
      </c>
      <c r="O51" s="14">
        <v>8</v>
      </c>
      <c r="P51" s="14">
        <v>6</v>
      </c>
      <c r="Q51" s="14">
        <v>13</v>
      </c>
      <c r="R51" s="14">
        <v>20000</v>
      </c>
      <c r="Y51" s="13" t="s">
        <v>19</v>
      </c>
      <c r="Z51" s="14">
        <v>15</v>
      </c>
      <c r="AA51" s="14">
        <v>16</v>
      </c>
      <c r="AB51" s="14">
        <v>6</v>
      </c>
      <c r="AC51" s="14">
        <v>4</v>
      </c>
      <c r="AD51" s="14">
        <v>20000</v>
      </c>
      <c r="AK51" s="13" t="s">
        <v>19</v>
      </c>
      <c r="AL51" s="14">
        <v>15</v>
      </c>
      <c r="AM51" s="14">
        <v>19</v>
      </c>
      <c r="AN51" s="14">
        <v>6</v>
      </c>
      <c r="AO51" s="14">
        <v>2</v>
      </c>
      <c r="AP51" s="14">
        <v>20000</v>
      </c>
      <c r="AW51" s="13" t="s">
        <v>19</v>
      </c>
      <c r="AX51" s="14">
        <v>2</v>
      </c>
      <c r="AY51" s="14">
        <v>8</v>
      </c>
      <c r="AZ51" s="14">
        <v>18</v>
      </c>
      <c r="BA51" s="14">
        <v>13</v>
      </c>
      <c r="BB51" s="14">
        <v>20000</v>
      </c>
      <c r="BI51" s="13" t="s">
        <v>19</v>
      </c>
      <c r="BJ51" s="14">
        <v>2</v>
      </c>
      <c r="BK51" s="14">
        <v>16</v>
      </c>
      <c r="BL51" s="14">
        <v>18</v>
      </c>
      <c r="BM51" s="14">
        <v>4</v>
      </c>
      <c r="BN51" s="14">
        <v>20000</v>
      </c>
      <c r="BU51" s="13" t="s">
        <v>19</v>
      </c>
      <c r="BV51" s="14">
        <v>2</v>
      </c>
      <c r="BW51" s="14">
        <v>19</v>
      </c>
      <c r="BX51" s="14">
        <v>18</v>
      </c>
      <c r="BY51" s="14">
        <v>2</v>
      </c>
      <c r="BZ51" s="14">
        <v>20000</v>
      </c>
      <c r="CG51" s="13" t="s">
        <v>19</v>
      </c>
      <c r="CH51" s="14">
        <v>8</v>
      </c>
      <c r="CI51" s="14">
        <v>16</v>
      </c>
      <c r="CJ51" s="14">
        <v>13</v>
      </c>
      <c r="CK51" s="14">
        <v>4</v>
      </c>
      <c r="CL51" s="14">
        <v>20000</v>
      </c>
      <c r="CS51" s="13" t="s">
        <v>19</v>
      </c>
      <c r="CT51" s="14">
        <v>8</v>
      </c>
      <c r="CU51" s="14">
        <v>19</v>
      </c>
      <c r="CV51" s="14">
        <v>13</v>
      </c>
      <c r="CW51" s="14">
        <v>2</v>
      </c>
      <c r="CX51" s="14">
        <v>20000</v>
      </c>
      <c r="DE51" s="13" t="s">
        <v>19</v>
      </c>
      <c r="DF51" s="14">
        <v>16</v>
      </c>
      <c r="DG51" s="14">
        <v>19</v>
      </c>
      <c r="DH51" s="14">
        <v>4</v>
      </c>
      <c r="DI51" s="14">
        <v>2</v>
      </c>
      <c r="DJ51" s="14">
        <v>20000</v>
      </c>
    </row>
    <row r="52" spans="1:114" ht="18.600000000000001" thickBot="1" x14ac:dyDescent="0.35">
      <c r="A52" s="9"/>
      <c r="M52" s="9"/>
      <c r="Y52" s="9"/>
      <c r="AK52" s="9"/>
      <c r="AW52" s="9"/>
      <c r="BI52" s="9"/>
      <c r="BU52" s="9"/>
      <c r="CG52" s="9"/>
      <c r="CS52" s="9"/>
      <c r="DE52" s="9"/>
    </row>
    <row r="53" spans="1:114" ht="15" thickBot="1" x14ac:dyDescent="0.35">
      <c r="A53" s="13" t="s">
        <v>42</v>
      </c>
      <c r="B53" s="13" t="s">
        <v>40</v>
      </c>
      <c r="C53" s="13" t="s">
        <v>127</v>
      </c>
      <c r="D53" s="13" t="s">
        <v>128</v>
      </c>
      <c r="E53" s="13" t="s">
        <v>129</v>
      </c>
      <c r="M53" s="13" t="s">
        <v>42</v>
      </c>
      <c r="N53" s="13" t="s">
        <v>40</v>
      </c>
      <c r="O53" s="13" t="s">
        <v>127</v>
      </c>
      <c r="P53" s="13" t="s">
        <v>128</v>
      </c>
      <c r="Q53" s="13" t="s">
        <v>129</v>
      </c>
      <c r="Y53" s="13" t="s">
        <v>42</v>
      </c>
      <c r="Z53" s="13" t="s">
        <v>40</v>
      </c>
      <c r="AA53" s="13" t="s">
        <v>127</v>
      </c>
      <c r="AB53" s="13" t="s">
        <v>128</v>
      </c>
      <c r="AC53" s="13" t="s">
        <v>129</v>
      </c>
      <c r="AK53" s="13" t="s">
        <v>42</v>
      </c>
      <c r="AL53" s="13" t="s">
        <v>40</v>
      </c>
      <c r="AM53" s="13" t="s">
        <v>127</v>
      </c>
      <c r="AN53" s="13" t="s">
        <v>128</v>
      </c>
      <c r="AO53" s="13" t="s">
        <v>129</v>
      </c>
      <c r="AW53" s="13" t="s">
        <v>42</v>
      </c>
      <c r="AX53" s="13" t="s">
        <v>40</v>
      </c>
      <c r="AY53" s="13" t="s">
        <v>127</v>
      </c>
      <c r="AZ53" s="13" t="s">
        <v>128</v>
      </c>
      <c r="BA53" s="13" t="s">
        <v>129</v>
      </c>
      <c r="BI53" s="13" t="s">
        <v>42</v>
      </c>
      <c r="BJ53" s="13" t="s">
        <v>40</v>
      </c>
      <c r="BK53" s="13" t="s">
        <v>127</v>
      </c>
      <c r="BL53" s="13" t="s">
        <v>128</v>
      </c>
      <c r="BM53" s="13" t="s">
        <v>129</v>
      </c>
      <c r="BU53" s="13" t="s">
        <v>42</v>
      </c>
      <c r="BV53" s="13" t="s">
        <v>40</v>
      </c>
      <c r="BW53" s="13" t="s">
        <v>127</v>
      </c>
      <c r="BX53" s="13" t="s">
        <v>128</v>
      </c>
      <c r="BY53" s="13" t="s">
        <v>129</v>
      </c>
      <c r="CG53" s="13" t="s">
        <v>42</v>
      </c>
      <c r="CH53" s="13" t="s">
        <v>40</v>
      </c>
      <c r="CI53" s="13" t="s">
        <v>127</v>
      </c>
      <c r="CJ53" s="13" t="s">
        <v>128</v>
      </c>
      <c r="CK53" s="13" t="s">
        <v>129</v>
      </c>
      <c r="CS53" s="13" t="s">
        <v>42</v>
      </c>
      <c r="CT53" s="13" t="s">
        <v>40</v>
      </c>
      <c r="CU53" s="13" t="s">
        <v>127</v>
      </c>
      <c r="CV53" s="13" t="s">
        <v>128</v>
      </c>
      <c r="CW53" s="13" t="s">
        <v>129</v>
      </c>
      <c r="DE53" s="13" t="s">
        <v>42</v>
      </c>
      <c r="DF53" s="13" t="s">
        <v>40</v>
      </c>
      <c r="DG53" s="13" t="s">
        <v>127</v>
      </c>
      <c r="DH53" s="13" t="s">
        <v>128</v>
      </c>
      <c r="DI53" s="13" t="s">
        <v>129</v>
      </c>
    </row>
    <row r="54" spans="1:114" ht="20.399999999999999" thickBot="1" x14ac:dyDescent="0.35">
      <c r="A54" s="13" t="s">
        <v>43</v>
      </c>
      <c r="B54" s="14" t="s">
        <v>337</v>
      </c>
      <c r="C54" s="14" t="s">
        <v>338</v>
      </c>
      <c r="D54" s="14" t="s">
        <v>339</v>
      </c>
      <c r="E54" s="14" t="s">
        <v>340</v>
      </c>
      <c r="M54" s="13" t="s">
        <v>43</v>
      </c>
      <c r="N54" s="14" t="s">
        <v>358</v>
      </c>
      <c r="O54" s="14" t="s">
        <v>359</v>
      </c>
      <c r="P54" s="14" t="s">
        <v>360</v>
      </c>
      <c r="Q54" s="14" t="s">
        <v>361</v>
      </c>
      <c r="Y54" s="13" t="s">
        <v>43</v>
      </c>
      <c r="Z54" s="14" t="s">
        <v>377</v>
      </c>
      <c r="AA54" s="14" t="s">
        <v>378</v>
      </c>
      <c r="AB54" s="14" t="s">
        <v>379</v>
      </c>
      <c r="AC54" s="14" t="s">
        <v>380</v>
      </c>
      <c r="AK54" s="13" t="s">
        <v>43</v>
      </c>
      <c r="AL54" s="14" t="s">
        <v>393</v>
      </c>
      <c r="AM54" s="14" t="s">
        <v>394</v>
      </c>
      <c r="AN54" s="14" t="s">
        <v>395</v>
      </c>
      <c r="AO54" s="14" t="s">
        <v>396</v>
      </c>
      <c r="AW54" s="13" t="s">
        <v>43</v>
      </c>
      <c r="AX54" s="14" t="s">
        <v>414</v>
      </c>
      <c r="AY54" s="14" t="s">
        <v>415</v>
      </c>
      <c r="AZ54" s="14" t="s">
        <v>416</v>
      </c>
      <c r="BA54" s="14" t="s">
        <v>417</v>
      </c>
      <c r="BI54" s="13" t="s">
        <v>43</v>
      </c>
      <c r="BJ54" s="14" t="s">
        <v>432</v>
      </c>
      <c r="BK54" s="14" t="s">
        <v>433</v>
      </c>
      <c r="BL54" s="14" t="s">
        <v>434</v>
      </c>
      <c r="BM54" s="14" t="s">
        <v>435</v>
      </c>
      <c r="BU54" s="13" t="s">
        <v>43</v>
      </c>
      <c r="BV54" s="14" t="s">
        <v>446</v>
      </c>
      <c r="BW54" s="14" t="s">
        <v>447</v>
      </c>
      <c r="BX54" s="14" t="s">
        <v>448</v>
      </c>
      <c r="BY54" s="14" t="s">
        <v>449</v>
      </c>
      <c r="CG54" s="13" t="s">
        <v>43</v>
      </c>
      <c r="CH54" s="14" t="s">
        <v>466</v>
      </c>
      <c r="CI54" s="14" t="s">
        <v>467</v>
      </c>
      <c r="CJ54" s="14" t="s">
        <v>468</v>
      </c>
      <c r="CK54" s="14" t="s">
        <v>469</v>
      </c>
      <c r="CS54" s="13" t="s">
        <v>43</v>
      </c>
      <c r="CT54" s="14" t="s">
        <v>483</v>
      </c>
      <c r="CU54" s="14" t="s">
        <v>484</v>
      </c>
      <c r="CV54" s="14" t="s">
        <v>485</v>
      </c>
      <c r="CW54" s="14" t="s">
        <v>486</v>
      </c>
      <c r="DE54" s="13" t="s">
        <v>43</v>
      </c>
      <c r="DF54" s="14" t="s">
        <v>500</v>
      </c>
      <c r="DG54" s="14" t="s">
        <v>501</v>
      </c>
      <c r="DH54" s="14" t="s">
        <v>502</v>
      </c>
      <c r="DI54" s="14" t="s">
        <v>503</v>
      </c>
    </row>
    <row r="55" spans="1:114" ht="15" thickBot="1" x14ac:dyDescent="0.35">
      <c r="A55" s="13" t="s">
        <v>45</v>
      </c>
      <c r="B55" s="14" t="s">
        <v>337</v>
      </c>
      <c r="C55" s="14" t="s">
        <v>338</v>
      </c>
      <c r="D55" s="14" t="s">
        <v>341</v>
      </c>
      <c r="E55" s="14" t="s">
        <v>342</v>
      </c>
      <c r="M55" s="13" t="s">
        <v>45</v>
      </c>
      <c r="N55" s="14" t="s">
        <v>362</v>
      </c>
      <c r="O55" s="14" t="s">
        <v>363</v>
      </c>
      <c r="P55" s="14" t="s">
        <v>364</v>
      </c>
      <c r="Q55" s="14" t="s">
        <v>365</v>
      </c>
      <c r="Y55" s="13" t="s">
        <v>45</v>
      </c>
      <c r="Z55" s="14" t="s">
        <v>381</v>
      </c>
      <c r="AA55" s="14" t="s">
        <v>378</v>
      </c>
      <c r="AB55" s="14" t="s">
        <v>382</v>
      </c>
      <c r="AC55" s="14" t="s">
        <v>380</v>
      </c>
      <c r="AK55" s="13" t="s">
        <v>45</v>
      </c>
      <c r="AL55" s="14" t="s">
        <v>397</v>
      </c>
      <c r="AM55" s="14" t="s">
        <v>394</v>
      </c>
      <c r="AN55" s="14" t="s">
        <v>398</v>
      </c>
      <c r="AO55" s="14" t="s">
        <v>399</v>
      </c>
      <c r="AW55" s="13" t="s">
        <v>45</v>
      </c>
      <c r="AX55" s="14" t="s">
        <v>414</v>
      </c>
      <c r="AY55" s="14" t="s">
        <v>418</v>
      </c>
      <c r="AZ55" s="14" t="s">
        <v>419</v>
      </c>
      <c r="BA55" s="14" t="s">
        <v>420</v>
      </c>
      <c r="BI55" s="13" t="s">
        <v>45</v>
      </c>
      <c r="BJ55" s="14" t="s">
        <v>436</v>
      </c>
      <c r="BK55" s="14" t="s">
        <v>433</v>
      </c>
      <c r="BL55" s="14" t="s">
        <v>437</v>
      </c>
      <c r="BM55" s="14" t="s">
        <v>435</v>
      </c>
      <c r="BU55" s="13" t="s">
        <v>45</v>
      </c>
      <c r="BV55" s="14" t="s">
        <v>450</v>
      </c>
      <c r="BW55" s="14" t="s">
        <v>447</v>
      </c>
      <c r="BX55" s="14" t="s">
        <v>451</v>
      </c>
      <c r="BY55" s="14" t="s">
        <v>452</v>
      </c>
      <c r="CG55" s="13" t="s">
        <v>45</v>
      </c>
      <c r="CH55" s="14" t="s">
        <v>470</v>
      </c>
      <c r="CI55" s="14" t="s">
        <v>467</v>
      </c>
      <c r="CJ55" s="14" t="s">
        <v>471</v>
      </c>
      <c r="CK55" s="14" t="s">
        <v>469</v>
      </c>
      <c r="CS55" s="13" t="s">
        <v>45</v>
      </c>
      <c r="CT55" s="14" t="s">
        <v>487</v>
      </c>
      <c r="CU55" s="14" t="s">
        <v>484</v>
      </c>
      <c r="CV55" s="14" t="s">
        <v>488</v>
      </c>
      <c r="CW55" s="14" t="s">
        <v>489</v>
      </c>
      <c r="DE55" s="13" t="s">
        <v>45</v>
      </c>
      <c r="DF55" s="14" t="s">
        <v>500</v>
      </c>
      <c r="DG55" s="14" t="s">
        <v>501</v>
      </c>
      <c r="DH55" s="14" t="s">
        <v>504</v>
      </c>
      <c r="DI55" s="14" t="s">
        <v>505</v>
      </c>
    </row>
    <row r="56" spans="1:114" ht="15" thickBot="1" x14ac:dyDescent="0.35">
      <c r="A56" s="13" t="s">
        <v>47</v>
      </c>
      <c r="B56" s="14" t="s">
        <v>337</v>
      </c>
      <c r="C56" s="14" t="s">
        <v>338</v>
      </c>
      <c r="D56" s="14" t="s">
        <v>341</v>
      </c>
      <c r="E56" s="14" t="s">
        <v>342</v>
      </c>
      <c r="M56" s="13" t="s">
        <v>47</v>
      </c>
      <c r="N56" s="14" t="s">
        <v>362</v>
      </c>
      <c r="O56" s="14" t="s">
        <v>363</v>
      </c>
      <c r="P56" s="14" t="s">
        <v>366</v>
      </c>
      <c r="Q56" s="14" t="s">
        <v>365</v>
      </c>
      <c r="Y56" s="13" t="s">
        <v>47</v>
      </c>
      <c r="Z56" s="14" t="s">
        <v>381</v>
      </c>
      <c r="AA56" s="14" t="s">
        <v>378</v>
      </c>
      <c r="AB56" s="14" t="s">
        <v>382</v>
      </c>
      <c r="AC56" s="14" t="s">
        <v>380</v>
      </c>
      <c r="AK56" s="13" t="s">
        <v>47</v>
      </c>
      <c r="AL56" s="14" t="s">
        <v>397</v>
      </c>
      <c r="AM56" s="14" t="s">
        <v>394</v>
      </c>
      <c r="AN56" s="14" t="s">
        <v>398</v>
      </c>
      <c r="AO56" s="14" t="s">
        <v>399</v>
      </c>
      <c r="AW56" s="13" t="s">
        <v>47</v>
      </c>
      <c r="AX56" s="14" t="s">
        <v>414</v>
      </c>
      <c r="AY56" s="14" t="s">
        <v>418</v>
      </c>
      <c r="AZ56" s="14" t="s">
        <v>419</v>
      </c>
      <c r="BA56" s="14" t="s">
        <v>420</v>
      </c>
      <c r="BI56" s="13" t="s">
        <v>47</v>
      </c>
      <c r="BJ56" s="14" t="s">
        <v>436</v>
      </c>
      <c r="BK56" s="14" t="s">
        <v>433</v>
      </c>
      <c r="BL56" s="14" t="s">
        <v>437</v>
      </c>
      <c r="BM56" s="14" t="s">
        <v>435</v>
      </c>
      <c r="BU56" s="13" t="s">
        <v>47</v>
      </c>
      <c r="BV56" s="14" t="s">
        <v>450</v>
      </c>
      <c r="BW56" s="14" t="s">
        <v>453</v>
      </c>
      <c r="BX56" s="14" t="s">
        <v>451</v>
      </c>
      <c r="BY56" s="14" t="s">
        <v>452</v>
      </c>
      <c r="CG56" s="13" t="s">
        <v>47</v>
      </c>
      <c r="CH56" s="14" t="s">
        <v>470</v>
      </c>
      <c r="CI56" s="14" t="s">
        <v>467</v>
      </c>
      <c r="CJ56" s="14" t="s">
        <v>471</v>
      </c>
      <c r="CK56" s="14" t="s">
        <v>469</v>
      </c>
      <c r="CS56" s="13" t="s">
        <v>47</v>
      </c>
      <c r="CT56" s="14" t="s">
        <v>487</v>
      </c>
      <c r="CU56" s="14" t="s">
        <v>484</v>
      </c>
      <c r="CV56" s="14" t="s">
        <v>488</v>
      </c>
      <c r="CW56" s="14" t="s">
        <v>489</v>
      </c>
      <c r="DE56" s="13" t="s">
        <v>47</v>
      </c>
      <c r="DF56" s="14" t="s">
        <v>500</v>
      </c>
      <c r="DG56" s="14" t="s">
        <v>506</v>
      </c>
      <c r="DH56" s="14" t="s">
        <v>504</v>
      </c>
      <c r="DI56" s="14" t="s">
        <v>505</v>
      </c>
    </row>
    <row r="57" spans="1:114" ht="15" thickBot="1" x14ac:dyDescent="0.35">
      <c r="A57" s="13" t="s">
        <v>48</v>
      </c>
      <c r="B57" s="14" t="s">
        <v>343</v>
      </c>
      <c r="C57" s="14" t="s">
        <v>338</v>
      </c>
      <c r="D57" s="14" t="s">
        <v>344</v>
      </c>
      <c r="E57" s="14" t="s">
        <v>342</v>
      </c>
      <c r="M57" s="13" t="s">
        <v>48</v>
      </c>
      <c r="N57" s="14" t="s">
        <v>362</v>
      </c>
      <c r="O57" s="14" t="s">
        <v>363</v>
      </c>
      <c r="P57" s="14" t="s">
        <v>366</v>
      </c>
      <c r="Q57" s="14" t="s">
        <v>365</v>
      </c>
      <c r="Y57" s="13" t="s">
        <v>48</v>
      </c>
      <c r="Z57" s="14" t="s">
        <v>381</v>
      </c>
      <c r="AA57" s="14" t="s">
        <v>378</v>
      </c>
      <c r="AB57" s="14" t="s">
        <v>383</v>
      </c>
      <c r="AC57" s="14" t="s">
        <v>384</v>
      </c>
      <c r="AK57" s="13" t="s">
        <v>48</v>
      </c>
      <c r="AL57" s="14" t="s">
        <v>397</v>
      </c>
      <c r="AM57" s="14" t="s">
        <v>400</v>
      </c>
      <c r="AN57" s="14" t="s">
        <v>401</v>
      </c>
      <c r="AO57" s="14" t="s">
        <v>399</v>
      </c>
      <c r="AW57" s="13" t="s">
        <v>48</v>
      </c>
      <c r="AX57" s="14" t="s">
        <v>414</v>
      </c>
      <c r="AY57" s="14" t="s">
        <v>418</v>
      </c>
      <c r="AZ57" s="14" t="s">
        <v>419</v>
      </c>
      <c r="BA57" s="14" t="s">
        <v>420</v>
      </c>
      <c r="BI57" s="13" t="s">
        <v>48</v>
      </c>
      <c r="BJ57" s="14" t="s">
        <v>436</v>
      </c>
      <c r="BK57" s="14" t="s">
        <v>433</v>
      </c>
      <c r="BL57" s="14" t="s">
        <v>437</v>
      </c>
      <c r="BM57" s="14" t="s">
        <v>435</v>
      </c>
      <c r="BU57" s="13" t="s">
        <v>48</v>
      </c>
      <c r="BV57" s="14" t="s">
        <v>450</v>
      </c>
      <c r="BW57" s="14" t="s">
        <v>454</v>
      </c>
      <c r="BX57" s="14" t="s">
        <v>455</v>
      </c>
      <c r="BY57" s="14" t="s">
        <v>452</v>
      </c>
      <c r="CG57" s="13" t="s">
        <v>48</v>
      </c>
      <c r="CH57" s="14" t="s">
        <v>472</v>
      </c>
      <c r="CI57" s="14" t="s">
        <v>467</v>
      </c>
      <c r="CJ57" s="14" t="s">
        <v>471</v>
      </c>
      <c r="CK57" s="14" t="s">
        <v>473</v>
      </c>
      <c r="CS57" s="13" t="s">
        <v>48</v>
      </c>
      <c r="CT57" s="14" t="s">
        <v>487</v>
      </c>
      <c r="CU57" s="14" t="s">
        <v>490</v>
      </c>
      <c r="CV57" s="14" t="s">
        <v>491</v>
      </c>
      <c r="CW57" s="14" t="s">
        <v>489</v>
      </c>
      <c r="DE57" s="13" t="s">
        <v>48</v>
      </c>
      <c r="DF57" s="14" t="s">
        <v>500</v>
      </c>
      <c r="DG57" s="14" t="s">
        <v>507</v>
      </c>
      <c r="DH57" s="14" t="s">
        <v>504</v>
      </c>
      <c r="DI57" s="14" t="s">
        <v>505</v>
      </c>
    </row>
    <row r="58" spans="1:114" ht="15" thickBot="1" x14ac:dyDescent="0.35">
      <c r="A58" s="13" t="s">
        <v>49</v>
      </c>
      <c r="B58" s="14" t="s">
        <v>343</v>
      </c>
      <c r="C58" s="14" t="s">
        <v>338</v>
      </c>
      <c r="D58" s="14" t="s">
        <v>345</v>
      </c>
      <c r="E58" s="14" t="s">
        <v>342</v>
      </c>
      <c r="M58" s="13" t="s">
        <v>49</v>
      </c>
      <c r="N58" s="14" t="s">
        <v>362</v>
      </c>
      <c r="O58" s="14" t="s">
        <v>363</v>
      </c>
      <c r="P58" s="14" t="s">
        <v>366</v>
      </c>
      <c r="Q58" s="14" t="s">
        <v>365</v>
      </c>
      <c r="Y58" s="13" t="s">
        <v>49</v>
      </c>
      <c r="Z58" s="14" t="s">
        <v>381</v>
      </c>
      <c r="AA58" s="14" t="s">
        <v>378</v>
      </c>
      <c r="AB58" s="14" t="s">
        <v>383</v>
      </c>
      <c r="AC58" s="14" t="s">
        <v>384</v>
      </c>
      <c r="AK58" s="13" t="s">
        <v>49</v>
      </c>
      <c r="AL58" s="14" t="s">
        <v>397</v>
      </c>
      <c r="AM58" s="14" t="s">
        <v>402</v>
      </c>
      <c r="AN58" s="14" t="s">
        <v>401</v>
      </c>
      <c r="AO58" s="14" t="s">
        <v>399</v>
      </c>
      <c r="AW58" s="13" t="s">
        <v>49</v>
      </c>
      <c r="AX58" s="14" t="s">
        <v>414</v>
      </c>
      <c r="AY58" s="14" t="s">
        <v>421</v>
      </c>
      <c r="AZ58" s="14" t="s">
        <v>419</v>
      </c>
      <c r="BA58" s="14" t="s">
        <v>420</v>
      </c>
      <c r="BI58" s="13" t="s">
        <v>49</v>
      </c>
      <c r="BJ58" s="14" t="s">
        <v>436</v>
      </c>
      <c r="BK58" s="14" t="s">
        <v>433</v>
      </c>
      <c r="BL58" s="14" t="s">
        <v>437</v>
      </c>
      <c r="BM58" s="14" t="s">
        <v>435</v>
      </c>
      <c r="BU58" s="13" t="s">
        <v>49</v>
      </c>
      <c r="BV58" s="14" t="s">
        <v>450</v>
      </c>
      <c r="BW58" s="14" t="s">
        <v>456</v>
      </c>
      <c r="BX58" s="14" t="s">
        <v>455</v>
      </c>
      <c r="BY58" s="14" t="s">
        <v>452</v>
      </c>
      <c r="CG58" s="13" t="s">
        <v>49</v>
      </c>
      <c r="CH58" s="14" t="s">
        <v>472</v>
      </c>
      <c r="CI58" s="14" t="s">
        <v>467</v>
      </c>
      <c r="CJ58" s="14" t="s">
        <v>471</v>
      </c>
      <c r="CK58" s="14" t="s">
        <v>473</v>
      </c>
      <c r="CS58" s="13" t="s">
        <v>49</v>
      </c>
      <c r="CT58" s="14" t="s">
        <v>487</v>
      </c>
      <c r="CU58" s="14" t="s">
        <v>492</v>
      </c>
      <c r="CV58" s="14" t="s">
        <v>491</v>
      </c>
      <c r="CW58" s="14" t="s">
        <v>489</v>
      </c>
      <c r="DE58" s="13" t="s">
        <v>49</v>
      </c>
      <c r="DF58" s="14" t="s">
        <v>500</v>
      </c>
      <c r="DG58" s="14" t="s">
        <v>508</v>
      </c>
      <c r="DH58" s="14" t="s">
        <v>504</v>
      </c>
      <c r="DI58" s="14" t="s">
        <v>505</v>
      </c>
    </row>
    <row r="59" spans="1:114" ht="15" thickBot="1" x14ac:dyDescent="0.35">
      <c r="A59" s="13" t="s">
        <v>50</v>
      </c>
      <c r="B59" s="14" t="s">
        <v>346</v>
      </c>
      <c r="C59" s="14" t="s">
        <v>338</v>
      </c>
      <c r="D59" s="14" t="s">
        <v>345</v>
      </c>
      <c r="E59" s="14" t="s">
        <v>347</v>
      </c>
      <c r="M59" s="13" t="s">
        <v>50</v>
      </c>
      <c r="N59" s="14" t="s">
        <v>362</v>
      </c>
      <c r="O59" s="14" t="s">
        <v>363</v>
      </c>
      <c r="P59" s="14" t="s">
        <v>366</v>
      </c>
      <c r="Q59" s="14" t="s">
        <v>367</v>
      </c>
      <c r="Y59" s="13" t="s">
        <v>50</v>
      </c>
      <c r="Z59" s="14" t="s">
        <v>381</v>
      </c>
      <c r="AA59" s="14" t="s">
        <v>385</v>
      </c>
      <c r="AB59" s="14" t="s">
        <v>386</v>
      </c>
      <c r="AC59" s="14" t="s">
        <v>384</v>
      </c>
      <c r="AK59" s="13" t="s">
        <v>50</v>
      </c>
      <c r="AL59" s="14" t="s">
        <v>397</v>
      </c>
      <c r="AM59" s="14" t="s">
        <v>402</v>
      </c>
      <c r="AN59" s="14" t="s">
        <v>403</v>
      </c>
      <c r="AO59" s="14" t="s">
        <v>404</v>
      </c>
      <c r="AW59" s="13" t="s">
        <v>50</v>
      </c>
      <c r="AX59" s="14" t="s">
        <v>414</v>
      </c>
      <c r="AY59" s="14" t="s">
        <v>421</v>
      </c>
      <c r="AZ59" s="14" t="s">
        <v>419</v>
      </c>
      <c r="BA59" s="14" t="s">
        <v>422</v>
      </c>
      <c r="BI59" s="13" t="s">
        <v>50</v>
      </c>
      <c r="BJ59" s="14" t="s">
        <v>438</v>
      </c>
      <c r="BK59" s="14" t="s">
        <v>433</v>
      </c>
      <c r="BL59" s="14" t="s">
        <v>439</v>
      </c>
      <c r="BM59" s="14" t="s">
        <v>435</v>
      </c>
      <c r="BU59" s="13" t="s">
        <v>50</v>
      </c>
      <c r="BV59" s="14" t="s">
        <v>457</v>
      </c>
      <c r="BW59" s="14" t="s">
        <v>456</v>
      </c>
      <c r="BX59" s="14" t="s">
        <v>458</v>
      </c>
      <c r="BY59" s="14" t="s">
        <v>452</v>
      </c>
      <c r="CG59" s="13" t="s">
        <v>50</v>
      </c>
      <c r="CH59" s="14" t="s">
        <v>472</v>
      </c>
      <c r="CI59" s="14" t="s">
        <v>467</v>
      </c>
      <c r="CJ59" s="14" t="s">
        <v>474</v>
      </c>
      <c r="CK59" s="14" t="s">
        <v>473</v>
      </c>
      <c r="CS59" s="13" t="s">
        <v>50</v>
      </c>
      <c r="CT59" s="14" t="s">
        <v>487</v>
      </c>
      <c r="CU59" s="14" t="s">
        <v>492</v>
      </c>
      <c r="CV59" s="14" t="s">
        <v>493</v>
      </c>
      <c r="CW59" s="14" t="s">
        <v>489</v>
      </c>
      <c r="DE59" s="13" t="s">
        <v>50</v>
      </c>
      <c r="DF59" s="14" t="s">
        <v>500</v>
      </c>
      <c r="DG59" s="14" t="s">
        <v>508</v>
      </c>
      <c r="DH59" s="14" t="s">
        <v>504</v>
      </c>
      <c r="DI59" s="14" t="s">
        <v>509</v>
      </c>
    </row>
    <row r="60" spans="1:114" ht="15" thickBot="1" x14ac:dyDescent="0.35">
      <c r="A60" s="13" t="s">
        <v>52</v>
      </c>
      <c r="B60" s="14" t="s">
        <v>346</v>
      </c>
      <c r="C60" s="14" t="s">
        <v>338</v>
      </c>
      <c r="D60" s="14" t="s">
        <v>345</v>
      </c>
      <c r="E60" s="14" t="s">
        <v>347</v>
      </c>
      <c r="M60" s="13" t="s">
        <v>52</v>
      </c>
      <c r="N60" s="14" t="s">
        <v>362</v>
      </c>
      <c r="O60" s="14" t="s">
        <v>363</v>
      </c>
      <c r="P60" s="14" t="s">
        <v>366</v>
      </c>
      <c r="Q60" s="14" t="s">
        <v>368</v>
      </c>
      <c r="Y60" s="13" t="s">
        <v>52</v>
      </c>
      <c r="Z60" s="14" t="s">
        <v>381</v>
      </c>
      <c r="AA60" s="14" t="s">
        <v>66</v>
      </c>
      <c r="AB60" s="14" t="s">
        <v>386</v>
      </c>
      <c r="AC60" s="14" t="s">
        <v>387</v>
      </c>
      <c r="AK60" s="13" t="s">
        <v>52</v>
      </c>
      <c r="AL60" s="14" t="s">
        <v>397</v>
      </c>
      <c r="AM60" s="14" t="s">
        <v>402</v>
      </c>
      <c r="AN60" s="14" t="s">
        <v>403</v>
      </c>
      <c r="AO60" s="14" t="s">
        <v>404</v>
      </c>
      <c r="AW60" s="13" t="s">
        <v>52</v>
      </c>
      <c r="AX60" s="14" t="s">
        <v>414</v>
      </c>
      <c r="AY60" s="14" t="s">
        <v>421</v>
      </c>
      <c r="AZ60" s="14" t="s">
        <v>419</v>
      </c>
      <c r="BA60" s="14" t="s">
        <v>423</v>
      </c>
      <c r="BI60" s="13" t="s">
        <v>52</v>
      </c>
      <c r="BJ60" s="14" t="s">
        <v>438</v>
      </c>
      <c r="BK60" s="14" t="s">
        <v>440</v>
      </c>
      <c r="BL60" s="14" t="s">
        <v>439</v>
      </c>
      <c r="BM60" s="14" t="s">
        <v>441</v>
      </c>
      <c r="BU60" s="13" t="s">
        <v>52</v>
      </c>
      <c r="BV60" s="14" t="s">
        <v>457</v>
      </c>
      <c r="BW60" s="14" t="s">
        <v>456</v>
      </c>
      <c r="BX60" s="14" t="s">
        <v>458</v>
      </c>
      <c r="BY60" s="14" t="s">
        <v>459</v>
      </c>
      <c r="CG60" s="13" t="s">
        <v>52</v>
      </c>
      <c r="CH60" s="14" t="s">
        <v>472</v>
      </c>
      <c r="CI60" s="14" t="s">
        <v>475</v>
      </c>
      <c r="CJ60" s="14" t="s">
        <v>476</v>
      </c>
      <c r="CK60" s="14" t="s">
        <v>473</v>
      </c>
      <c r="CS60" s="13" t="s">
        <v>52</v>
      </c>
      <c r="CT60" s="14" t="s">
        <v>487</v>
      </c>
      <c r="CU60" s="14" t="s">
        <v>492</v>
      </c>
      <c r="CV60" s="14" t="s">
        <v>493</v>
      </c>
      <c r="CW60" s="14" t="s">
        <v>489</v>
      </c>
      <c r="DE60" s="13" t="s">
        <v>52</v>
      </c>
      <c r="DF60" s="14" t="s">
        <v>500</v>
      </c>
      <c r="DG60" s="14" t="s">
        <v>508</v>
      </c>
      <c r="DH60" s="14" t="s">
        <v>504</v>
      </c>
      <c r="DI60" s="14" t="s">
        <v>509</v>
      </c>
    </row>
    <row r="61" spans="1:114" ht="15" thickBot="1" x14ac:dyDescent="0.35">
      <c r="A61" s="13" t="s">
        <v>53</v>
      </c>
      <c r="B61" s="14" t="s">
        <v>346</v>
      </c>
      <c r="C61" s="14" t="s">
        <v>348</v>
      </c>
      <c r="D61" s="14" t="s">
        <v>349</v>
      </c>
      <c r="E61" s="14" t="s">
        <v>347</v>
      </c>
      <c r="M61" s="13" t="s">
        <v>53</v>
      </c>
      <c r="N61" s="14" t="s">
        <v>362</v>
      </c>
      <c r="O61" s="14" t="s">
        <v>369</v>
      </c>
      <c r="P61" s="14" t="s">
        <v>370</v>
      </c>
      <c r="Q61" s="14" t="s">
        <v>368</v>
      </c>
      <c r="Y61" s="13" t="s">
        <v>53</v>
      </c>
      <c r="Z61" s="14" t="s">
        <v>381</v>
      </c>
      <c r="AA61" s="14" t="s">
        <v>66</v>
      </c>
      <c r="AB61" s="14" t="s">
        <v>388</v>
      </c>
      <c r="AC61" s="14" t="s">
        <v>387</v>
      </c>
      <c r="AK61" s="13" t="s">
        <v>53</v>
      </c>
      <c r="AL61" s="14" t="s">
        <v>397</v>
      </c>
      <c r="AM61" s="14" t="s">
        <v>405</v>
      </c>
      <c r="AN61" s="14" t="s">
        <v>406</v>
      </c>
      <c r="AO61" s="14" t="s">
        <v>407</v>
      </c>
      <c r="AW61" s="13" t="s">
        <v>53</v>
      </c>
      <c r="AX61" s="14" t="s">
        <v>414</v>
      </c>
      <c r="AY61" s="14" t="s">
        <v>421</v>
      </c>
      <c r="AZ61" s="14" t="s">
        <v>424</v>
      </c>
      <c r="BA61" s="14" t="s">
        <v>423</v>
      </c>
      <c r="BI61" s="13" t="s">
        <v>53</v>
      </c>
      <c r="BJ61" s="14" t="s">
        <v>438</v>
      </c>
      <c r="BK61" s="14" t="s">
        <v>440</v>
      </c>
      <c r="BL61" s="14" t="s">
        <v>439</v>
      </c>
      <c r="BM61" s="14" t="s">
        <v>441</v>
      </c>
      <c r="BU61" s="13" t="s">
        <v>53</v>
      </c>
      <c r="BV61" s="14" t="s">
        <v>457</v>
      </c>
      <c r="BW61" s="14" t="s">
        <v>456</v>
      </c>
      <c r="BX61" s="14" t="s">
        <v>458</v>
      </c>
      <c r="BY61" s="14" t="s">
        <v>460</v>
      </c>
      <c r="CG61" s="13" t="s">
        <v>53</v>
      </c>
      <c r="CH61" s="14" t="s">
        <v>477</v>
      </c>
      <c r="CI61" s="14" t="s">
        <v>475</v>
      </c>
      <c r="CJ61" s="14" t="s">
        <v>476</v>
      </c>
      <c r="CK61" s="14" t="s">
        <v>473</v>
      </c>
      <c r="CS61" s="13" t="s">
        <v>53</v>
      </c>
      <c r="CT61" s="14" t="s">
        <v>487</v>
      </c>
      <c r="CU61" s="14" t="s">
        <v>494</v>
      </c>
      <c r="CV61" s="14" t="s">
        <v>493</v>
      </c>
      <c r="CW61" s="14" t="s">
        <v>495</v>
      </c>
      <c r="DE61" s="13" t="s">
        <v>53</v>
      </c>
      <c r="DF61" s="14" t="s">
        <v>500</v>
      </c>
      <c r="DG61" s="14" t="s">
        <v>510</v>
      </c>
      <c r="DH61" s="14" t="s">
        <v>504</v>
      </c>
      <c r="DI61" s="14" t="s">
        <v>511</v>
      </c>
    </row>
    <row r="62" spans="1:114" ht="15" thickBot="1" x14ac:dyDescent="0.35">
      <c r="A62" s="13" t="s">
        <v>54</v>
      </c>
      <c r="B62" s="14" t="s">
        <v>350</v>
      </c>
      <c r="C62" s="14" t="s">
        <v>348</v>
      </c>
      <c r="D62" s="14" t="s">
        <v>349</v>
      </c>
      <c r="E62" s="14" t="s">
        <v>347</v>
      </c>
      <c r="M62" s="13" t="s">
        <v>54</v>
      </c>
      <c r="N62" s="14" t="s">
        <v>371</v>
      </c>
      <c r="O62" s="14" t="s">
        <v>369</v>
      </c>
      <c r="P62" s="14" t="s">
        <v>370</v>
      </c>
      <c r="Q62" s="14" t="s">
        <v>368</v>
      </c>
      <c r="Y62" s="13" t="s">
        <v>54</v>
      </c>
      <c r="Z62" s="14" t="s">
        <v>389</v>
      </c>
      <c r="AA62" s="14" t="s">
        <v>66</v>
      </c>
      <c r="AB62" s="14" t="s">
        <v>388</v>
      </c>
      <c r="AC62" s="14" t="s">
        <v>387</v>
      </c>
      <c r="AK62" s="13" t="s">
        <v>54</v>
      </c>
      <c r="AL62" s="14" t="s">
        <v>408</v>
      </c>
      <c r="AM62" s="14" t="s">
        <v>405</v>
      </c>
      <c r="AN62" s="14" t="s">
        <v>406</v>
      </c>
      <c r="AO62" s="14" t="s">
        <v>407</v>
      </c>
      <c r="AW62" s="13" t="s">
        <v>54</v>
      </c>
      <c r="AX62" s="14" t="s">
        <v>414</v>
      </c>
      <c r="AY62" s="14" t="s">
        <v>421</v>
      </c>
      <c r="AZ62" s="14" t="s">
        <v>424</v>
      </c>
      <c r="BA62" s="14" t="s">
        <v>423</v>
      </c>
      <c r="BI62" s="13" t="s">
        <v>54</v>
      </c>
      <c r="BJ62" s="14" t="s">
        <v>438</v>
      </c>
      <c r="BK62" s="14" t="s">
        <v>66</v>
      </c>
      <c r="BL62" s="14" t="s">
        <v>442</v>
      </c>
      <c r="BM62" s="14" t="s">
        <v>441</v>
      </c>
      <c r="BU62" s="13" t="s">
        <v>54</v>
      </c>
      <c r="BV62" s="14" t="s">
        <v>457</v>
      </c>
      <c r="BW62" s="14" t="s">
        <v>456</v>
      </c>
      <c r="BX62" s="14" t="s">
        <v>458</v>
      </c>
      <c r="BY62" s="14" t="s">
        <v>460</v>
      </c>
      <c r="CG62" s="13" t="s">
        <v>54</v>
      </c>
      <c r="CH62" s="14" t="s">
        <v>477</v>
      </c>
      <c r="CI62" s="14" t="s">
        <v>475</v>
      </c>
      <c r="CJ62" s="14" t="s">
        <v>476</v>
      </c>
      <c r="CK62" s="14" t="s">
        <v>473</v>
      </c>
      <c r="CS62" s="13" t="s">
        <v>54</v>
      </c>
      <c r="CT62" s="14" t="s">
        <v>487</v>
      </c>
      <c r="CU62" s="14" t="s">
        <v>494</v>
      </c>
      <c r="CV62" s="14" t="s">
        <v>493</v>
      </c>
      <c r="CW62" s="14" t="s">
        <v>495</v>
      </c>
      <c r="DE62" s="13" t="s">
        <v>54</v>
      </c>
      <c r="DF62" s="14" t="s">
        <v>512</v>
      </c>
      <c r="DG62" s="14" t="s">
        <v>510</v>
      </c>
      <c r="DH62" s="14" t="s">
        <v>504</v>
      </c>
      <c r="DI62" s="14" t="s">
        <v>511</v>
      </c>
    </row>
    <row r="63" spans="1:114" ht="15" thickBot="1" x14ac:dyDescent="0.35">
      <c r="A63" s="13" t="s">
        <v>55</v>
      </c>
      <c r="B63" s="14" t="s">
        <v>66</v>
      </c>
      <c r="C63" s="14" t="s">
        <v>351</v>
      </c>
      <c r="D63" s="14" t="s">
        <v>352</v>
      </c>
      <c r="E63" s="14" t="s">
        <v>347</v>
      </c>
      <c r="M63" s="13" t="s">
        <v>55</v>
      </c>
      <c r="N63" s="14" t="s">
        <v>372</v>
      </c>
      <c r="O63" s="14" t="s">
        <v>369</v>
      </c>
      <c r="P63" s="14" t="s">
        <v>370</v>
      </c>
      <c r="Q63" s="14" t="s">
        <v>368</v>
      </c>
      <c r="Y63" s="13" t="s">
        <v>55</v>
      </c>
      <c r="Z63" s="14" t="s">
        <v>390</v>
      </c>
      <c r="AA63" s="14" t="s">
        <v>66</v>
      </c>
      <c r="AB63" s="14" t="s">
        <v>388</v>
      </c>
      <c r="AC63" s="14" t="s">
        <v>387</v>
      </c>
      <c r="AK63" s="13" t="s">
        <v>55</v>
      </c>
      <c r="AL63" s="14" t="s">
        <v>409</v>
      </c>
      <c r="AM63" s="14" t="s">
        <v>405</v>
      </c>
      <c r="AN63" s="14" t="s">
        <v>410</v>
      </c>
      <c r="AO63" s="14" t="s">
        <v>407</v>
      </c>
      <c r="AW63" s="13" t="s">
        <v>55</v>
      </c>
      <c r="AX63" s="14" t="s">
        <v>425</v>
      </c>
      <c r="AY63" s="14" t="s">
        <v>421</v>
      </c>
      <c r="AZ63" s="14" t="s">
        <v>426</v>
      </c>
      <c r="BA63" s="14" t="s">
        <v>423</v>
      </c>
      <c r="BI63" s="13" t="s">
        <v>55</v>
      </c>
      <c r="BJ63" s="14" t="s">
        <v>443</v>
      </c>
      <c r="BK63" s="14" t="s">
        <v>66</v>
      </c>
      <c r="BL63" s="14" t="s">
        <v>442</v>
      </c>
      <c r="BM63" s="14" t="s">
        <v>441</v>
      </c>
      <c r="BU63" s="13" t="s">
        <v>55</v>
      </c>
      <c r="BV63" s="14" t="s">
        <v>457</v>
      </c>
      <c r="BW63" s="14" t="s">
        <v>456</v>
      </c>
      <c r="BX63" s="14" t="s">
        <v>461</v>
      </c>
      <c r="BY63" s="14" t="s">
        <v>460</v>
      </c>
      <c r="CG63" s="13" t="s">
        <v>55</v>
      </c>
      <c r="CH63" s="14" t="s">
        <v>477</v>
      </c>
      <c r="CI63" s="14" t="s">
        <v>475</v>
      </c>
      <c r="CJ63" s="14" t="s">
        <v>476</v>
      </c>
      <c r="CK63" s="14" t="s">
        <v>473</v>
      </c>
      <c r="CS63" s="13" t="s">
        <v>55</v>
      </c>
      <c r="CT63" s="14" t="s">
        <v>487</v>
      </c>
      <c r="CU63" s="14" t="s">
        <v>494</v>
      </c>
      <c r="CV63" s="14" t="s">
        <v>493</v>
      </c>
      <c r="CW63" s="14" t="s">
        <v>495</v>
      </c>
      <c r="DE63" s="13" t="s">
        <v>55</v>
      </c>
      <c r="DF63" s="14" t="s">
        <v>512</v>
      </c>
      <c r="DG63" s="14" t="s">
        <v>510</v>
      </c>
      <c r="DH63" s="14" t="s">
        <v>504</v>
      </c>
      <c r="DI63" s="14" t="s">
        <v>511</v>
      </c>
    </row>
    <row r="64" spans="1:114" ht="15" thickBot="1" x14ac:dyDescent="0.35">
      <c r="A64" s="13" t="s">
        <v>56</v>
      </c>
      <c r="B64" s="14" t="s">
        <v>66</v>
      </c>
      <c r="C64" s="14" t="s">
        <v>351</v>
      </c>
      <c r="D64" s="14" t="s">
        <v>352</v>
      </c>
      <c r="E64" s="14" t="s">
        <v>347</v>
      </c>
      <c r="M64" s="13" t="s">
        <v>56</v>
      </c>
      <c r="N64" s="14" t="s">
        <v>373</v>
      </c>
      <c r="O64" s="14" t="s">
        <v>374</v>
      </c>
      <c r="P64" s="14" t="s">
        <v>370</v>
      </c>
      <c r="Q64" s="14" t="s">
        <v>368</v>
      </c>
      <c r="Y64" s="13" t="s">
        <v>56</v>
      </c>
      <c r="Z64" s="14" t="s">
        <v>385</v>
      </c>
      <c r="AA64" s="14" t="s">
        <v>66</v>
      </c>
      <c r="AB64" s="14" t="s">
        <v>388</v>
      </c>
      <c r="AC64" s="14" t="s">
        <v>387</v>
      </c>
      <c r="AK64" s="13" t="s">
        <v>56</v>
      </c>
      <c r="AL64" s="14" t="s">
        <v>409</v>
      </c>
      <c r="AM64" s="14" t="s">
        <v>405</v>
      </c>
      <c r="AN64" s="14" t="s">
        <v>410</v>
      </c>
      <c r="AO64" s="14" t="s">
        <v>407</v>
      </c>
      <c r="AW64" s="13" t="s">
        <v>56</v>
      </c>
      <c r="AX64" s="14" t="s">
        <v>425</v>
      </c>
      <c r="AY64" s="14" t="s">
        <v>427</v>
      </c>
      <c r="AZ64" s="14" t="s">
        <v>428</v>
      </c>
      <c r="BA64" s="14" t="s">
        <v>423</v>
      </c>
      <c r="BI64" s="13" t="s">
        <v>56</v>
      </c>
      <c r="BJ64" s="14" t="s">
        <v>443</v>
      </c>
      <c r="BK64" s="14" t="s">
        <v>66</v>
      </c>
      <c r="BL64" s="14" t="s">
        <v>444</v>
      </c>
      <c r="BM64" s="14" t="s">
        <v>441</v>
      </c>
      <c r="BU64" s="13" t="s">
        <v>56</v>
      </c>
      <c r="BV64" s="14" t="s">
        <v>457</v>
      </c>
      <c r="BW64" s="14" t="s">
        <v>456</v>
      </c>
      <c r="BX64" s="14" t="s">
        <v>462</v>
      </c>
      <c r="BY64" s="14" t="s">
        <v>460</v>
      </c>
      <c r="CG64" s="13" t="s">
        <v>56</v>
      </c>
      <c r="CH64" s="14" t="s">
        <v>478</v>
      </c>
      <c r="CI64" s="14" t="s">
        <v>475</v>
      </c>
      <c r="CJ64" s="14" t="s">
        <v>476</v>
      </c>
      <c r="CK64" s="14" t="s">
        <v>473</v>
      </c>
      <c r="CS64" s="13" t="s">
        <v>56</v>
      </c>
      <c r="CT64" s="14" t="s">
        <v>496</v>
      </c>
      <c r="CU64" s="14" t="s">
        <v>494</v>
      </c>
      <c r="CV64" s="14" t="s">
        <v>493</v>
      </c>
      <c r="CW64" s="14" t="s">
        <v>495</v>
      </c>
      <c r="DE64" s="13" t="s">
        <v>56</v>
      </c>
      <c r="DF64" s="14" t="s">
        <v>512</v>
      </c>
      <c r="DG64" s="14" t="s">
        <v>513</v>
      </c>
      <c r="DH64" s="14" t="s">
        <v>504</v>
      </c>
      <c r="DI64" s="14" t="s">
        <v>511</v>
      </c>
    </row>
    <row r="65" spans="1:113" ht="15" thickBot="1" x14ac:dyDescent="0.35">
      <c r="A65" s="13" t="s">
        <v>57</v>
      </c>
      <c r="B65" s="14" t="s">
        <v>66</v>
      </c>
      <c r="C65" s="14" t="s">
        <v>351</v>
      </c>
      <c r="D65" s="14" t="s">
        <v>352</v>
      </c>
      <c r="E65" s="14" t="s">
        <v>347</v>
      </c>
      <c r="M65" s="13" t="s">
        <v>57</v>
      </c>
      <c r="N65" s="14" t="s">
        <v>373</v>
      </c>
      <c r="O65" s="14" t="s">
        <v>374</v>
      </c>
      <c r="P65" s="14" t="s">
        <v>370</v>
      </c>
      <c r="Q65" s="14" t="s">
        <v>368</v>
      </c>
      <c r="Y65" s="13" t="s">
        <v>57</v>
      </c>
      <c r="Z65" s="14" t="s">
        <v>385</v>
      </c>
      <c r="AA65" s="14" t="s">
        <v>66</v>
      </c>
      <c r="AB65" s="14" t="s">
        <v>388</v>
      </c>
      <c r="AC65" s="14" t="s">
        <v>387</v>
      </c>
      <c r="AK65" s="13" t="s">
        <v>57</v>
      </c>
      <c r="AL65" s="14" t="s">
        <v>409</v>
      </c>
      <c r="AM65" s="14" t="s">
        <v>411</v>
      </c>
      <c r="AN65" s="14" t="s">
        <v>410</v>
      </c>
      <c r="AO65" s="14" t="s">
        <v>66</v>
      </c>
      <c r="AW65" s="13" t="s">
        <v>57</v>
      </c>
      <c r="AX65" s="14" t="s">
        <v>425</v>
      </c>
      <c r="AY65" s="14" t="s">
        <v>427</v>
      </c>
      <c r="AZ65" s="14" t="s">
        <v>428</v>
      </c>
      <c r="BA65" s="14" t="s">
        <v>423</v>
      </c>
      <c r="BI65" s="13" t="s">
        <v>57</v>
      </c>
      <c r="BJ65" s="14" t="s">
        <v>443</v>
      </c>
      <c r="BK65" s="14" t="s">
        <v>66</v>
      </c>
      <c r="BL65" s="14" t="s">
        <v>444</v>
      </c>
      <c r="BM65" s="14" t="s">
        <v>441</v>
      </c>
      <c r="BU65" s="13" t="s">
        <v>57</v>
      </c>
      <c r="BV65" s="14" t="s">
        <v>457</v>
      </c>
      <c r="BW65" s="14" t="s">
        <v>456</v>
      </c>
      <c r="BX65" s="14" t="s">
        <v>462</v>
      </c>
      <c r="BY65" s="14" t="s">
        <v>463</v>
      </c>
      <c r="CG65" s="13" t="s">
        <v>57</v>
      </c>
      <c r="CH65" s="14" t="s">
        <v>478</v>
      </c>
      <c r="CI65" s="14" t="s">
        <v>479</v>
      </c>
      <c r="CJ65" s="14" t="s">
        <v>476</v>
      </c>
      <c r="CK65" s="14" t="s">
        <v>473</v>
      </c>
      <c r="CS65" s="13" t="s">
        <v>57</v>
      </c>
      <c r="CT65" s="14" t="s">
        <v>496</v>
      </c>
      <c r="CU65" s="14" t="s">
        <v>494</v>
      </c>
      <c r="CV65" s="14" t="s">
        <v>493</v>
      </c>
      <c r="CW65" s="14" t="s">
        <v>66</v>
      </c>
      <c r="DE65" s="13" t="s">
        <v>57</v>
      </c>
      <c r="DF65" s="14" t="s">
        <v>514</v>
      </c>
      <c r="DG65" s="14" t="s">
        <v>513</v>
      </c>
      <c r="DH65" s="14" t="s">
        <v>504</v>
      </c>
      <c r="DI65" s="14" t="s">
        <v>66</v>
      </c>
    </row>
    <row r="66" spans="1:113" ht="15" thickBot="1" x14ac:dyDescent="0.35">
      <c r="A66" s="13" t="s">
        <v>58</v>
      </c>
      <c r="B66" s="14" t="s">
        <v>66</v>
      </c>
      <c r="C66" s="14" t="s">
        <v>351</v>
      </c>
      <c r="D66" s="14" t="s">
        <v>352</v>
      </c>
      <c r="E66" s="14" t="s">
        <v>347</v>
      </c>
      <c r="M66" s="13" t="s">
        <v>58</v>
      </c>
      <c r="N66" s="14" t="s">
        <v>373</v>
      </c>
      <c r="O66" s="14" t="s">
        <v>374</v>
      </c>
      <c r="P66" s="14" t="s">
        <v>370</v>
      </c>
      <c r="Q66" s="14" t="s">
        <v>368</v>
      </c>
      <c r="Y66" s="13" t="s">
        <v>58</v>
      </c>
      <c r="Z66" s="14" t="s">
        <v>385</v>
      </c>
      <c r="AA66" s="14" t="s">
        <v>66</v>
      </c>
      <c r="AB66" s="14" t="s">
        <v>388</v>
      </c>
      <c r="AC66" s="14" t="s">
        <v>387</v>
      </c>
      <c r="AK66" s="13" t="s">
        <v>58</v>
      </c>
      <c r="AL66" s="14" t="s">
        <v>409</v>
      </c>
      <c r="AM66" s="14" t="s">
        <v>411</v>
      </c>
      <c r="AN66" s="14" t="s">
        <v>410</v>
      </c>
      <c r="AO66" s="14" t="s">
        <v>66</v>
      </c>
      <c r="AW66" s="13" t="s">
        <v>58</v>
      </c>
      <c r="AX66" s="14" t="s">
        <v>425</v>
      </c>
      <c r="AY66" s="14" t="s">
        <v>429</v>
      </c>
      <c r="AZ66" s="14" t="s">
        <v>430</v>
      </c>
      <c r="BA66" s="14" t="s">
        <v>423</v>
      </c>
      <c r="BI66" s="13" t="s">
        <v>58</v>
      </c>
      <c r="BJ66" s="14" t="s">
        <v>443</v>
      </c>
      <c r="BK66" s="14" t="s">
        <v>66</v>
      </c>
      <c r="BL66" s="14" t="s">
        <v>444</v>
      </c>
      <c r="BM66" s="14" t="s">
        <v>441</v>
      </c>
      <c r="BU66" s="13" t="s">
        <v>58</v>
      </c>
      <c r="BV66" s="14" t="s">
        <v>457</v>
      </c>
      <c r="BW66" s="14" t="s">
        <v>456</v>
      </c>
      <c r="BX66" s="14" t="s">
        <v>462</v>
      </c>
      <c r="BY66" s="14" t="s">
        <v>464</v>
      </c>
      <c r="CG66" s="13" t="s">
        <v>58</v>
      </c>
      <c r="CH66" s="14" t="s">
        <v>478</v>
      </c>
      <c r="CI66" s="14" t="s">
        <v>479</v>
      </c>
      <c r="CJ66" s="14" t="s">
        <v>480</v>
      </c>
      <c r="CK66" s="14" t="s">
        <v>473</v>
      </c>
      <c r="CS66" s="13" t="s">
        <v>58</v>
      </c>
      <c r="CT66" s="14" t="s">
        <v>497</v>
      </c>
      <c r="CU66" s="14" t="s">
        <v>494</v>
      </c>
      <c r="CV66" s="14" t="s">
        <v>498</v>
      </c>
      <c r="CW66" s="14" t="s">
        <v>66</v>
      </c>
      <c r="DE66" s="13" t="s">
        <v>58</v>
      </c>
      <c r="DF66" s="14" t="s">
        <v>514</v>
      </c>
      <c r="DG66" s="14" t="s">
        <v>515</v>
      </c>
      <c r="DH66" s="14" t="s">
        <v>504</v>
      </c>
      <c r="DI66" s="14" t="s">
        <v>66</v>
      </c>
    </row>
    <row r="67" spans="1:113" ht="15" thickBot="1" x14ac:dyDescent="0.35">
      <c r="A67" s="13" t="s">
        <v>59</v>
      </c>
      <c r="B67" s="14" t="s">
        <v>66</v>
      </c>
      <c r="C67" s="14" t="s">
        <v>353</v>
      </c>
      <c r="D67" s="14" t="s">
        <v>352</v>
      </c>
      <c r="E67" s="14" t="s">
        <v>347</v>
      </c>
      <c r="M67" s="13" t="s">
        <v>59</v>
      </c>
      <c r="N67" s="14" t="s">
        <v>66</v>
      </c>
      <c r="O67" s="14" t="s">
        <v>374</v>
      </c>
      <c r="P67" s="14" t="s">
        <v>370</v>
      </c>
      <c r="Q67" s="14" t="s">
        <v>368</v>
      </c>
      <c r="Y67" s="13" t="s">
        <v>59</v>
      </c>
      <c r="Z67" s="14" t="s">
        <v>66</v>
      </c>
      <c r="AA67" s="14" t="s">
        <v>66</v>
      </c>
      <c r="AB67" s="14" t="s">
        <v>388</v>
      </c>
      <c r="AC67" s="14" t="s">
        <v>387</v>
      </c>
      <c r="AK67" s="13" t="s">
        <v>59</v>
      </c>
      <c r="AL67" s="14" t="s">
        <v>412</v>
      </c>
      <c r="AM67" s="14" t="s">
        <v>411</v>
      </c>
      <c r="AN67" s="14" t="s">
        <v>410</v>
      </c>
      <c r="AO67" s="14" t="s">
        <v>66</v>
      </c>
      <c r="AW67" s="13" t="s">
        <v>59</v>
      </c>
      <c r="AX67" s="14" t="s">
        <v>425</v>
      </c>
      <c r="AY67" s="14" t="s">
        <v>429</v>
      </c>
      <c r="AZ67" s="14" t="s">
        <v>430</v>
      </c>
      <c r="BA67" s="14" t="s">
        <v>423</v>
      </c>
      <c r="BI67" s="13" t="s">
        <v>59</v>
      </c>
      <c r="BJ67" s="14" t="s">
        <v>443</v>
      </c>
      <c r="BK67" s="14" t="s">
        <v>66</v>
      </c>
      <c r="BL67" s="14" t="s">
        <v>444</v>
      </c>
      <c r="BM67" s="14" t="s">
        <v>441</v>
      </c>
      <c r="BU67" s="13" t="s">
        <v>59</v>
      </c>
      <c r="BV67" s="14" t="s">
        <v>457</v>
      </c>
      <c r="BW67" s="14" t="s">
        <v>456</v>
      </c>
      <c r="BX67" s="14" t="s">
        <v>462</v>
      </c>
      <c r="BY67" s="14" t="s">
        <v>464</v>
      </c>
      <c r="CG67" s="13" t="s">
        <v>59</v>
      </c>
      <c r="CH67" s="14" t="s">
        <v>478</v>
      </c>
      <c r="CI67" s="14" t="s">
        <v>479</v>
      </c>
      <c r="CJ67" s="14" t="s">
        <v>480</v>
      </c>
      <c r="CK67" s="14" t="s">
        <v>473</v>
      </c>
      <c r="CS67" s="13" t="s">
        <v>59</v>
      </c>
      <c r="CT67" s="14" t="s">
        <v>66</v>
      </c>
      <c r="CU67" s="14" t="s">
        <v>494</v>
      </c>
      <c r="CV67" s="14" t="s">
        <v>498</v>
      </c>
      <c r="CW67" s="14" t="s">
        <v>66</v>
      </c>
      <c r="DE67" s="13" t="s">
        <v>59</v>
      </c>
      <c r="DF67" s="14" t="s">
        <v>66</v>
      </c>
      <c r="DG67" s="14" t="s">
        <v>515</v>
      </c>
      <c r="DH67" s="14" t="s">
        <v>516</v>
      </c>
      <c r="DI67" s="14" t="s">
        <v>66</v>
      </c>
    </row>
    <row r="68" spans="1:113" ht="15" thickBot="1" x14ac:dyDescent="0.35">
      <c r="A68" s="13" t="s">
        <v>60</v>
      </c>
      <c r="B68" s="14" t="s">
        <v>66</v>
      </c>
      <c r="C68" s="14" t="s">
        <v>353</v>
      </c>
      <c r="D68" s="14" t="s">
        <v>352</v>
      </c>
      <c r="E68" s="14" t="s">
        <v>347</v>
      </c>
      <c r="M68" s="13" t="s">
        <v>60</v>
      </c>
      <c r="N68" s="14" t="s">
        <v>66</v>
      </c>
      <c r="O68" s="14" t="s">
        <v>374</v>
      </c>
      <c r="P68" s="14" t="s">
        <v>370</v>
      </c>
      <c r="Q68" s="14" t="s">
        <v>368</v>
      </c>
      <c r="Y68" s="13" t="s">
        <v>60</v>
      </c>
      <c r="Z68" s="14" t="s">
        <v>66</v>
      </c>
      <c r="AA68" s="14" t="s">
        <v>66</v>
      </c>
      <c r="AB68" s="14" t="s">
        <v>388</v>
      </c>
      <c r="AC68" s="14" t="s">
        <v>387</v>
      </c>
      <c r="AK68" s="13" t="s">
        <v>60</v>
      </c>
      <c r="AL68" s="14" t="s">
        <v>412</v>
      </c>
      <c r="AM68" s="14" t="s">
        <v>411</v>
      </c>
      <c r="AN68" s="14" t="s">
        <v>66</v>
      </c>
      <c r="AO68" s="14" t="s">
        <v>66</v>
      </c>
      <c r="AW68" s="13" t="s">
        <v>60</v>
      </c>
      <c r="AX68" s="14" t="s">
        <v>425</v>
      </c>
      <c r="AY68" s="14" t="s">
        <v>429</v>
      </c>
      <c r="AZ68" s="14" t="s">
        <v>430</v>
      </c>
      <c r="BA68" s="14" t="s">
        <v>66</v>
      </c>
      <c r="BI68" s="13" t="s">
        <v>60</v>
      </c>
      <c r="BJ68" s="14" t="s">
        <v>443</v>
      </c>
      <c r="BK68" s="14" t="s">
        <v>66</v>
      </c>
      <c r="BL68" s="14" t="s">
        <v>444</v>
      </c>
      <c r="BM68" s="14" t="s">
        <v>441</v>
      </c>
      <c r="BU68" s="13" t="s">
        <v>60</v>
      </c>
      <c r="BV68" s="14" t="s">
        <v>457</v>
      </c>
      <c r="BW68" s="14" t="s">
        <v>456</v>
      </c>
      <c r="BX68" s="14" t="s">
        <v>462</v>
      </c>
      <c r="BY68" s="14" t="s">
        <v>66</v>
      </c>
      <c r="CG68" s="13" t="s">
        <v>60</v>
      </c>
      <c r="CH68" s="14" t="s">
        <v>478</v>
      </c>
      <c r="CI68" s="14" t="s">
        <v>479</v>
      </c>
      <c r="CJ68" s="14" t="s">
        <v>481</v>
      </c>
      <c r="CK68" s="14" t="s">
        <v>473</v>
      </c>
      <c r="CS68" s="13" t="s">
        <v>60</v>
      </c>
      <c r="CT68" s="14" t="s">
        <v>66</v>
      </c>
      <c r="CU68" s="14" t="s">
        <v>494</v>
      </c>
      <c r="CV68" s="14" t="s">
        <v>498</v>
      </c>
      <c r="CW68" s="14" t="s">
        <v>66</v>
      </c>
      <c r="DE68" s="13" t="s">
        <v>60</v>
      </c>
      <c r="DF68" s="14" t="s">
        <v>66</v>
      </c>
      <c r="DG68" s="14" t="s">
        <v>515</v>
      </c>
      <c r="DH68" s="14" t="s">
        <v>516</v>
      </c>
      <c r="DI68" s="14" t="s">
        <v>66</v>
      </c>
    </row>
    <row r="69" spans="1:113" ht="15" thickBot="1" x14ac:dyDescent="0.35">
      <c r="A69" s="13" t="s">
        <v>61</v>
      </c>
      <c r="B69" s="14" t="s">
        <v>66</v>
      </c>
      <c r="C69" s="14" t="s">
        <v>353</v>
      </c>
      <c r="D69" s="14" t="s">
        <v>352</v>
      </c>
      <c r="E69" s="14" t="s">
        <v>347</v>
      </c>
      <c r="M69" s="13" t="s">
        <v>61</v>
      </c>
      <c r="N69" s="14" t="s">
        <v>66</v>
      </c>
      <c r="O69" s="14" t="s">
        <v>374</v>
      </c>
      <c r="P69" s="14" t="s">
        <v>370</v>
      </c>
      <c r="Q69" s="14" t="s">
        <v>66</v>
      </c>
      <c r="Y69" s="13" t="s">
        <v>61</v>
      </c>
      <c r="Z69" s="14" t="s">
        <v>66</v>
      </c>
      <c r="AA69" s="14" t="s">
        <v>66</v>
      </c>
      <c r="AB69" s="14" t="s">
        <v>388</v>
      </c>
      <c r="AC69" s="14" t="s">
        <v>387</v>
      </c>
      <c r="AK69" s="13" t="s">
        <v>61</v>
      </c>
      <c r="AL69" s="14" t="s">
        <v>412</v>
      </c>
      <c r="AM69" s="14" t="s">
        <v>66</v>
      </c>
      <c r="AN69" s="14" t="s">
        <v>66</v>
      </c>
      <c r="AO69" s="14" t="s">
        <v>66</v>
      </c>
      <c r="AW69" s="13" t="s">
        <v>61</v>
      </c>
      <c r="AX69" s="14" t="s">
        <v>425</v>
      </c>
      <c r="AY69" s="14" t="s">
        <v>429</v>
      </c>
      <c r="AZ69" s="14" t="s">
        <v>430</v>
      </c>
      <c r="BA69" s="14" t="s">
        <v>66</v>
      </c>
      <c r="BI69" s="13" t="s">
        <v>61</v>
      </c>
      <c r="BJ69" s="14" t="s">
        <v>443</v>
      </c>
      <c r="BK69" s="14" t="s">
        <v>66</v>
      </c>
      <c r="BL69" s="14" t="s">
        <v>444</v>
      </c>
      <c r="BM69" s="14" t="s">
        <v>441</v>
      </c>
      <c r="BU69" s="13" t="s">
        <v>61</v>
      </c>
      <c r="BV69" s="14" t="s">
        <v>457</v>
      </c>
      <c r="BW69" s="14" t="s">
        <v>66</v>
      </c>
      <c r="BX69" s="14" t="s">
        <v>462</v>
      </c>
      <c r="BY69" s="14" t="s">
        <v>66</v>
      </c>
      <c r="CG69" s="13" t="s">
        <v>61</v>
      </c>
      <c r="CH69" s="14" t="s">
        <v>478</v>
      </c>
      <c r="CI69" s="14" t="s">
        <v>66</v>
      </c>
      <c r="CJ69" s="14" t="s">
        <v>481</v>
      </c>
      <c r="CK69" s="14" t="s">
        <v>473</v>
      </c>
      <c r="CS69" s="13" t="s">
        <v>61</v>
      </c>
      <c r="CT69" s="14" t="s">
        <v>66</v>
      </c>
      <c r="CU69" s="14" t="s">
        <v>494</v>
      </c>
      <c r="CV69" s="14" t="s">
        <v>66</v>
      </c>
      <c r="CW69" s="14" t="s">
        <v>66</v>
      </c>
      <c r="DE69" s="13" t="s">
        <v>61</v>
      </c>
      <c r="DF69" s="14" t="s">
        <v>66</v>
      </c>
      <c r="DG69" s="14" t="s">
        <v>517</v>
      </c>
      <c r="DH69" s="14" t="s">
        <v>516</v>
      </c>
      <c r="DI69" s="14" t="s">
        <v>66</v>
      </c>
    </row>
    <row r="70" spans="1:113" ht="15" thickBot="1" x14ac:dyDescent="0.35">
      <c r="A70" s="13" t="s">
        <v>62</v>
      </c>
      <c r="B70" s="14" t="s">
        <v>66</v>
      </c>
      <c r="C70" s="14" t="s">
        <v>66</v>
      </c>
      <c r="D70" s="14" t="s">
        <v>66</v>
      </c>
      <c r="E70" s="14" t="s">
        <v>354</v>
      </c>
      <c r="M70" s="13" t="s">
        <v>62</v>
      </c>
      <c r="N70" s="14" t="s">
        <v>66</v>
      </c>
      <c r="O70" s="14" t="s">
        <v>66</v>
      </c>
      <c r="P70" s="14" t="s">
        <v>375</v>
      </c>
      <c r="Q70" s="14" t="s">
        <v>66</v>
      </c>
      <c r="Y70" s="13" t="s">
        <v>62</v>
      </c>
      <c r="Z70" s="14" t="s">
        <v>66</v>
      </c>
      <c r="AA70" s="14" t="s">
        <v>66</v>
      </c>
      <c r="AB70" s="14" t="s">
        <v>66</v>
      </c>
      <c r="AC70" s="14" t="s">
        <v>66</v>
      </c>
      <c r="AK70" s="13" t="s">
        <v>62</v>
      </c>
      <c r="AL70" s="14" t="s">
        <v>66</v>
      </c>
      <c r="AM70" s="14" t="s">
        <v>66</v>
      </c>
      <c r="AN70" s="14" t="s">
        <v>66</v>
      </c>
      <c r="AO70" s="14" t="s">
        <v>66</v>
      </c>
      <c r="AW70" s="13" t="s">
        <v>62</v>
      </c>
      <c r="AX70" s="14" t="s">
        <v>425</v>
      </c>
      <c r="AY70" s="14" t="s">
        <v>66</v>
      </c>
      <c r="AZ70" s="14" t="s">
        <v>430</v>
      </c>
      <c r="BA70" s="14" t="s">
        <v>66</v>
      </c>
      <c r="BI70" s="13" t="s">
        <v>62</v>
      </c>
      <c r="BJ70" s="14" t="s">
        <v>66</v>
      </c>
      <c r="BK70" s="14" t="s">
        <v>66</v>
      </c>
      <c r="BL70" s="14" t="s">
        <v>444</v>
      </c>
      <c r="BM70" s="14" t="s">
        <v>66</v>
      </c>
      <c r="BU70" s="13" t="s">
        <v>62</v>
      </c>
      <c r="BV70" s="14" t="s">
        <v>457</v>
      </c>
      <c r="BW70" s="14" t="s">
        <v>66</v>
      </c>
      <c r="BX70" s="14" t="s">
        <v>462</v>
      </c>
      <c r="BY70" s="14" t="s">
        <v>66</v>
      </c>
      <c r="CG70" s="13" t="s">
        <v>62</v>
      </c>
      <c r="CH70" s="14" t="s">
        <v>66</v>
      </c>
      <c r="CI70" s="14" t="s">
        <v>66</v>
      </c>
      <c r="CJ70" s="14" t="s">
        <v>481</v>
      </c>
      <c r="CK70" s="14" t="s">
        <v>66</v>
      </c>
      <c r="CS70" s="13" t="s">
        <v>62</v>
      </c>
      <c r="CT70" s="14" t="s">
        <v>66</v>
      </c>
      <c r="CU70" s="14" t="s">
        <v>494</v>
      </c>
      <c r="CV70" s="14" t="s">
        <v>66</v>
      </c>
      <c r="CW70" s="14" t="s">
        <v>66</v>
      </c>
      <c r="DE70" s="13" t="s">
        <v>62</v>
      </c>
      <c r="DF70" s="14" t="s">
        <v>66</v>
      </c>
      <c r="DG70" s="14" t="s">
        <v>517</v>
      </c>
      <c r="DH70" s="14" t="s">
        <v>516</v>
      </c>
      <c r="DI70" s="14" t="s">
        <v>66</v>
      </c>
    </row>
    <row r="71" spans="1:113" ht="15" thickBot="1" x14ac:dyDescent="0.35">
      <c r="A71" s="13" t="s">
        <v>63</v>
      </c>
      <c r="B71" s="14" t="s">
        <v>66</v>
      </c>
      <c r="C71" s="14" t="s">
        <v>66</v>
      </c>
      <c r="D71" s="14" t="s">
        <v>66</v>
      </c>
      <c r="E71" s="14" t="s">
        <v>66</v>
      </c>
      <c r="M71" s="13" t="s">
        <v>63</v>
      </c>
      <c r="N71" s="14" t="s">
        <v>66</v>
      </c>
      <c r="O71" s="14" t="s">
        <v>66</v>
      </c>
      <c r="P71" s="14" t="s">
        <v>375</v>
      </c>
      <c r="Q71" s="14" t="s">
        <v>66</v>
      </c>
      <c r="Y71" s="13" t="s">
        <v>63</v>
      </c>
      <c r="Z71" s="14" t="s">
        <v>66</v>
      </c>
      <c r="AA71" s="14" t="s">
        <v>66</v>
      </c>
      <c r="AB71" s="14" t="s">
        <v>66</v>
      </c>
      <c r="AC71" s="14" t="s">
        <v>66</v>
      </c>
      <c r="AK71" s="13" t="s">
        <v>63</v>
      </c>
      <c r="AL71" s="14" t="s">
        <v>66</v>
      </c>
      <c r="AM71" s="14" t="s">
        <v>66</v>
      </c>
      <c r="AN71" s="14" t="s">
        <v>66</v>
      </c>
      <c r="AO71" s="14" t="s">
        <v>66</v>
      </c>
      <c r="AW71" s="13" t="s">
        <v>63</v>
      </c>
      <c r="AX71" s="14" t="s">
        <v>425</v>
      </c>
      <c r="AY71" s="14" t="s">
        <v>66</v>
      </c>
      <c r="AZ71" s="14" t="s">
        <v>66</v>
      </c>
      <c r="BA71" s="14" t="s">
        <v>66</v>
      </c>
      <c r="BI71" s="13" t="s">
        <v>63</v>
      </c>
      <c r="BJ71" s="14" t="s">
        <v>66</v>
      </c>
      <c r="BK71" s="14" t="s">
        <v>66</v>
      </c>
      <c r="BL71" s="14" t="s">
        <v>66</v>
      </c>
      <c r="BM71" s="14" t="s">
        <v>66</v>
      </c>
      <c r="BU71" s="13" t="s">
        <v>63</v>
      </c>
      <c r="BV71" s="14" t="s">
        <v>457</v>
      </c>
      <c r="BW71" s="14" t="s">
        <v>66</v>
      </c>
      <c r="BX71" s="14" t="s">
        <v>66</v>
      </c>
      <c r="BY71" s="14" t="s">
        <v>66</v>
      </c>
      <c r="CG71" s="13" t="s">
        <v>63</v>
      </c>
      <c r="CH71" s="14" t="s">
        <v>66</v>
      </c>
      <c r="CI71" s="14" t="s">
        <v>66</v>
      </c>
      <c r="CJ71" s="14" t="s">
        <v>481</v>
      </c>
      <c r="CK71" s="14" t="s">
        <v>66</v>
      </c>
      <c r="CS71" s="13" t="s">
        <v>63</v>
      </c>
      <c r="CT71" s="14" t="s">
        <v>66</v>
      </c>
      <c r="CU71" s="14" t="s">
        <v>66</v>
      </c>
      <c r="CV71" s="14" t="s">
        <v>66</v>
      </c>
      <c r="CW71" s="14" t="s">
        <v>66</v>
      </c>
      <c r="DE71" s="13" t="s">
        <v>63</v>
      </c>
      <c r="DF71" s="14" t="s">
        <v>66</v>
      </c>
      <c r="DG71" s="14" t="s">
        <v>517</v>
      </c>
      <c r="DH71" s="14" t="s">
        <v>516</v>
      </c>
      <c r="DI71" s="14" t="s">
        <v>66</v>
      </c>
    </row>
    <row r="72" spans="1:113" ht="15" thickBot="1" x14ac:dyDescent="0.35">
      <c r="A72" s="13" t="s">
        <v>64</v>
      </c>
      <c r="B72" s="14" t="s">
        <v>66</v>
      </c>
      <c r="C72" s="14" t="s">
        <v>66</v>
      </c>
      <c r="D72" s="14" t="s">
        <v>66</v>
      </c>
      <c r="E72" s="14" t="s">
        <v>66</v>
      </c>
      <c r="M72" s="13" t="s">
        <v>64</v>
      </c>
      <c r="N72" s="14" t="s">
        <v>66</v>
      </c>
      <c r="O72" s="14" t="s">
        <v>66</v>
      </c>
      <c r="P72" s="14" t="s">
        <v>66</v>
      </c>
      <c r="Q72" s="14" t="s">
        <v>66</v>
      </c>
      <c r="Y72" s="13" t="s">
        <v>64</v>
      </c>
      <c r="Z72" s="14" t="s">
        <v>66</v>
      </c>
      <c r="AA72" s="14" t="s">
        <v>66</v>
      </c>
      <c r="AB72" s="14" t="s">
        <v>66</v>
      </c>
      <c r="AC72" s="14" t="s">
        <v>66</v>
      </c>
      <c r="AK72" s="13" t="s">
        <v>64</v>
      </c>
      <c r="AL72" s="14" t="s">
        <v>66</v>
      </c>
      <c r="AM72" s="14" t="s">
        <v>66</v>
      </c>
      <c r="AN72" s="14" t="s">
        <v>66</v>
      </c>
      <c r="AO72" s="14" t="s">
        <v>66</v>
      </c>
      <c r="AW72" s="13" t="s">
        <v>64</v>
      </c>
      <c r="AX72" s="14" t="s">
        <v>66</v>
      </c>
      <c r="AY72" s="14" t="s">
        <v>66</v>
      </c>
      <c r="AZ72" s="14" t="s">
        <v>66</v>
      </c>
      <c r="BA72" s="14" t="s">
        <v>66</v>
      </c>
      <c r="BI72" s="13" t="s">
        <v>64</v>
      </c>
      <c r="BJ72" s="14" t="s">
        <v>66</v>
      </c>
      <c r="BK72" s="14" t="s">
        <v>66</v>
      </c>
      <c r="BL72" s="14" t="s">
        <v>66</v>
      </c>
      <c r="BM72" s="14" t="s">
        <v>66</v>
      </c>
      <c r="BU72" s="13" t="s">
        <v>64</v>
      </c>
      <c r="BV72" s="14" t="s">
        <v>66</v>
      </c>
      <c r="BW72" s="14" t="s">
        <v>66</v>
      </c>
      <c r="BX72" s="14" t="s">
        <v>66</v>
      </c>
      <c r="BY72" s="14" t="s">
        <v>66</v>
      </c>
      <c r="CG72" s="13" t="s">
        <v>64</v>
      </c>
      <c r="CH72" s="14" t="s">
        <v>66</v>
      </c>
      <c r="CI72" s="14" t="s">
        <v>66</v>
      </c>
      <c r="CJ72" s="14" t="s">
        <v>66</v>
      </c>
      <c r="CK72" s="14" t="s">
        <v>66</v>
      </c>
      <c r="CS72" s="13" t="s">
        <v>64</v>
      </c>
      <c r="CT72" s="14" t="s">
        <v>66</v>
      </c>
      <c r="CU72" s="14" t="s">
        <v>66</v>
      </c>
      <c r="CV72" s="14" t="s">
        <v>66</v>
      </c>
      <c r="CW72" s="14" t="s">
        <v>66</v>
      </c>
      <c r="DE72" s="13" t="s">
        <v>64</v>
      </c>
      <c r="DF72" s="14" t="s">
        <v>66</v>
      </c>
      <c r="DG72" s="14" t="s">
        <v>66</v>
      </c>
      <c r="DH72" s="14" t="s">
        <v>66</v>
      </c>
      <c r="DI72" s="14" t="s">
        <v>66</v>
      </c>
    </row>
    <row r="73" spans="1:113" ht="15" thickBot="1" x14ac:dyDescent="0.35">
      <c r="A73" s="13" t="s">
        <v>65</v>
      </c>
      <c r="B73" s="14" t="s">
        <v>66</v>
      </c>
      <c r="C73" s="14" t="s">
        <v>66</v>
      </c>
      <c r="D73" s="14" t="s">
        <v>66</v>
      </c>
      <c r="E73" s="14" t="s">
        <v>66</v>
      </c>
      <c r="M73" s="13" t="s">
        <v>65</v>
      </c>
      <c r="N73" s="14" t="s">
        <v>66</v>
      </c>
      <c r="O73" s="14" t="s">
        <v>66</v>
      </c>
      <c r="P73" s="14" t="s">
        <v>66</v>
      </c>
      <c r="Q73" s="14" t="s">
        <v>66</v>
      </c>
      <c r="Y73" s="13" t="s">
        <v>65</v>
      </c>
      <c r="Z73" s="14" t="s">
        <v>66</v>
      </c>
      <c r="AA73" s="14" t="s">
        <v>66</v>
      </c>
      <c r="AB73" s="14" t="s">
        <v>66</v>
      </c>
      <c r="AC73" s="14" t="s">
        <v>66</v>
      </c>
      <c r="AK73" s="13" t="s">
        <v>65</v>
      </c>
      <c r="AL73" s="14" t="s">
        <v>66</v>
      </c>
      <c r="AM73" s="14" t="s">
        <v>66</v>
      </c>
      <c r="AN73" s="14" t="s">
        <v>66</v>
      </c>
      <c r="AO73" s="14" t="s">
        <v>66</v>
      </c>
      <c r="AW73" s="13" t="s">
        <v>65</v>
      </c>
      <c r="AX73" s="14" t="s">
        <v>66</v>
      </c>
      <c r="AY73" s="14" t="s">
        <v>66</v>
      </c>
      <c r="AZ73" s="14" t="s">
        <v>66</v>
      </c>
      <c r="BA73" s="14" t="s">
        <v>66</v>
      </c>
      <c r="BI73" s="13" t="s">
        <v>65</v>
      </c>
      <c r="BJ73" s="14" t="s">
        <v>66</v>
      </c>
      <c r="BK73" s="14" t="s">
        <v>66</v>
      </c>
      <c r="BL73" s="14" t="s">
        <v>66</v>
      </c>
      <c r="BM73" s="14" t="s">
        <v>66</v>
      </c>
      <c r="BU73" s="13" t="s">
        <v>65</v>
      </c>
      <c r="BV73" s="14" t="s">
        <v>66</v>
      </c>
      <c r="BW73" s="14" t="s">
        <v>66</v>
      </c>
      <c r="BX73" s="14" t="s">
        <v>66</v>
      </c>
      <c r="BY73" s="14" t="s">
        <v>66</v>
      </c>
      <c r="CG73" s="13" t="s">
        <v>65</v>
      </c>
      <c r="CH73" s="14" t="s">
        <v>66</v>
      </c>
      <c r="CI73" s="14" t="s">
        <v>66</v>
      </c>
      <c r="CJ73" s="14" t="s">
        <v>66</v>
      </c>
      <c r="CK73" s="14" t="s">
        <v>66</v>
      </c>
      <c r="CS73" s="13" t="s">
        <v>65</v>
      </c>
      <c r="CT73" s="14" t="s">
        <v>66</v>
      </c>
      <c r="CU73" s="14" t="s">
        <v>66</v>
      </c>
      <c r="CV73" s="14" t="s">
        <v>66</v>
      </c>
      <c r="CW73" s="14" t="s">
        <v>66</v>
      </c>
      <c r="DE73" s="13" t="s">
        <v>65</v>
      </c>
      <c r="DF73" s="14" t="s">
        <v>66</v>
      </c>
      <c r="DG73" s="14" t="s">
        <v>66</v>
      </c>
      <c r="DH73" s="14" t="s">
        <v>66</v>
      </c>
      <c r="DI73" s="14" t="s">
        <v>66</v>
      </c>
    </row>
    <row r="74" spans="1:113" ht="18.600000000000001" thickBot="1" x14ac:dyDescent="0.35">
      <c r="A74" s="9"/>
      <c r="M74" s="9"/>
      <c r="Y74" s="9"/>
      <c r="AK74" s="9"/>
      <c r="AW74" s="9"/>
      <c r="BI74" s="9"/>
      <c r="BU74" s="9"/>
      <c r="CG74" s="9"/>
      <c r="CS74" s="9"/>
      <c r="DE74" s="9"/>
    </row>
    <row r="75" spans="1:113" ht="15" thickBot="1" x14ac:dyDescent="0.35">
      <c r="A75" s="13" t="s">
        <v>67</v>
      </c>
      <c r="B75" s="13" t="s">
        <v>40</v>
      </c>
      <c r="C75" s="13" t="s">
        <v>127</v>
      </c>
      <c r="D75" s="13" t="s">
        <v>128</v>
      </c>
      <c r="E75" s="13" t="s">
        <v>129</v>
      </c>
      <c r="M75" s="13" t="s">
        <v>67</v>
      </c>
      <c r="N75" s="13" t="s">
        <v>40</v>
      </c>
      <c r="O75" s="13" t="s">
        <v>127</v>
      </c>
      <c r="P75" s="13" t="s">
        <v>128</v>
      </c>
      <c r="Q75" s="13" t="s">
        <v>129</v>
      </c>
      <c r="Y75" s="13" t="s">
        <v>67</v>
      </c>
      <c r="Z75" s="13" t="s">
        <v>40</v>
      </c>
      <c r="AA75" s="13" t="s">
        <v>127</v>
      </c>
      <c r="AB75" s="13" t="s">
        <v>128</v>
      </c>
      <c r="AC75" s="13" t="s">
        <v>129</v>
      </c>
      <c r="AK75" s="13" t="s">
        <v>67</v>
      </c>
      <c r="AL75" s="13" t="s">
        <v>40</v>
      </c>
      <c r="AM75" s="13" t="s">
        <v>127</v>
      </c>
      <c r="AN75" s="13" t="s">
        <v>128</v>
      </c>
      <c r="AO75" s="13" t="s">
        <v>129</v>
      </c>
      <c r="AW75" s="13" t="s">
        <v>67</v>
      </c>
      <c r="AX75" s="13" t="s">
        <v>40</v>
      </c>
      <c r="AY75" s="13" t="s">
        <v>127</v>
      </c>
      <c r="AZ75" s="13" t="s">
        <v>128</v>
      </c>
      <c r="BA75" s="13" t="s">
        <v>129</v>
      </c>
      <c r="BI75" s="13" t="s">
        <v>67</v>
      </c>
      <c r="BJ75" s="13" t="s">
        <v>40</v>
      </c>
      <c r="BK75" s="13" t="s">
        <v>127</v>
      </c>
      <c r="BL75" s="13" t="s">
        <v>128</v>
      </c>
      <c r="BM75" s="13" t="s">
        <v>129</v>
      </c>
      <c r="BU75" s="13" t="s">
        <v>67</v>
      </c>
      <c r="BV75" s="13" t="s">
        <v>40</v>
      </c>
      <c r="BW75" s="13" t="s">
        <v>127</v>
      </c>
      <c r="BX75" s="13" t="s">
        <v>128</v>
      </c>
      <c r="BY75" s="13" t="s">
        <v>129</v>
      </c>
      <c r="CG75" s="13" t="s">
        <v>67</v>
      </c>
      <c r="CH75" s="13" t="s">
        <v>40</v>
      </c>
      <c r="CI75" s="13" t="s">
        <v>127</v>
      </c>
      <c r="CJ75" s="13" t="s">
        <v>128</v>
      </c>
      <c r="CK75" s="13" t="s">
        <v>129</v>
      </c>
      <c r="CS75" s="13" t="s">
        <v>67</v>
      </c>
      <c r="CT75" s="13" t="s">
        <v>40</v>
      </c>
      <c r="CU75" s="13" t="s">
        <v>127</v>
      </c>
      <c r="CV75" s="13" t="s">
        <v>128</v>
      </c>
      <c r="CW75" s="13" t="s">
        <v>129</v>
      </c>
      <c r="DE75" s="13" t="s">
        <v>67</v>
      </c>
      <c r="DF75" s="13" t="s">
        <v>40</v>
      </c>
      <c r="DG75" s="13" t="s">
        <v>127</v>
      </c>
      <c r="DH75" s="13" t="s">
        <v>128</v>
      </c>
      <c r="DI75" s="13" t="s">
        <v>129</v>
      </c>
    </row>
    <row r="76" spans="1:113" ht="15" thickBot="1" x14ac:dyDescent="0.35">
      <c r="A76" s="13" t="s">
        <v>43</v>
      </c>
      <c r="B76" s="14">
        <v>21152.7</v>
      </c>
      <c r="C76" s="14">
        <v>14605.4</v>
      </c>
      <c r="D76" s="14">
        <v>70005.3</v>
      </c>
      <c r="E76" s="14">
        <v>44823.5</v>
      </c>
      <c r="M76" s="13" t="s">
        <v>43</v>
      </c>
      <c r="N76" s="14">
        <v>39230.300000000003</v>
      </c>
      <c r="O76" s="14">
        <v>81075.899999999994</v>
      </c>
      <c r="P76" s="14">
        <v>66429.899999999994</v>
      </c>
      <c r="Q76" s="14">
        <v>49691.7</v>
      </c>
      <c r="Y76" s="13" t="s">
        <v>43</v>
      </c>
      <c r="Z76" s="14">
        <v>36753.699999999997</v>
      </c>
      <c r="AA76" s="14">
        <v>12601.3</v>
      </c>
      <c r="AB76" s="14">
        <v>99234.9</v>
      </c>
      <c r="AC76" s="14">
        <v>14176.4</v>
      </c>
      <c r="AK76" s="13" t="s">
        <v>43</v>
      </c>
      <c r="AL76" s="14">
        <v>31344.799999999999</v>
      </c>
      <c r="AM76" s="14">
        <v>29777.5</v>
      </c>
      <c r="AN76" s="14">
        <v>68436.100000000006</v>
      </c>
      <c r="AO76" s="14">
        <v>74705.100000000006</v>
      </c>
      <c r="AW76" s="13" t="s">
        <v>43</v>
      </c>
      <c r="AX76" s="14">
        <v>18241.400000000001</v>
      </c>
      <c r="AY76" s="14">
        <v>55230.8</v>
      </c>
      <c r="AZ76" s="14">
        <v>57257.599999999999</v>
      </c>
      <c r="BA76" s="14">
        <v>41549.800000000003</v>
      </c>
      <c r="BI76" s="13" t="s">
        <v>43</v>
      </c>
      <c r="BJ76" s="14">
        <v>39974.6</v>
      </c>
      <c r="BK76" s="14">
        <v>7268.1</v>
      </c>
      <c r="BL76" s="14">
        <v>79949.2</v>
      </c>
      <c r="BM76" s="14">
        <v>2076.6</v>
      </c>
      <c r="BU76" s="13" t="s">
        <v>43</v>
      </c>
      <c r="BV76" s="14">
        <v>15290.9</v>
      </c>
      <c r="BW76" s="14">
        <v>49563.6</v>
      </c>
      <c r="BX76" s="14">
        <v>63800</v>
      </c>
      <c r="BY76" s="14">
        <v>82254.5</v>
      </c>
      <c r="CG76" s="13" t="s">
        <v>43</v>
      </c>
      <c r="CH76" s="14">
        <v>91124.800000000003</v>
      </c>
      <c r="CI76" s="14">
        <v>14645.1</v>
      </c>
      <c r="CJ76" s="14">
        <v>67801.2</v>
      </c>
      <c r="CK76" s="14">
        <v>18984.3</v>
      </c>
      <c r="CS76" s="13" t="s">
        <v>43</v>
      </c>
      <c r="CT76" s="14">
        <v>71318</v>
      </c>
      <c r="CU76" s="14">
        <v>54819</v>
      </c>
      <c r="CV76" s="14">
        <v>54819</v>
      </c>
      <c r="CW76" s="14">
        <v>71850.2</v>
      </c>
      <c r="DE76" s="13" t="s">
        <v>43</v>
      </c>
      <c r="DF76" s="14">
        <v>6514.6</v>
      </c>
      <c r="DG76" s="14">
        <v>68131.7</v>
      </c>
      <c r="DH76" s="14">
        <v>15743.6</v>
      </c>
      <c r="DI76" s="14">
        <v>92832.8</v>
      </c>
    </row>
    <row r="77" spans="1:113" ht="15" thickBot="1" x14ac:dyDescent="0.35">
      <c r="A77" s="13" t="s">
        <v>45</v>
      </c>
      <c r="B77" s="14">
        <v>21152.7</v>
      </c>
      <c r="C77" s="14">
        <v>14605.4</v>
      </c>
      <c r="D77" s="14">
        <v>62450.7</v>
      </c>
      <c r="E77" s="14">
        <v>29210.799999999999</v>
      </c>
      <c r="M77" s="13" t="s">
        <v>45</v>
      </c>
      <c r="N77" s="14">
        <v>26676.6</v>
      </c>
      <c r="O77" s="14">
        <v>31907.3</v>
      </c>
      <c r="P77" s="14">
        <v>43937.9</v>
      </c>
      <c r="Q77" s="14">
        <v>27722.7</v>
      </c>
      <c r="Y77" s="13" t="s">
        <v>45</v>
      </c>
      <c r="Z77" s="14">
        <v>34653.5</v>
      </c>
      <c r="AA77" s="14">
        <v>12601.3</v>
      </c>
      <c r="AB77" s="14">
        <v>84008.4</v>
      </c>
      <c r="AC77" s="14">
        <v>14176.4</v>
      </c>
      <c r="AK77" s="13" t="s">
        <v>45</v>
      </c>
      <c r="AL77" s="14">
        <v>26643.1</v>
      </c>
      <c r="AM77" s="14">
        <v>29777.5</v>
      </c>
      <c r="AN77" s="14">
        <v>55375.8</v>
      </c>
      <c r="AO77" s="14">
        <v>29255.1</v>
      </c>
      <c r="AW77" s="13" t="s">
        <v>45</v>
      </c>
      <c r="AX77" s="14">
        <v>18241.400000000001</v>
      </c>
      <c r="AY77" s="14">
        <v>29388.9</v>
      </c>
      <c r="AZ77" s="14">
        <v>38509.5</v>
      </c>
      <c r="BA77" s="14">
        <v>27868.799999999999</v>
      </c>
      <c r="BI77" s="13" t="s">
        <v>45</v>
      </c>
      <c r="BJ77" s="14">
        <v>32706.5</v>
      </c>
      <c r="BK77" s="14">
        <v>7268.1</v>
      </c>
      <c r="BL77" s="14">
        <v>60740.6</v>
      </c>
      <c r="BM77" s="14">
        <v>2076.6</v>
      </c>
      <c r="BU77" s="13" t="s">
        <v>45</v>
      </c>
      <c r="BV77" s="14">
        <v>9490.9</v>
      </c>
      <c r="BW77" s="14">
        <v>49563.6</v>
      </c>
      <c r="BX77" s="14">
        <v>44818.2</v>
      </c>
      <c r="BY77" s="14">
        <v>30054.5</v>
      </c>
      <c r="CG77" s="13" t="s">
        <v>45</v>
      </c>
      <c r="CH77" s="14">
        <v>40138.300000000003</v>
      </c>
      <c r="CI77" s="14">
        <v>14645.1</v>
      </c>
      <c r="CJ77" s="14">
        <v>47189.599999999999</v>
      </c>
      <c r="CK77" s="14">
        <v>18984.3</v>
      </c>
      <c r="CS77" s="13" t="s">
        <v>45</v>
      </c>
      <c r="CT77" s="14">
        <v>28740.1</v>
      </c>
      <c r="CU77" s="14">
        <v>54819</v>
      </c>
      <c r="CV77" s="14">
        <v>31401.200000000001</v>
      </c>
      <c r="CW77" s="14">
        <v>25546.7</v>
      </c>
      <c r="DE77" s="13" t="s">
        <v>45</v>
      </c>
      <c r="DF77" s="14">
        <v>6514.6</v>
      </c>
      <c r="DG77" s="14">
        <v>68131.7</v>
      </c>
      <c r="DH77" s="14">
        <v>11943.4</v>
      </c>
      <c r="DI77" s="14">
        <v>39358.9</v>
      </c>
    </row>
    <row r="78" spans="1:113" ht="15" thickBot="1" x14ac:dyDescent="0.35">
      <c r="A78" s="13" t="s">
        <v>47</v>
      </c>
      <c r="B78" s="14">
        <v>21152.7</v>
      </c>
      <c r="C78" s="14">
        <v>14605.4</v>
      </c>
      <c r="D78" s="14">
        <v>62450.7</v>
      </c>
      <c r="E78" s="14">
        <v>29210.799999999999</v>
      </c>
      <c r="M78" s="13" t="s">
        <v>47</v>
      </c>
      <c r="N78" s="14">
        <v>26676.6</v>
      </c>
      <c r="O78" s="14">
        <v>31907.3</v>
      </c>
      <c r="P78" s="14">
        <v>20399.7</v>
      </c>
      <c r="Q78" s="14">
        <v>27722.7</v>
      </c>
      <c r="Y78" s="13" t="s">
        <v>47</v>
      </c>
      <c r="Z78" s="14">
        <v>34653.5</v>
      </c>
      <c r="AA78" s="14">
        <v>12601.3</v>
      </c>
      <c r="AB78" s="14">
        <v>84008.4</v>
      </c>
      <c r="AC78" s="14">
        <v>14176.4</v>
      </c>
      <c r="AK78" s="13" t="s">
        <v>47</v>
      </c>
      <c r="AL78" s="14">
        <v>26643.1</v>
      </c>
      <c r="AM78" s="14">
        <v>29777.5</v>
      </c>
      <c r="AN78" s="14">
        <v>55375.8</v>
      </c>
      <c r="AO78" s="14">
        <v>29255.1</v>
      </c>
      <c r="AW78" s="13" t="s">
        <v>47</v>
      </c>
      <c r="AX78" s="14">
        <v>18241.400000000001</v>
      </c>
      <c r="AY78" s="14">
        <v>29388.9</v>
      </c>
      <c r="AZ78" s="14">
        <v>38509.5</v>
      </c>
      <c r="BA78" s="14">
        <v>27868.799999999999</v>
      </c>
      <c r="BI78" s="13" t="s">
        <v>47</v>
      </c>
      <c r="BJ78" s="14">
        <v>32706.5</v>
      </c>
      <c r="BK78" s="14">
        <v>7268.1</v>
      </c>
      <c r="BL78" s="14">
        <v>60740.6</v>
      </c>
      <c r="BM78" s="14">
        <v>2076.6</v>
      </c>
      <c r="BU78" s="13" t="s">
        <v>47</v>
      </c>
      <c r="BV78" s="14">
        <v>9490.9</v>
      </c>
      <c r="BW78" s="14">
        <v>49036.4</v>
      </c>
      <c r="BX78" s="14">
        <v>44818.2</v>
      </c>
      <c r="BY78" s="14">
        <v>30054.5</v>
      </c>
      <c r="CG78" s="13" t="s">
        <v>47</v>
      </c>
      <c r="CH78" s="14">
        <v>40138.300000000003</v>
      </c>
      <c r="CI78" s="14">
        <v>14645.1</v>
      </c>
      <c r="CJ78" s="14">
        <v>47189.599999999999</v>
      </c>
      <c r="CK78" s="14">
        <v>18984.3</v>
      </c>
      <c r="CS78" s="13" t="s">
        <v>47</v>
      </c>
      <c r="CT78" s="14">
        <v>28740.1</v>
      </c>
      <c r="CU78" s="14">
        <v>54819</v>
      </c>
      <c r="CV78" s="14">
        <v>31401.200000000001</v>
      </c>
      <c r="CW78" s="14">
        <v>25546.7</v>
      </c>
      <c r="DE78" s="13" t="s">
        <v>47</v>
      </c>
      <c r="DF78" s="14">
        <v>6514.6</v>
      </c>
      <c r="DG78" s="14">
        <v>65145.8</v>
      </c>
      <c r="DH78" s="14">
        <v>11943.4</v>
      </c>
      <c r="DI78" s="14">
        <v>39358.9</v>
      </c>
    </row>
    <row r="79" spans="1:113" ht="15" thickBot="1" x14ac:dyDescent="0.35">
      <c r="A79" s="13" t="s">
        <v>48</v>
      </c>
      <c r="B79" s="14">
        <v>20649</v>
      </c>
      <c r="C79" s="14">
        <v>14605.4</v>
      </c>
      <c r="D79" s="14">
        <v>39787.199999999997</v>
      </c>
      <c r="E79" s="14">
        <v>29210.799999999999</v>
      </c>
      <c r="M79" s="13" t="s">
        <v>48</v>
      </c>
      <c r="N79" s="14">
        <v>26676.6</v>
      </c>
      <c r="O79" s="14">
        <v>31907.3</v>
      </c>
      <c r="P79" s="14">
        <v>20399.7</v>
      </c>
      <c r="Q79" s="14">
        <v>27722.7</v>
      </c>
      <c r="Y79" s="13" t="s">
        <v>48</v>
      </c>
      <c r="Z79" s="14">
        <v>34653.5</v>
      </c>
      <c r="AA79" s="14">
        <v>12601.3</v>
      </c>
      <c r="AB79" s="14">
        <v>50405.1</v>
      </c>
      <c r="AC79" s="14">
        <v>11551.2</v>
      </c>
      <c r="AK79" s="13" t="s">
        <v>48</v>
      </c>
      <c r="AL79" s="14">
        <v>26643.1</v>
      </c>
      <c r="AM79" s="14">
        <v>22463.8</v>
      </c>
      <c r="AN79" s="14">
        <v>31867.200000000001</v>
      </c>
      <c r="AO79" s="14">
        <v>29255.1</v>
      </c>
      <c r="AW79" s="13" t="s">
        <v>48</v>
      </c>
      <c r="AX79" s="14">
        <v>18241.400000000001</v>
      </c>
      <c r="AY79" s="14">
        <v>29388.9</v>
      </c>
      <c r="AZ79" s="14">
        <v>38509.5</v>
      </c>
      <c r="BA79" s="14">
        <v>27868.799999999999</v>
      </c>
      <c r="BI79" s="13" t="s">
        <v>48</v>
      </c>
      <c r="BJ79" s="14">
        <v>32706.5</v>
      </c>
      <c r="BK79" s="14">
        <v>7268.1</v>
      </c>
      <c r="BL79" s="14">
        <v>60740.6</v>
      </c>
      <c r="BM79" s="14">
        <v>2076.6</v>
      </c>
      <c r="BU79" s="13" t="s">
        <v>48</v>
      </c>
      <c r="BV79" s="14">
        <v>9490.9</v>
      </c>
      <c r="BW79" s="14">
        <v>24254.5</v>
      </c>
      <c r="BX79" s="14">
        <v>37963.599999999999</v>
      </c>
      <c r="BY79" s="14">
        <v>30054.5</v>
      </c>
      <c r="CG79" s="13" t="s">
        <v>48</v>
      </c>
      <c r="CH79" s="14">
        <v>34714.199999999997</v>
      </c>
      <c r="CI79" s="14">
        <v>14645.1</v>
      </c>
      <c r="CJ79" s="14">
        <v>47189.599999999999</v>
      </c>
      <c r="CK79" s="14">
        <v>8678.6</v>
      </c>
      <c r="CS79" s="13" t="s">
        <v>48</v>
      </c>
      <c r="CT79" s="14">
        <v>28740.1</v>
      </c>
      <c r="CU79" s="14">
        <v>34062.300000000003</v>
      </c>
      <c r="CV79" s="14">
        <v>23417.8</v>
      </c>
      <c r="CW79" s="14">
        <v>25546.7</v>
      </c>
      <c r="DE79" s="13" t="s">
        <v>48</v>
      </c>
      <c r="DF79" s="14">
        <v>6514.6</v>
      </c>
      <c r="DG79" s="14">
        <v>49402.3</v>
      </c>
      <c r="DH79" s="14">
        <v>11943.4</v>
      </c>
      <c r="DI79" s="14">
        <v>39358.9</v>
      </c>
    </row>
    <row r="80" spans="1:113" ht="15" thickBot="1" x14ac:dyDescent="0.35">
      <c r="A80" s="13" t="s">
        <v>49</v>
      </c>
      <c r="B80" s="14">
        <v>20649</v>
      </c>
      <c r="C80" s="14">
        <v>14605.4</v>
      </c>
      <c r="D80" s="14">
        <v>38276.300000000003</v>
      </c>
      <c r="E80" s="14">
        <v>29210.799999999999</v>
      </c>
      <c r="M80" s="13" t="s">
        <v>49</v>
      </c>
      <c r="N80" s="14">
        <v>26676.6</v>
      </c>
      <c r="O80" s="14">
        <v>31907.3</v>
      </c>
      <c r="P80" s="14">
        <v>20399.7</v>
      </c>
      <c r="Q80" s="14">
        <v>27722.7</v>
      </c>
      <c r="Y80" s="13" t="s">
        <v>49</v>
      </c>
      <c r="Z80" s="14">
        <v>34653.5</v>
      </c>
      <c r="AA80" s="14">
        <v>12601.3</v>
      </c>
      <c r="AB80" s="14">
        <v>50405.1</v>
      </c>
      <c r="AC80" s="14">
        <v>11551.2</v>
      </c>
      <c r="AK80" s="13" t="s">
        <v>49</v>
      </c>
      <c r="AL80" s="14">
        <v>26643.1</v>
      </c>
      <c r="AM80" s="14">
        <v>13582.7</v>
      </c>
      <c r="AN80" s="14">
        <v>31867.200000000001</v>
      </c>
      <c r="AO80" s="14">
        <v>29255.1</v>
      </c>
      <c r="AW80" s="13" t="s">
        <v>49</v>
      </c>
      <c r="AX80" s="14">
        <v>18241.400000000001</v>
      </c>
      <c r="AY80" s="14">
        <v>27868.799999999999</v>
      </c>
      <c r="AZ80" s="14">
        <v>38509.5</v>
      </c>
      <c r="BA80" s="14">
        <v>27868.799999999999</v>
      </c>
      <c r="BI80" s="13" t="s">
        <v>49</v>
      </c>
      <c r="BJ80" s="14">
        <v>32706.5</v>
      </c>
      <c r="BK80" s="14">
        <v>7268.1</v>
      </c>
      <c r="BL80" s="14">
        <v>60740.6</v>
      </c>
      <c r="BM80" s="14">
        <v>2076.6</v>
      </c>
      <c r="BU80" s="13" t="s">
        <v>49</v>
      </c>
      <c r="BV80" s="14">
        <v>9490.9</v>
      </c>
      <c r="BW80" s="14">
        <v>14236.4</v>
      </c>
      <c r="BX80" s="14">
        <v>37963.599999999999</v>
      </c>
      <c r="BY80" s="14">
        <v>30054.5</v>
      </c>
      <c r="CG80" s="13" t="s">
        <v>49</v>
      </c>
      <c r="CH80" s="14">
        <v>34714.199999999997</v>
      </c>
      <c r="CI80" s="14">
        <v>14645.1</v>
      </c>
      <c r="CJ80" s="14">
        <v>47189.599999999999</v>
      </c>
      <c r="CK80" s="14">
        <v>8678.6</v>
      </c>
      <c r="CS80" s="13" t="s">
        <v>49</v>
      </c>
      <c r="CT80" s="14">
        <v>28740.1</v>
      </c>
      <c r="CU80" s="14">
        <v>15966.7</v>
      </c>
      <c r="CV80" s="14">
        <v>23417.8</v>
      </c>
      <c r="CW80" s="14">
        <v>25546.7</v>
      </c>
      <c r="DE80" s="13" t="s">
        <v>49</v>
      </c>
      <c r="DF80" s="14">
        <v>6514.6</v>
      </c>
      <c r="DG80" s="14">
        <v>33658.699999999997</v>
      </c>
      <c r="DH80" s="14">
        <v>11943.4</v>
      </c>
      <c r="DI80" s="14">
        <v>39358.9</v>
      </c>
    </row>
    <row r="81" spans="1:113" ht="15" thickBot="1" x14ac:dyDescent="0.35">
      <c r="A81" s="13" t="s">
        <v>50</v>
      </c>
      <c r="B81" s="14">
        <v>20145.400000000001</v>
      </c>
      <c r="C81" s="14">
        <v>14605.4</v>
      </c>
      <c r="D81" s="14">
        <v>38276.300000000003</v>
      </c>
      <c r="E81" s="14">
        <v>18634.5</v>
      </c>
      <c r="M81" s="13" t="s">
        <v>50</v>
      </c>
      <c r="N81" s="14">
        <v>26676.6</v>
      </c>
      <c r="O81" s="14">
        <v>31907.3</v>
      </c>
      <c r="P81" s="14">
        <v>20399.7</v>
      </c>
      <c r="Q81" s="14">
        <v>8369.1</v>
      </c>
      <c r="Y81" s="13" t="s">
        <v>50</v>
      </c>
      <c r="Z81" s="14">
        <v>34653.5</v>
      </c>
      <c r="AA81" s="14">
        <v>1575.2</v>
      </c>
      <c r="AB81" s="14">
        <v>45154.5</v>
      </c>
      <c r="AC81" s="14">
        <v>11551.2</v>
      </c>
      <c r="AK81" s="13" t="s">
        <v>50</v>
      </c>
      <c r="AL81" s="14">
        <v>26643.1</v>
      </c>
      <c r="AM81" s="14">
        <v>13582.7</v>
      </c>
      <c r="AN81" s="14">
        <v>27687.9</v>
      </c>
      <c r="AO81" s="14">
        <v>18806.900000000001</v>
      </c>
      <c r="AW81" s="13" t="s">
        <v>50</v>
      </c>
      <c r="AX81" s="14">
        <v>18241.400000000001</v>
      </c>
      <c r="AY81" s="14">
        <v>27868.799999999999</v>
      </c>
      <c r="AZ81" s="14">
        <v>38509.5</v>
      </c>
      <c r="BA81" s="14">
        <v>13681</v>
      </c>
      <c r="BI81" s="13" t="s">
        <v>50</v>
      </c>
      <c r="BJ81" s="14">
        <v>28553.3</v>
      </c>
      <c r="BK81" s="14">
        <v>7268.1</v>
      </c>
      <c r="BL81" s="14">
        <v>59702.3</v>
      </c>
      <c r="BM81" s="14">
        <v>2076.6</v>
      </c>
      <c r="BU81" s="13" t="s">
        <v>50</v>
      </c>
      <c r="BV81" s="14">
        <v>1054.5</v>
      </c>
      <c r="BW81" s="14">
        <v>14236.4</v>
      </c>
      <c r="BX81" s="14">
        <v>34800</v>
      </c>
      <c r="BY81" s="14">
        <v>30054.5</v>
      </c>
      <c r="CG81" s="13" t="s">
        <v>50</v>
      </c>
      <c r="CH81" s="14">
        <v>34714.199999999997</v>
      </c>
      <c r="CI81" s="14">
        <v>14645.1</v>
      </c>
      <c r="CJ81" s="14">
        <v>29290.1</v>
      </c>
      <c r="CK81" s="14">
        <v>8678.6</v>
      </c>
      <c r="CS81" s="13" t="s">
        <v>50</v>
      </c>
      <c r="CT81" s="14">
        <v>28740.1</v>
      </c>
      <c r="CU81" s="14">
        <v>15966.7</v>
      </c>
      <c r="CV81" s="14">
        <v>8515.6</v>
      </c>
      <c r="CW81" s="14">
        <v>25546.7</v>
      </c>
      <c r="DE81" s="13" t="s">
        <v>50</v>
      </c>
      <c r="DF81" s="14">
        <v>6514.6</v>
      </c>
      <c r="DG81" s="14">
        <v>33658.699999999997</v>
      </c>
      <c r="DH81" s="14">
        <v>11943.4</v>
      </c>
      <c r="DI81" s="14">
        <v>28229.9</v>
      </c>
    </row>
    <row r="82" spans="1:113" ht="15" thickBot="1" x14ac:dyDescent="0.35">
      <c r="A82" s="13" t="s">
        <v>52</v>
      </c>
      <c r="B82" s="14">
        <v>20145.400000000001</v>
      </c>
      <c r="C82" s="14">
        <v>14605.4</v>
      </c>
      <c r="D82" s="14">
        <v>38276.300000000003</v>
      </c>
      <c r="E82" s="14">
        <v>18634.5</v>
      </c>
      <c r="M82" s="13" t="s">
        <v>52</v>
      </c>
      <c r="N82" s="14">
        <v>26676.6</v>
      </c>
      <c r="O82" s="14">
        <v>31907.3</v>
      </c>
      <c r="P82" s="14">
        <v>20399.7</v>
      </c>
      <c r="Q82" s="14">
        <v>523.1</v>
      </c>
      <c r="Y82" s="13" t="s">
        <v>52</v>
      </c>
      <c r="Z82" s="14">
        <v>34653.5</v>
      </c>
      <c r="AA82" s="14">
        <v>0</v>
      </c>
      <c r="AB82" s="14">
        <v>45154.5</v>
      </c>
      <c r="AC82" s="14">
        <v>1050.0999999999999</v>
      </c>
      <c r="AK82" s="13" t="s">
        <v>52</v>
      </c>
      <c r="AL82" s="14">
        <v>26643.1</v>
      </c>
      <c r="AM82" s="14">
        <v>13582.7</v>
      </c>
      <c r="AN82" s="14">
        <v>27687.9</v>
      </c>
      <c r="AO82" s="14">
        <v>18806.900000000001</v>
      </c>
      <c r="AW82" s="13" t="s">
        <v>52</v>
      </c>
      <c r="AX82" s="14">
        <v>18241.400000000001</v>
      </c>
      <c r="AY82" s="14">
        <v>27868.799999999999</v>
      </c>
      <c r="AZ82" s="14">
        <v>38509.5</v>
      </c>
      <c r="BA82" s="14">
        <v>1013.4</v>
      </c>
      <c r="BI82" s="13" t="s">
        <v>52</v>
      </c>
      <c r="BJ82" s="14">
        <v>28553.3</v>
      </c>
      <c r="BK82" s="14">
        <v>5710.7</v>
      </c>
      <c r="BL82" s="14">
        <v>59702.3</v>
      </c>
      <c r="BM82" s="14">
        <v>1038.3</v>
      </c>
      <c r="BU82" s="13" t="s">
        <v>52</v>
      </c>
      <c r="BV82" s="14">
        <v>1054.5</v>
      </c>
      <c r="BW82" s="14">
        <v>14236.4</v>
      </c>
      <c r="BX82" s="14">
        <v>34800</v>
      </c>
      <c r="BY82" s="14">
        <v>22145.5</v>
      </c>
      <c r="CG82" s="13" t="s">
        <v>52</v>
      </c>
      <c r="CH82" s="14">
        <v>34714.199999999997</v>
      </c>
      <c r="CI82" s="14">
        <v>5424.1</v>
      </c>
      <c r="CJ82" s="14">
        <v>21154</v>
      </c>
      <c r="CK82" s="14">
        <v>8678.6</v>
      </c>
      <c r="CS82" s="13" t="s">
        <v>52</v>
      </c>
      <c r="CT82" s="14">
        <v>28740.1</v>
      </c>
      <c r="CU82" s="14">
        <v>15966.7</v>
      </c>
      <c r="CV82" s="14">
        <v>8515.6</v>
      </c>
      <c r="CW82" s="14">
        <v>25546.7</v>
      </c>
      <c r="DE82" s="13" t="s">
        <v>52</v>
      </c>
      <c r="DF82" s="14">
        <v>6514.6</v>
      </c>
      <c r="DG82" s="14">
        <v>33658.699999999997</v>
      </c>
      <c r="DH82" s="14">
        <v>11943.4</v>
      </c>
      <c r="DI82" s="14">
        <v>28229.9</v>
      </c>
    </row>
    <row r="83" spans="1:113" ht="15" thickBot="1" x14ac:dyDescent="0.35">
      <c r="A83" s="13" t="s">
        <v>53</v>
      </c>
      <c r="B83" s="14">
        <v>20145.400000000001</v>
      </c>
      <c r="C83" s="14">
        <v>9065.4</v>
      </c>
      <c r="D83" s="14">
        <v>24678.1</v>
      </c>
      <c r="E83" s="14">
        <v>18634.5</v>
      </c>
      <c r="M83" s="13" t="s">
        <v>53</v>
      </c>
      <c r="N83" s="14">
        <v>26676.6</v>
      </c>
      <c r="O83" s="14">
        <v>29815</v>
      </c>
      <c r="P83" s="14">
        <v>13599.8</v>
      </c>
      <c r="Q83" s="14">
        <v>523.1</v>
      </c>
      <c r="Y83" s="13" t="s">
        <v>53</v>
      </c>
      <c r="Z83" s="14">
        <v>34653.5</v>
      </c>
      <c r="AA83" s="14">
        <v>0</v>
      </c>
      <c r="AB83" s="14">
        <v>32553.3</v>
      </c>
      <c r="AC83" s="14">
        <v>1050.0999999999999</v>
      </c>
      <c r="AK83" s="13" t="s">
        <v>53</v>
      </c>
      <c r="AL83" s="14">
        <v>26643.1</v>
      </c>
      <c r="AM83" s="14">
        <v>8881</v>
      </c>
      <c r="AN83" s="14">
        <v>17239.599999999999</v>
      </c>
      <c r="AO83" s="14">
        <v>9925.7999999999993</v>
      </c>
      <c r="AW83" s="13" t="s">
        <v>53</v>
      </c>
      <c r="AX83" s="14">
        <v>18241.400000000001</v>
      </c>
      <c r="AY83" s="14">
        <v>27868.799999999999</v>
      </c>
      <c r="AZ83" s="14">
        <v>27362</v>
      </c>
      <c r="BA83" s="14">
        <v>1013.4</v>
      </c>
      <c r="BI83" s="13" t="s">
        <v>53</v>
      </c>
      <c r="BJ83" s="14">
        <v>28553.3</v>
      </c>
      <c r="BK83" s="14">
        <v>5710.7</v>
      </c>
      <c r="BL83" s="14">
        <v>59702.3</v>
      </c>
      <c r="BM83" s="14">
        <v>1038.3</v>
      </c>
      <c r="BU83" s="13" t="s">
        <v>53</v>
      </c>
      <c r="BV83" s="14">
        <v>1054.5</v>
      </c>
      <c r="BW83" s="14">
        <v>14236.4</v>
      </c>
      <c r="BX83" s="14">
        <v>34800</v>
      </c>
      <c r="BY83" s="14">
        <v>7909.1</v>
      </c>
      <c r="CG83" s="13" t="s">
        <v>53</v>
      </c>
      <c r="CH83" s="14">
        <v>33087</v>
      </c>
      <c r="CI83" s="14">
        <v>5424.1</v>
      </c>
      <c r="CJ83" s="14">
        <v>21154</v>
      </c>
      <c r="CK83" s="14">
        <v>8678.6</v>
      </c>
      <c r="CS83" s="13" t="s">
        <v>53</v>
      </c>
      <c r="CT83" s="14">
        <v>28740.1</v>
      </c>
      <c r="CU83" s="14">
        <v>6386.7</v>
      </c>
      <c r="CV83" s="14">
        <v>8515.6</v>
      </c>
      <c r="CW83" s="14">
        <v>20756.7</v>
      </c>
      <c r="DE83" s="13" t="s">
        <v>53</v>
      </c>
      <c r="DF83" s="14">
        <v>6514.6</v>
      </c>
      <c r="DG83" s="14">
        <v>23886.799999999999</v>
      </c>
      <c r="DH83" s="14">
        <v>11943.4</v>
      </c>
      <c r="DI83" s="14">
        <v>23343.9</v>
      </c>
    </row>
    <row r="84" spans="1:113" ht="15" thickBot="1" x14ac:dyDescent="0.35">
      <c r="A84" s="13" t="s">
        <v>54</v>
      </c>
      <c r="B84" s="14">
        <v>9569.1</v>
      </c>
      <c r="C84" s="14">
        <v>9065.4</v>
      </c>
      <c r="D84" s="14">
        <v>24678.1</v>
      </c>
      <c r="E84" s="14">
        <v>18634.5</v>
      </c>
      <c r="M84" s="13" t="s">
        <v>54</v>
      </c>
      <c r="N84" s="14">
        <v>15169</v>
      </c>
      <c r="O84" s="14">
        <v>29815</v>
      </c>
      <c r="P84" s="14">
        <v>13599.8</v>
      </c>
      <c r="Q84" s="14">
        <v>523.1</v>
      </c>
      <c r="Y84" s="13" t="s">
        <v>54</v>
      </c>
      <c r="Z84" s="14">
        <v>34128.400000000001</v>
      </c>
      <c r="AA84" s="14">
        <v>0</v>
      </c>
      <c r="AB84" s="14">
        <v>32553.3</v>
      </c>
      <c r="AC84" s="14">
        <v>1050.0999999999999</v>
      </c>
      <c r="AK84" s="13" t="s">
        <v>54</v>
      </c>
      <c r="AL84" s="14">
        <v>19851.7</v>
      </c>
      <c r="AM84" s="14">
        <v>8881</v>
      </c>
      <c r="AN84" s="14">
        <v>17239.599999999999</v>
      </c>
      <c r="AO84" s="14">
        <v>9925.7999999999993</v>
      </c>
      <c r="AW84" s="13" t="s">
        <v>54</v>
      </c>
      <c r="AX84" s="14">
        <v>18241.400000000001</v>
      </c>
      <c r="AY84" s="14">
        <v>27868.799999999999</v>
      </c>
      <c r="AZ84" s="14">
        <v>27362</v>
      </c>
      <c r="BA84" s="14">
        <v>1013.4</v>
      </c>
      <c r="BI84" s="13" t="s">
        <v>54</v>
      </c>
      <c r="BJ84" s="14">
        <v>28553.3</v>
      </c>
      <c r="BK84" s="14">
        <v>0</v>
      </c>
      <c r="BL84" s="14">
        <v>45685.3</v>
      </c>
      <c r="BM84" s="14">
        <v>1038.3</v>
      </c>
      <c r="BU84" s="13" t="s">
        <v>54</v>
      </c>
      <c r="BV84" s="14">
        <v>1054.5</v>
      </c>
      <c r="BW84" s="14">
        <v>14236.4</v>
      </c>
      <c r="BX84" s="14">
        <v>34800</v>
      </c>
      <c r="BY84" s="14">
        <v>7909.1</v>
      </c>
      <c r="CG84" s="13" t="s">
        <v>54</v>
      </c>
      <c r="CH84" s="14">
        <v>33087</v>
      </c>
      <c r="CI84" s="14">
        <v>5424.1</v>
      </c>
      <c r="CJ84" s="14">
        <v>21154</v>
      </c>
      <c r="CK84" s="14">
        <v>8678.6</v>
      </c>
      <c r="CS84" s="13" t="s">
        <v>54</v>
      </c>
      <c r="CT84" s="14">
        <v>28740.1</v>
      </c>
      <c r="CU84" s="14">
        <v>6386.7</v>
      </c>
      <c r="CV84" s="14">
        <v>8515.6</v>
      </c>
      <c r="CW84" s="14">
        <v>20756.7</v>
      </c>
      <c r="DE84" s="13" t="s">
        <v>54</v>
      </c>
      <c r="DF84" s="14">
        <v>6243.1</v>
      </c>
      <c r="DG84" s="14">
        <v>23886.799999999999</v>
      </c>
      <c r="DH84" s="14">
        <v>11943.4</v>
      </c>
      <c r="DI84" s="14">
        <v>23343.9</v>
      </c>
    </row>
    <row r="85" spans="1:113" ht="15" thickBot="1" x14ac:dyDescent="0.35">
      <c r="A85" s="13" t="s">
        <v>55</v>
      </c>
      <c r="B85" s="14">
        <v>0</v>
      </c>
      <c r="C85" s="14">
        <v>2014.5</v>
      </c>
      <c r="D85" s="14">
        <v>21656.3</v>
      </c>
      <c r="E85" s="14">
        <v>18634.5</v>
      </c>
      <c r="M85" s="13" t="s">
        <v>55</v>
      </c>
      <c r="N85" s="14">
        <v>14646</v>
      </c>
      <c r="O85" s="14">
        <v>29815</v>
      </c>
      <c r="P85" s="14">
        <v>13599.8</v>
      </c>
      <c r="Q85" s="14">
        <v>523.1</v>
      </c>
      <c r="Y85" s="13" t="s">
        <v>55</v>
      </c>
      <c r="Z85" s="14">
        <v>11026.1</v>
      </c>
      <c r="AA85" s="14">
        <v>0</v>
      </c>
      <c r="AB85" s="14">
        <v>32553.3</v>
      </c>
      <c r="AC85" s="14">
        <v>1050.0999999999999</v>
      </c>
      <c r="AK85" s="13" t="s">
        <v>55</v>
      </c>
      <c r="AL85" s="14">
        <v>15672.4</v>
      </c>
      <c r="AM85" s="14">
        <v>8881</v>
      </c>
      <c r="AN85" s="14">
        <v>13582.7</v>
      </c>
      <c r="AO85" s="14">
        <v>9925.7999999999993</v>
      </c>
      <c r="AW85" s="13" t="s">
        <v>55</v>
      </c>
      <c r="AX85" s="14">
        <v>4560.3</v>
      </c>
      <c r="AY85" s="14">
        <v>27868.799999999999</v>
      </c>
      <c r="AZ85" s="14">
        <v>22295</v>
      </c>
      <c r="BA85" s="14">
        <v>1013.4</v>
      </c>
      <c r="BI85" s="13" t="s">
        <v>55</v>
      </c>
      <c r="BJ85" s="14">
        <v>4153.2</v>
      </c>
      <c r="BK85" s="14">
        <v>0</v>
      </c>
      <c r="BL85" s="14">
        <v>45685.3</v>
      </c>
      <c r="BM85" s="14">
        <v>1038.3</v>
      </c>
      <c r="BU85" s="13" t="s">
        <v>55</v>
      </c>
      <c r="BV85" s="14">
        <v>1054.5</v>
      </c>
      <c r="BW85" s="14">
        <v>14236.4</v>
      </c>
      <c r="BX85" s="14">
        <v>31636.400000000001</v>
      </c>
      <c r="BY85" s="14">
        <v>7909.1</v>
      </c>
      <c r="CG85" s="13" t="s">
        <v>55</v>
      </c>
      <c r="CH85" s="14">
        <v>33087</v>
      </c>
      <c r="CI85" s="14">
        <v>5424.1</v>
      </c>
      <c r="CJ85" s="14">
        <v>21154</v>
      </c>
      <c r="CK85" s="14">
        <v>8678.6</v>
      </c>
      <c r="CS85" s="13" t="s">
        <v>55</v>
      </c>
      <c r="CT85" s="14">
        <v>28740.1</v>
      </c>
      <c r="CU85" s="14">
        <v>6386.7</v>
      </c>
      <c r="CV85" s="14">
        <v>8515.6</v>
      </c>
      <c r="CW85" s="14">
        <v>20756.7</v>
      </c>
      <c r="DE85" s="13" t="s">
        <v>55</v>
      </c>
      <c r="DF85" s="14">
        <v>6243.1</v>
      </c>
      <c r="DG85" s="14">
        <v>23886.799999999999</v>
      </c>
      <c r="DH85" s="14">
        <v>11943.4</v>
      </c>
      <c r="DI85" s="14">
        <v>23343.9</v>
      </c>
    </row>
    <row r="86" spans="1:113" ht="15" thickBot="1" x14ac:dyDescent="0.35">
      <c r="A86" s="13" t="s">
        <v>56</v>
      </c>
      <c r="B86" s="14">
        <v>0</v>
      </c>
      <c r="C86" s="14">
        <v>2014.5</v>
      </c>
      <c r="D86" s="14">
        <v>21656.3</v>
      </c>
      <c r="E86" s="14">
        <v>18634.5</v>
      </c>
      <c r="M86" s="13" t="s">
        <v>56</v>
      </c>
      <c r="N86" s="14">
        <v>6799.9</v>
      </c>
      <c r="O86" s="14">
        <v>10984.5</v>
      </c>
      <c r="P86" s="14">
        <v>13599.8</v>
      </c>
      <c r="Q86" s="14">
        <v>523.1</v>
      </c>
      <c r="Y86" s="13" t="s">
        <v>56</v>
      </c>
      <c r="Z86" s="14">
        <v>1575.2</v>
      </c>
      <c r="AA86" s="14">
        <v>0</v>
      </c>
      <c r="AB86" s="14">
        <v>32553.3</v>
      </c>
      <c r="AC86" s="14">
        <v>1050.0999999999999</v>
      </c>
      <c r="AK86" s="13" t="s">
        <v>56</v>
      </c>
      <c r="AL86" s="14">
        <v>15672.4</v>
      </c>
      <c r="AM86" s="14">
        <v>8881</v>
      </c>
      <c r="AN86" s="14">
        <v>13582.7</v>
      </c>
      <c r="AO86" s="14">
        <v>9925.7999999999993</v>
      </c>
      <c r="AW86" s="13" t="s">
        <v>56</v>
      </c>
      <c r="AX86" s="14">
        <v>4560.3</v>
      </c>
      <c r="AY86" s="14">
        <v>11654.2</v>
      </c>
      <c r="AZ86" s="14">
        <v>19254.8</v>
      </c>
      <c r="BA86" s="14">
        <v>1013.4</v>
      </c>
      <c r="BI86" s="13" t="s">
        <v>56</v>
      </c>
      <c r="BJ86" s="14">
        <v>4153.2</v>
      </c>
      <c r="BK86" s="14">
        <v>0</v>
      </c>
      <c r="BL86" s="14">
        <v>37378.9</v>
      </c>
      <c r="BM86" s="14">
        <v>1038.3</v>
      </c>
      <c r="BU86" s="13" t="s">
        <v>56</v>
      </c>
      <c r="BV86" s="14">
        <v>1054.5</v>
      </c>
      <c r="BW86" s="14">
        <v>14236.4</v>
      </c>
      <c r="BX86" s="14">
        <v>18981.8</v>
      </c>
      <c r="BY86" s="14">
        <v>7909.1</v>
      </c>
      <c r="CG86" s="13" t="s">
        <v>56</v>
      </c>
      <c r="CH86" s="14">
        <v>9763.4</v>
      </c>
      <c r="CI86" s="14">
        <v>5424.1</v>
      </c>
      <c r="CJ86" s="14">
        <v>21154</v>
      </c>
      <c r="CK86" s="14">
        <v>8678.6</v>
      </c>
      <c r="CS86" s="13" t="s">
        <v>56</v>
      </c>
      <c r="CT86" s="14">
        <v>21288.9</v>
      </c>
      <c r="CU86" s="14">
        <v>6386.7</v>
      </c>
      <c r="CV86" s="14">
        <v>8515.6</v>
      </c>
      <c r="CW86" s="14">
        <v>20756.7</v>
      </c>
      <c r="DE86" s="13" t="s">
        <v>56</v>
      </c>
      <c r="DF86" s="14">
        <v>6243.1</v>
      </c>
      <c r="DG86" s="14">
        <v>19543.8</v>
      </c>
      <c r="DH86" s="14">
        <v>11943.4</v>
      </c>
      <c r="DI86" s="14">
        <v>23343.9</v>
      </c>
    </row>
    <row r="87" spans="1:113" ht="15" thickBot="1" x14ac:dyDescent="0.35">
      <c r="A87" s="13" t="s">
        <v>57</v>
      </c>
      <c r="B87" s="14">
        <v>0</v>
      </c>
      <c r="C87" s="14">
        <v>2014.5</v>
      </c>
      <c r="D87" s="14">
        <v>21656.3</v>
      </c>
      <c r="E87" s="14">
        <v>18634.5</v>
      </c>
      <c r="M87" s="13" t="s">
        <v>57</v>
      </c>
      <c r="N87" s="14">
        <v>6799.9</v>
      </c>
      <c r="O87" s="14">
        <v>10984.5</v>
      </c>
      <c r="P87" s="14">
        <v>13599.8</v>
      </c>
      <c r="Q87" s="14">
        <v>523.1</v>
      </c>
      <c r="Y87" s="13" t="s">
        <v>57</v>
      </c>
      <c r="Z87" s="14">
        <v>1575.2</v>
      </c>
      <c r="AA87" s="14">
        <v>0</v>
      </c>
      <c r="AB87" s="14">
        <v>32553.3</v>
      </c>
      <c r="AC87" s="14">
        <v>1050.0999999999999</v>
      </c>
      <c r="AK87" s="13" t="s">
        <v>57</v>
      </c>
      <c r="AL87" s="14">
        <v>15672.4</v>
      </c>
      <c r="AM87" s="14">
        <v>4179.3</v>
      </c>
      <c r="AN87" s="14">
        <v>13582.7</v>
      </c>
      <c r="AO87" s="14">
        <v>0</v>
      </c>
      <c r="AW87" s="13" t="s">
        <v>57</v>
      </c>
      <c r="AX87" s="14">
        <v>4560.3</v>
      </c>
      <c r="AY87" s="14">
        <v>11654.2</v>
      </c>
      <c r="AZ87" s="14">
        <v>19254.8</v>
      </c>
      <c r="BA87" s="14">
        <v>1013.4</v>
      </c>
      <c r="BI87" s="13" t="s">
        <v>57</v>
      </c>
      <c r="BJ87" s="14">
        <v>4153.2</v>
      </c>
      <c r="BK87" s="14">
        <v>0</v>
      </c>
      <c r="BL87" s="14">
        <v>37378.9</v>
      </c>
      <c r="BM87" s="14">
        <v>1038.3</v>
      </c>
      <c r="BU87" s="13" t="s">
        <v>57</v>
      </c>
      <c r="BV87" s="14">
        <v>1054.5</v>
      </c>
      <c r="BW87" s="14">
        <v>14236.4</v>
      </c>
      <c r="BX87" s="14">
        <v>18981.8</v>
      </c>
      <c r="BY87" s="14">
        <v>6327.3</v>
      </c>
      <c r="CG87" s="13" t="s">
        <v>57</v>
      </c>
      <c r="CH87" s="14">
        <v>9763.4</v>
      </c>
      <c r="CI87" s="14">
        <v>542.4</v>
      </c>
      <c r="CJ87" s="14">
        <v>21154</v>
      </c>
      <c r="CK87" s="14">
        <v>8678.6</v>
      </c>
      <c r="CS87" s="13" t="s">
        <v>57</v>
      </c>
      <c r="CT87" s="14">
        <v>21288.9</v>
      </c>
      <c r="CU87" s="14">
        <v>6386.7</v>
      </c>
      <c r="CV87" s="14">
        <v>8515.6</v>
      </c>
      <c r="CW87" s="14">
        <v>0</v>
      </c>
      <c r="DE87" s="13" t="s">
        <v>57</v>
      </c>
      <c r="DF87" s="14">
        <v>5971.7</v>
      </c>
      <c r="DG87" s="14">
        <v>19543.8</v>
      </c>
      <c r="DH87" s="14">
        <v>11943.4</v>
      </c>
      <c r="DI87" s="14">
        <v>0</v>
      </c>
    </row>
    <row r="88" spans="1:113" ht="15" thickBot="1" x14ac:dyDescent="0.35">
      <c r="A88" s="13" t="s">
        <v>58</v>
      </c>
      <c r="B88" s="14">
        <v>0</v>
      </c>
      <c r="C88" s="14">
        <v>2014.5</v>
      </c>
      <c r="D88" s="14">
        <v>21656.3</v>
      </c>
      <c r="E88" s="14">
        <v>18634.5</v>
      </c>
      <c r="M88" s="13" t="s">
        <v>58</v>
      </c>
      <c r="N88" s="14">
        <v>6799.9</v>
      </c>
      <c r="O88" s="14">
        <v>10984.5</v>
      </c>
      <c r="P88" s="14">
        <v>13599.8</v>
      </c>
      <c r="Q88" s="14">
        <v>523.1</v>
      </c>
      <c r="Y88" s="13" t="s">
        <v>58</v>
      </c>
      <c r="Z88" s="14">
        <v>1575.2</v>
      </c>
      <c r="AA88" s="14">
        <v>0</v>
      </c>
      <c r="AB88" s="14">
        <v>32553.3</v>
      </c>
      <c r="AC88" s="14">
        <v>1050.0999999999999</v>
      </c>
      <c r="AK88" s="13" t="s">
        <v>58</v>
      </c>
      <c r="AL88" s="14">
        <v>15672.4</v>
      </c>
      <c r="AM88" s="14">
        <v>4179.3</v>
      </c>
      <c r="AN88" s="14">
        <v>13582.7</v>
      </c>
      <c r="AO88" s="14">
        <v>0</v>
      </c>
      <c r="AW88" s="13" t="s">
        <v>58</v>
      </c>
      <c r="AX88" s="14">
        <v>4560.3</v>
      </c>
      <c r="AY88" s="14">
        <v>6080.5</v>
      </c>
      <c r="AZ88" s="14">
        <v>18748.099999999999</v>
      </c>
      <c r="BA88" s="14">
        <v>1013.4</v>
      </c>
      <c r="BI88" s="13" t="s">
        <v>58</v>
      </c>
      <c r="BJ88" s="14">
        <v>4153.2</v>
      </c>
      <c r="BK88" s="14">
        <v>0</v>
      </c>
      <c r="BL88" s="14">
        <v>37378.9</v>
      </c>
      <c r="BM88" s="14">
        <v>1038.3</v>
      </c>
      <c r="BU88" s="13" t="s">
        <v>58</v>
      </c>
      <c r="BV88" s="14">
        <v>1054.5</v>
      </c>
      <c r="BW88" s="14">
        <v>14236.4</v>
      </c>
      <c r="BX88" s="14">
        <v>18981.8</v>
      </c>
      <c r="BY88" s="14">
        <v>527.29999999999995</v>
      </c>
      <c r="CG88" s="13" t="s">
        <v>58</v>
      </c>
      <c r="CH88" s="14">
        <v>9763.4</v>
      </c>
      <c r="CI88" s="14">
        <v>542.4</v>
      </c>
      <c r="CJ88" s="14">
        <v>17899.5</v>
      </c>
      <c r="CK88" s="14">
        <v>8678.6</v>
      </c>
      <c r="CS88" s="13" t="s">
        <v>58</v>
      </c>
      <c r="CT88" s="14">
        <v>5854.5</v>
      </c>
      <c r="CU88" s="14">
        <v>6386.7</v>
      </c>
      <c r="CV88" s="14">
        <v>2661.1</v>
      </c>
      <c r="CW88" s="14">
        <v>0</v>
      </c>
      <c r="DE88" s="13" t="s">
        <v>58</v>
      </c>
      <c r="DF88" s="14">
        <v>5971.7</v>
      </c>
      <c r="DG88" s="14">
        <v>18186.5</v>
      </c>
      <c r="DH88" s="14">
        <v>11943.4</v>
      </c>
      <c r="DI88" s="14">
        <v>0</v>
      </c>
    </row>
    <row r="89" spans="1:113" ht="15" thickBot="1" x14ac:dyDescent="0.35">
      <c r="A89" s="13" t="s">
        <v>59</v>
      </c>
      <c r="B89" s="14">
        <v>0</v>
      </c>
      <c r="C89" s="14">
        <v>503.6</v>
      </c>
      <c r="D89" s="14">
        <v>21656.3</v>
      </c>
      <c r="E89" s="14">
        <v>18634.5</v>
      </c>
      <c r="M89" s="13" t="s">
        <v>59</v>
      </c>
      <c r="N89" s="14">
        <v>0</v>
      </c>
      <c r="O89" s="14">
        <v>10984.5</v>
      </c>
      <c r="P89" s="14">
        <v>13599.8</v>
      </c>
      <c r="Q89" s="14">
        <v>523.1</v>
      </c>
      <c r="Y89" s="13" t="s">
        <v>59</v>
      </c>
      <c r="Z89" s="14">
        <v>0</v>
      </c>
      <c r="AA89" s="14">
        <v>0</v>
      </c>
      <c r="AB89" s="14">
        <v>32553.3</v>
      </c>
      <c r="AC89" s="14">
        <v>1050.0999999999999</v>
      </c>
      <c r="AK89" s="13" t="s">
        <v>59</v>
      </c>
      <c r="AL89" s="14">
        <v>2089.6999999999998</v>
      </c>
      <c r="AM89" s="14">
        <v>4179.3</v>
      </c>
      <c r="AN89" s="14">
        <v>13582.7</v>
      </c>
      <c r="AO89" s="14">
        <v>0</v>
      </c>
      <c r="AW89" s="13" t="s">
        <v>59</v>
      </c>
      <c r="AX89" s="14">
        <v>4560.3</v>
      </c>
      <c r="AY89" s="14">
        <v>6080.5</v>
      </c>
      <c r="AZ89" s="14">
        <v>18748.099999999999</v>
      </c>
      <c r="BA89" s="14">
        <v>1013.4</v>
      </c>
      <c r="BI89" s="13" t="s">
        <v>59</v>
      </c>
      <c r="BJ89" s="14">
        <v>4153.2</v>
      </c>
      <c r="BK89" s="14">
        <v>0</v>
      </c>
      <c r="BL89" s="14">
        <v>37378.9</v>
      </c>
      <c r="BM89" s="14">
        <v>1038.3</v>
      </c>
      <c r="BU89" s="13" t="s">
        <v>59</v>
      </c>
      <c r="BV89" s="14">
        <v>1054.5</v>
      </c>
      <c r="BW89" s="14">
        <v>14236.4</v>
      </c>
      <c r="BX89" s="14">
        <v>18981.8</v>
      </c>
      <c r="BY89" s="14">
        <v>527.29999999999995</v>
      </c>
      <c r="CG89" s="13" t="s">
        <v>59</v>
      </c>
      <c r="CH89" s="14">
        <v>9763.4</v>
      </c>
      <c r="CI89" s="14">
        <v>542.4</v>
      </c>
      <c r="CJ89" s="14">
        <v>17899.5</v>
      </c>
      <c r="CK89" s="14">
        <v>8678.6</v>
      </c>
      <c r="CS89" s="13" t="s">
        <v>59</v>
      </c>
      <c r="CT89" s="14">
        <v>0</v>
      </c>
      <c r="CU89" s="14">
        <v>6386.7</v>
      </c>
      <c r="CV89" s="14">
        <v>2661.1</v>
      </c>
      <c r="CW89" s="14">
        <v>0</v>
      </c>
      <c r="DE89" s="13" t="s">
        <v>59</v>
      </c>
      <c r="DF89" s="14">
        <v>0</v>
      </c>
      <c r="DG89" s="14">
        <v>18186.5</v>
      </c>
      <c r="DH89" s="14">
        <v>5971.7</v>
      </c>
      <c r="DI89" s="14">
        <v>0</v>
      </c>
    </row>
    <row r="90" spans="1:113" ht="15" thickBot="1" x14ac:dyDescent="0.35">
      <c r="A90" s="13" t="s">
        <v>60</v>
      </c>
      <c r="B90" s="14">
        <v>0</v>
      </c>
      <c r="C90" s="14">
        <v>503.6</v>
      </c>
      <c r="D90" s="14">
        <v>21656.3</v>
      </c>
      <c r="E90" s="14">
        <v>18634.5</v>
      </c>
      <c r="M90" s="13" t="s">
        <v>60</v>
      </c>
      <c r="N90" s="14">
        <v>0</v>
      </c>
      <c r="O90" s="14">
        <v>10984.5</v>
      </c>
      <c r="P90" s="14">
        <v>13599.8</v>
      </c>
      <c r="Q90" s="14">
        <v>523.1</v>
      </c>
      <c r="Y90" s="13" t="s">
        <v>60</v>
      </c>
      <c r="Z90" s="14">
        <v>0</v>
      </c>
      <c r="AA90" s="14">
        <v>0</v>
      </c>
      <c r="AB90" s="14">
        <v>32553.3</v>
      </c>
      <c r="AC90" s="14">
        <v>1050.0999999999999</v>
      </c>
      <c r="AK90" s="13" t="s">
        <v>60</v>
      </c>
      <c r="AL90" s="14">
        <v>2089.6999999999998</v>
      </c>
      <c r="AM90" s="14">
        <v>4179.3</v>
      </c>
      <c r="AN90" s="14">
        <v>0</v>
      </c>
      <c r="AO90" s="14">
        <v>0</v>
      </c>
      <c r="AW90" s="13" t="s">
        <v>60</v>
      </c>
      <c r="AX90" s="14">
        <v>4560.3</v>
      </c>
      <c r="AY90" s="14">
        <v>6080.5</v>
      </c>
      <c r="AZ90" s="14">
        <v>18748.099999999999</v>
      </c>
      <c r="BA90" s="14">
        <v>0</v>
      </c>
      <c r="BI90" s="13" t="s">
        <v>60</v>
      </c>
      <c r="BJ90" s="14">
        <v>4153.2</v>
      </c>
      <c r="BK90" s="14">
        <v>0</v>
      </c>
      <c r="BL90" s="14">
        <v>37378.9</v>
      </c>
      <c r="BM90" s="14">
        <v>1038.3</v>
      </c>
      <c r="BU90" s="13" t="s">
        <v>60</v>
      </c>
      <c r="BV90" s="14">
        <v>1054.5</v>
      </c>
      <c r="BW90" s="14">
        <v>14236.4</v>
      </c>
      <c r="BX90" s="14">
        <v>18981.8</v>
      </c>
      <c r="BY90" s="14">
        <v>0</v>
      </c>
      <c r="CG90" s="13" t="s">
        <v>60</v>
      </c>
      <c r="CH90" s="14">
        <v>9763.4</v>
      </c>
      <c r="CI90" s="14">
        <v>542.4</v>
      </c>
      <c r="CJ90" s="14">
        <v>10848.2</v>
      </c>
      <c r="CK90" s="14">
        <v>8678.6</v>
      </c>
      <c r="CS90" s="13" t="s">
        <v>60</v>
      </c>
      <c r="CT90" s="14">
        <v>0</v>
      </c>
      <c r="CU90" s="14">
        <v>6386.7</v>
      </c>
      <c r="CV90" s="14">
        <v>2661.1</v>
      </c>
      <c r="CW90" s="14">
        <v>0</v>
      </c>
      <c r="DE90" s="13" t="s">
        <v>60</v>
      </c>
      <c r="DF90" s="14">
        <v>0</v>
      </c>
      <c r="DG90" s="14">
        <v>18186.5</v>
      </c>
      <c r="DH90" s="14">
        <v>5971.7</v>
      </c>
      <c r="DI90" s="14">
        <v>0</v>
      </c>
    </row>
    <row r="91" spans="1:113" ht="15" thickBot="1" x14ac:dyDescent="0.35">
      <c r="A91" s="13" t="s">
        <v>61</v>
      </c>
      <c r="B91" s="14">
        <v>0</v>
      </c>
      <c r="C91" s="14">
        <v>503.6</v>
      </c>
      <c r="D91" s="14">
        <v>21656.3</v>
      </c>
      <c r="E91" s="14">
        <v>18634.5</v>
      </c>
      <c r="M91" s="13" t="s">
        <v>61</v>
      </c>
      <c r="N91" s="14">
        <v>0</v>
      </c>
      <c r="O91" s="14">
        <v>10984.5</v>
      </c>
      <c r="P91" s="14">
        <v>13599.8</v>
      </c>
      <c r="Q91" s="14">
        <v>0</v>
      </c>
      <c r="Y91" s="13" t="s">
        <v>61</v>
      </c>
      <c r="Z91" s="14">
        <v>0</v>
      </c>
      <c r="AA91" s="14">
        <v>0</v>
      </c>
      <c r="AB91" s="14">
        <v>32553.3</v>
      </c>
      <c r="AC91" s="14">
        <v>1050.0999999999999</v>
      </c>
      <c r="AK91" s="13" t="s">
        <v>61</v>
      </c>
      <c r="AL91" s="14">
        <v>2089.6999999999998</v>
      </c>
      <c r="AM91" s="14">
        <v>0</v>
      </c>
      <c r="AN91" s="14">
        <v>0</v>
      </c>
      <c r="AO91" s="14">
        <v>0</v>
      </c>
      <c r="AW91" s="13" t="s">
        <v>61</v>
      </c>
      <c r="AX91" s="14">
        <v>4560.3</v>
      </c>
      <c r="AY91" s="14">
        <v>6080.5</v>
      </c>
      <c r="AZ91" s="14">
        <v>18748.099999999999</v>
      </c>
      <c r="BA91" s="14">
        <v>0</v>
      </c>
      <c r="BI91" s="13" t="s">
        <v>61</v>
      </c>
      <c r="BJ91" s="14">
        <v>4153.2</v>
      </c>
      <c r="BK91" s="14">
        <v>0</v>
      </c>
      <c r="BL91" s="14">
        <v>37378.9</v>
      </c>
      <c r="BM91" s="14">
        <v>1038.3</v>
      </c>
      <c r="BU91" s="13" t="s">
        <v>61</v>
      </c>
      <c r="BV91" s="14">
        <v>1054.5</v>
      </c>
      <c r="BW91" s="14">
        <v>0</v>
      </c>
      <c r="BX91" s="14">
        <v>18981.8</v>
      </c>
      <c r="BY91" s="14">
        <v>0</v>
      </c>
      <c r="CG91" s="13" t="s">
        <v>61</v>
      </c>
      <c r="CH91" s="14">
        <v>9763.4</v>
      </c>
      <c r="CI91" s="14">
        <v>0</v>
      </c>
      <c r="CJ91" s="14">
        <v>10848.2</v>
      </c>
      <c r="CK91" s="14">
        <v>8678.6</v>
      </c>
      <c r="CS91" s="13" t="s">
        <v>61</v>
      </c>
      <c r="CT91" s="14">
        <v>0</v>
      </c>
      <c r="CU91" s="14">
        <v>6386.7</v>
      </c>
      <c r="CV91" s="14">
        <v>0</v>
      </c>
      <c r="CW91" s="14">
        <v>0</v>
      </c>
      <c r="DE91" s="13" t="s">
        <v>61</v>
      </c>
      <c r="DF91" s="14">
        <v>0</v>
      </c>
      <c r="DG91" s="14">
        <v>6514.6</v>
      </c>
      <c r="DH91" s="14">
        <v>5971.7</v>
      </c>
      <c r="DI91" s="14">
        <v>0</v>
      </c>
    </row>
    <row r="92" spans="1:113" ht="15" thickBot="1" x14ac:dyDescent="0.35">
      <c r="A92" s="13" t="s">
        <v>62</v>
      </c>
      <c r="B92" s="14">
        <v>0</v>
      </c>
      <c r="C92" s="14">
        <v>0</v>
      </c>
      <c r="D92" s="14">
        <v>0</v>
      </c>
      <c r="E92" s="14">
        <v>10072.700000000001</v>
      </c>
      <c r="M92" s="13" t="s">
        <v>62</v>
      </c>
      <c r="N92" s="14">
        <v>0</v>
      </c>
      <c r="O92" s="14">
        <v>0</v>
      </c>
      <c r="P92" s="14">
        <v>10461.4</v>
      </c>
      <c r="Q92" s="14">
        <v>0</v>
      </c>
      <c r="Y92" s="13" t="s">
        <v>62</v>
      </c>
      <c r="Z92" s="14">
        <v>0</v>
      </c>
      <c r="AA92" s="14">
        <v>0</v>
      </c>
      <c r="AB92" s="14">
        <v>0</v>
      </c>
      <c r="AC92" s="14">
        <v>0</v>
      </c>
      <c r="AK92" s="13" t="s">
        <v>62</v>
      </c>
      <c r="AL92" s="14">
        <v>0</v>
      </c>
      <c r="AM92" s="14">
        <v>0</v>
      </c>
      <c r="AN92" s="14">
        <v>0</v>
      </c>
      <c r="AO92" s="14">
        <v>0</v>
      </c>
      <c r="AW92" s="13" t="s">
        <v>62</v>
      </c>
      <c r="AX92" s="14">
        <v>4560.3</v>
      </c>
      <c r="AY92" s="14">
        <v>0</v>
      </c>
      <c r="AZ92" s="14">
        <v>18748.099999999999</v>
      </c>
      <c r="BA92" s="14">
        <v>0</v>
      </c>
      <c r="BI92" s="13" t="s">
        <v>62</v>
      </c>
      <c r="BJ92" s="14">
        <v>0</v>
      </c>
      <c r="BK92" s="14">
        <v>0</v>
      </c>
      <c r="BL92" s="14">
        <v>37378.9</v>
      </c>
      <c r="BM92" s="14">
        <v>0</v>
      </c>
      <c r="BU92" s="13" t="s">
        <v>62</v>
      </c>
      <c r="BV92" s="14">
        <v>1054.5</v>
      </c>
      <c r="BW92" s="14">
        <v>0</v>
      </c>
      <c r="BX92" s="14">
        <v>18981.8</v>
      </c>
      <c r="BY92" s="14">
        <v>0</v>
      </c>
      <c r="CG92" s="13" t="s">
        <v>62</v>
      </c>
      <c r="CH92" s="14">
        <v>0</v>
      </c>
      <c r="CI92" s="14">
        <v>0</v>
      </c>
      <c r="CJ92" s="14">
        <v>10848.2</v>
      </c>
      <c r="CK92" s="14">
        <v>0</v>
      </c>
      <c r="CS92" s="13" t="s">
        <v>62</v>
      </c>
      <c r="CT92" s="14">
        <v>0</v>
      </c>
      <c r="CU92" s="14">
        <v>6386.7</v>
      </c>
      <c r="CV92" s="14">
        <v>0</v>
      </c>
      <c r="CW92" s="14">
        <v>0</v>
      </c>
      <c r="DE92" s="13" t="s">
        <v>62</v>
      </c>
      <c r="DF92" s="14">
        <v>0</v>
      </c>
      <c r="DG92" s="14">
        <v>6514.6</v>
      </c>
      <c r="DH92" s="14">
        <v>5971.7</v>
      </c>
      <c r="DI92" s="14">
        <v>0</v>
      </c>
    </row>
    <row r="93" spans="1:113" ht="15" thickBot="1" x14ac:dyDescent="0.35">
      <c r="A93" s="13" t="s">
        <v>63</v>
      </c>
      <c r="B93" s="14">
        <v>0</v>
      </c>
      <c r="C93" s="14">
        <v>0</v>
      </c>
      <c r="D93" s="14">
        <v>0</v>
      </c>
      <c r="E93" s="14">
        <v>0</v>
      </c>
      <c r="M93" s="13" t="s">
        <v>63</v>
      </c>
      <c r="N93" s="14">
        <v>0</v>
      </c>
      <c r="O93" s="14">
        <v>0</v>
      </c>
      <c r="P93" s="14">
        <v>10461.4</v>
      </c>
      <c r="Q93" s="14">
        <v>0</v>
      </c>
      <c r="Y93" s="13" t="s">
        <v>63</v>
      </c>
      <c r="Z93" s="14">
        <v>0</v>
      </c>
      <c r="AA93" s="14">
        <v>0</v>
      </c>
      <c r="AB93" s="14">
        <v>0</v>
      </c>
      <c r="AC93" s="14">
        <v>0</v>
      </c>
      <c r="AK93" s="13" t="s">
        <v>63</v>
      </c>
      <c r="AL93" s="14">
        <v>0</v>
      </c>
      <c r="AM93" s="14">
        <v>0</v>
      </c>
      <c r="AN93" s="14">
        <v>0</v>
      </c>
      <c r="AO93" s="14">
        <v>0</v>
      </c>
      <c r="AW93" s="13" t="s">
        <v>63</v>
      </c>
      <c r="AX93" s="14">
        <v>4560.3</v>
      </c>
      <c r="AY93" s="14">
        <v>0</v>
      </c>
      <c r="AZ93" s="14">
        <v>0</v>
      </c>
      <c r="BA93" s="14">
        <v>0</v>
      </c>
      <c r="BI93" s="13" t="s">
        <v>63</v>
      </c>
      <c r="BJ93" s="14">
        <v>0</v>
      </c>
      <c r="BK93" s="14">
        <v>0</v>
      </c>
      <c r="BL93" s="14">
        <v>0</v>
      </c>
      <c r="BM93" s="14">
        <v>0</v>
      </c>
      <c r="BU93" s="13" t="s">
        <v>63</v>
      </c>
      <c r="BV93" s="14">
        <v>1054.5</v>
      </c>
      <c r="BW93" s="14">
        <v>0</v>
      </c>
      <c r="BX93" s="14">
        <v>0</v>
      </c>
      <c r="BY93" s="14">
        <v>0</v>
      </c>
      <c r="CG93" s="13" t="s">
        <v>63</v>
      </c>
      <c r="CH93" s="14">
        <v>0</v>
      </c>
      <c r="CI93" s="14">
        <v>0</v>
      </c>
      <c r="CJ93" s="14">
        <v>10848.2</v>
      </c>
      <c r="CK93" s="14">
        <v>0</v>
      </c>
      <c r="CS93" s="13" t="s">
        <v>63</v>
      </c>
      <c r="CT93" s="14">
        <v>0</v>
      </c>
      <c r="CU93" s="14">
        <v>0</v>
      </c>
      <c r="CV93" s="14">
        <v>0</v>
      </c>
      <c r="CW93" s="14">
        <v>0</v>
      </c>
      <c r="DE93" s="13" t="s">
        <v>63</v>
      </c>
      <c r="DF93" s="14">
        <v>0</v>
      </c>
      <c r="DG93" s="14">
        <v>6514.6</v>
      </c>
      <c r="DH93" s="14">
        <v>5971.7</v>
      </c>
      <c r="DI93" s="14">
        <v>0</v>
      </c>
    </row>
    <row r="94" spans="1:113" ht="15" thickBot="1" x14ac:dyDescent="0.35">
      <c r="A94" s="13" t="s">
        <v>64</v>
      </c>
      <c r="B94" s="14">
        <v>0</v>
      </c>
      <c r="C94" s="14">
        <v>0</v>
      </c>
      <c r="D94" s="14">
        <v>0</v>
      </c>
      <c r="E94" s="14">
        <v>0</v>
      </c>
      <c r="M94" s="13" t="s">
        <v>64</v>
      </c>
      <c r="N94" s="14">
        <v>0</v>
      </c>
      <c r="O94" s="14">
        <v>0</v>
      </c>
      <c r="P94" s="14">
        <v>0</v>
      </c>
      <c r="Q94" s="14">
        <v>0</v>
      </c>
      <c r="Y94" s="13" t="s">
        <v>64</v>
      </c>
      <c r="Z94" s="14">
        <v>0</v>
      </c>
      <c r="AA94" s="14">
        <v>0</v>
      </c>
      <c r="AB94" s="14">
        <v>0</v>
      </c>
      <c r="AC94" s="14">
        <v>0</v>
      </c>
      <c r="AK94" s="13" t="s">
        <v>64</v>
      </c>
      <c r="AL94" s="14">
        <v>0</v>
      </c>
      <c r="AM94" s="14">
        <v>0</v>
      </c>
      <c r="AN94" s="14">
        <v>0</v>
      </c>
      <c r="AO94" s="14">
        <v>0</v>
      </c>
      <c r="AW94" s="13" t="s">
        <v>64</v>
      </c>
      <c r="AX94" s="14">
        <v>0</v>
      </c>
      <c r="AY94" s="14">
        <v>0</v>
      </c>
      <c r="AZ94" s="14">
        <v>0</v>
      </c>
      <c r="BA94" s="14">
        <v>0</v>
      </c>
      <c r="BI94" s="13" t="s">
        <v>64</v>
      </c>
      <c r="BJ94" s="14">
        <v>0</v>
      </c>
      <c r="BK94" s="14">
        <v>0</v>
      </c>
      <c r="BL94" s="14">
        <v>0</v>
      </c>
      <c r="BM94" s="14">
        <v>0</v>
      </c>
      <c r="BU94" s="13" t="s">
        <v>64</v>
      </c>
      <c r="BV94" s="14">
        <v>0</v>
      </c>
      <c r="BW94" s="14">
        <v>0</v>
      </c>
      <c r="BX94" s="14">
        <v>0</v>
      </c>
      <c r="BY94" s="14">
        <v>0</v>
      </c>
      <c r="CG94" s="13" t="s">
        <v>64</v>
      </c>
      <c r="CH94" s="14">
        <v>0</v>
      </c>
      <c r="CI94" s="14">
        <v>0</v>
      </c>
      <c r="CJ94" s="14">
        <v>0</v>
      </c>
      <c r="CK94" s="14">
        <v>0</v>
      </c>
      <c r="CS94" s="13" t="s">
        <v>64</v>
      </c>
      <c r="CT94" s="14">
        <v>0</v>
      </c>
      <c r="CU94" s="14">
        <v>0</v>
      </c>
      <c r="CV94" s="14">
        <v>0</v>
      </c>
      <c r="CW94" s="14">
        <v>0</v>
      </c>
      <c r="DE94" s="13" t="s">
        <v>64</v>
      </c>
      <c r="DF94" s="14">
        <v>0</v>
      </c>
      <c r="DG94" s="14">
        <v>0</v>
      </c>
      <c r="DH94" s="14">
        <v>0</v>
      </c>
      <c r="DI94" s="14">
        <v>0</v>
      </c>
    </row>
    <row r="95" spans="1:113" ht="15" thickBot="1" x14ac:dyDescent="0.35">
      <c r="A95" s="13" t="s">
        <v>65</v>
      </c>
      <c r="B95" s="14">
        <v>0</v>
      </c>
      <c r="C95" s="14">
        <v>0</v>
      </c>
      <c r="D95" s="14">
        <v>0</v>
      </c>
      <c r="E95" s="14">
        <v>0</v>
      </c>
      <c r="M95" s="13" t="s">
        <v>65</v>
      </c>
      <c r="N95" s="14">
        <v>0</v>
      </c>
      <c r="O95" s="14">
        <v>0</v>
      </c>
      <c r="P95" s="14">
        <v>0</v>
      </c>
      <c r="Q95" s="14">
        <v>0</v>
      </c>
      <c r="Y95" s="13" t="s">
        <v>65</v>
      </c>
      <c r="Z95" s="14">
        <v>0</v>
      </c>
      <c r="AA95" s="14">
        <v>0</v>
      </c>
      <c r="AB95" s="14">
        <v>0</v>
      </c>
      <c r="AC95" s="14">
        <v>0</v>
      </c>
      <c r="AK95" s="13" t="s">
        <v>65</v>
      </c>
      <c r="AL95" s="14">
        <v>0</v>
      </c>
      <c r="AM95" s="14">
        <v>0</v>
      </c>
      <c r="AN95" s="14">
        <v>0</v>
      </c>
      <c r="AO95" s="14">
        <v>0</v>
      </c>
      <c r="AW95" s="13" t="s">
        <v>65</v>
      </c>
      <c r="AX95" s="14">
        <v>0</v>
      </c>
      <c r="AY95" s="14">
        <v>0</v>
      </c>
      <c r="AZ95" s="14">
        <v>0</v>
      </c>
      <c r="BA95" s="14">
        <v>0</v>
      </c>
      <c r="BI95" s="13" t="s">
        <v>65</v>
      </c>
      <c r="BJ95" s="14">
        <v>0</v>
      </c>
      <c r="BK95" s="14">
        <v>0</v>
      </c>
      <c r="BL95" s="14">
        <v>0</v>
      </c>
      <c r="BM95" s="14">
        <v>0</v>
      </c>
      <c r="BU95" s="13" t="s">
        <v>65</v>
      </c>
      <c r="BV95" s="14">
        <v>0</v>
      </c>
      <c r="BW95" s="14">
        <v>0</v>
      </c>
      <c r="BX95" s="14">
        <v>0</v>
      </c>
      <c r="BY95" s="14">
        <v>0</v>
      </c>
      <c r="CG95" s="13" t="s">
        <v>65</v>
      </c>
      <c r="CH95" s="14">
        <v>0</v>
      </c>
      <c r="CI95" s="14">
        <v>0</v>
      </c>
      <c r="CJ95" s="14">
        <v>0</v>
      </c>
      <c r="CK95" s="14">
        <v>0</v>
      </c>
      <c r="CS95" s="13" t="s">
        <v>65</v>
      </c>
      <c r="CT95" s="14">
        <v>0</v>
      </c>
      <c r="CU95" s="14">
        <v>0</v>
      </c>
      <c r="CV95" s="14">
        <v>0</v>
      </c>
      <c r="CW95" s="14">
        <v>0</v>
      </c>
      <c r="DE95" s="13" t="s">
        <v>65</v>
      </c>
      <c r="DF95" s="14">
        <v>0</v>
      </c>
      <c r="DG95" s="14">
        <v>0</v>
      </c>
      <c r="DH95" s="14">
        <v>0</v>
      </c>
      <c r="DI95" s="14">
        <v>0</v>
      </c>
    </row>
    <row r="96" spans="1:113" ht="18.600000000000001" thickBot="1" x14ac:dyDescent="0.35">
      <c r="A96" s="9"/>
      <c r="M96" s="9"/>
      <c r="Y96" s="9"/>
      <c r="AK96" s="9"/>
      <c r="AW96" s="9"/>
      <c r="BI96" s="9"/>
      <c r="BU96" s="9"/>
      <c r="CG96" s="9"/>
      <c r="CS96" s="9"/>
      <c r="DE96" s="9"/>
    </row>
    <row r="97" spans="1:117" ht="15" thickBot="1" x14ac:dyDescent="0.35">
      <c r="A97" s="13" t="s">
        <v>68</v>
      </c>
      <c r="B97" s="13" t="s">
        <v>40</v>
      </c>
      <c r="C97" s="13" t="s">
        <v>127</v>
      </c>
      <c r="D97" s="13" t="s">
        <v>128</v>
      </c>
      <c r="E97" s="13" t="s">
        <v>129</v>
      </c>
      <c r="F97" s="13" t="s">
        <v>69</v>
      </c>
      <c r="G97" s="13" t="s">
        <v>70</v>
      </c>
      <c r="H97" s="13" t="s">
        <v>71</v>
      </c>
      <c r="I97" s="13" t="s">
        <v>72</v>
      </c>
      <c r="M97" s="13" t="s">
        <v>68</v>
      </c>
      <c r="N97" s="13" t="s">
        <v>40</v>
      </c>
      <c r="O97" s="13" t="s">
        <v>127</v>
      </c>
      <c r="P97" s="13" t="s">
        <v>128</v>
      </c>
      <c r="Q97" s="13" t="s">
        <v>129</v>
      </c>
      <c r="R97" s="13" t="s">
        <v>69</v>
      </c>
      <c r="S97" s="13" t="s">
        <v>70</v>
      </c>
      <c r="T97" s="13" t="s">
        <v>71</v>
      </c>
      <c r="U97" s="13" t="s">
        <v>72</v>
      </c>
      <c r="Y97" s="13" t="s">
        <v>68</v>
      </c>
      <c r="Z97" s="13" t="s">
        <v>40</v>
      </c>
      <c r="AA97" s="13" t="s">
        <v>127</v>
      </c>
      <c r="AB97" s="13" t="s">
        <v>128</v>
      </c>
      <c r="AC97" s="13" t="s">
        <v>129</v>
      </c>
      <c r="AD97" s="13" t="s">
        <v>69</v>
      </c>
      <c r="AE97" s="13" t="s">
        <v>70</v>
      </c>
      <c r="AF97" s="13" t="s">
        <v>71</v>
      </c>
      <c r="AG97" s="13" t="s">
        <v>72</v>
      </c>
      <c r="AK97" s="13" t="s">
        <v>68</v>
      </c>
      <c r="AL97" s="13" t="s">
        <v>40</v>
      </c>
      <c r="AM97" s="13" t="s">
        <v>127</v>
      </c>
      <c r="AN97" s="13" t="s">
        <v>128</v>
      </c>
      <c r="AO97" s="13" t="s">
        <v>129</v>
      </c>
      <c r="AP97" s="13" t="s">
        <v>69</v>
      </c>
      <c r="AQ97" s="13" t="s">
        <v>70</v>
      </c>
      <c r="AR97" s="13" t="s">
        <v>71</v>
      </c>
      <c r="AS97" s="13" t="s">
        <v>72</v>
      </c>
      <c r="AW97" s="13" t="s">
        <v>68</v>
      </c>
      <c r="AX97" s="13" t="s">
        <v>40</v>
      </c>
      <c r="AY97" s="13" t="s">
        <v>127</v>
      </c>
      <c r="AZ97" s="13" t="s">
        <v>128</v>
      </c>
      <c r="BA97" s="13" t="s">
        <v>129</v>
      </c>
      <c r="BB97" s="13" t="s">
        <v>69</v>
      </c>
      <c r="BC97" s="13" t="s">
        <v>70</v>
      </c>
      <c r="BD97" s="13" t="s">
        <v>71</v>
      </c>
      <c r="BE97" s="13" t="s">
        <v>72</v>
      </c>
      <c r="BI97" s="13" t="s">
        <v>68</v>
      </c>
      <c r="BJ97" s="13" t="s">
        <v>40</v>
      </c>
      <c r="BK97" s="13" t="s">
        <v>127</v>
      </c>
      <c r="BL97" s="13" t="s">
        <v>128</v>
      </c>
      <c r="BM97" s="13" t="s">
        <v>129</v>
      </c>
      <c r="BN97" s="13" t="s">
        <v>69</v>
      </c>
      <c r="BO97" s="13" t="s">
        <v>70</v>
      </c>
      <c r="BP97" s="13" t="s">
        <v>71</v>
      </c>
      <c r="BQ97" s="13" t="s">
        <v>72</v>
      </c>
      <c r="BU97" s="13" t="s">
        <v>68</v>
      </c>
      <c r="BV97" s="13" t="s">
        <v>40</v>
      </c>
      <c r="BW97" s="13" t="s">
        <v>127</v>
      </c>
      <c r="BX97" s="13" t="s">
        <v>128</v>
      </c>
      <c r="BY97" s="13" t="s">
        <v>129</v>
      </c>
      <c r="BZ97" s="13" t="s">
        <v>69</v>
      </c>
      <c r="CA97" s="13" t="s">
        <v>70</v>
      </c>
      <c r="CB97" s="13" t="s">
        <v>71</v>
      </c>
      <c r="CC97" s="13" t="s">
        <v>72</v>
      </c>
      <c r="CG97" s="13" t="s">
        <v>68</v>
      </c>
      <c r="CH97" s="13" t="s">
        <v>40</v>
      </c>
      <c r="CI97" s="13" t="s">
        <v>127</v>
      </c>
      <c r="CJ97" s="13" t="s">
        <v>128</v>
      </c>
      <c r="CK97" s="13" t="s">
        <v>129</v>
      </c>
      <c r="CL97" s="13" t="s">
        <v>69</v>
      </c>
      <c r="CM97" s="13" t="s">
        <v>70</v>
      </c>
      <c r="CN97" s="13" t="s">
        <v>71</v>
      </c>
      <c r="CO97" s="13" t="s">
        <v>72</v>
      </c>
      <c r="CS97" s="13" t="s">
        <v>68</v>
      </c>
      <c r="CT97" s="13" t="s">
        <v>40</v>
      </c>
      <c r="CU97" s="13" t="s">
        <v>127</v>
      </c>
      <c r="CV97" s="13" t="s">
        <v>128</v>
      </c>
      <c r="CW97" s="13" t="s">
        <v>129</v>
      </c>
      <c r="CX97" s="13" t="s">
        <v>69</v>
      </c>
      <c r="CY97" s="13" t="s">
        <v>70</v>
      </c>
      <c r="CZ97" s="13" t="s">
        <v>71</v>
      </c>
      <c r="DA97" s="13" t="s">
        <v>72</v>
      </c>
      <c r="DE97" s="13" t="s">
        <v>68</v>
      </c>
      <c r="DF97" s="13" t="s">
        <v>40</v>
      </c>
      <c r="DG97" s="13" t="s">
        <v>127</v>
      </c>
      <c r="DH97" s="13" t="s">
        <v>128</v>
      </c>
      <c r="DI97" s="13" t="s">
        <v>129</v>
      </c>
      <c r="DJ97" s="13" t="s">
        <v>69</v>
      </c>
      <c r="DK97" s="13" t="s">
        <v>70</v>
      </c>
      <c r="DL97" s="13" t="s">
        <v>71</v>
      </c>
      <c r="DM97" s="13" t="s">
        <v>72</v>
      </c>
    </row>
    <row r="98" spans="1:117" ht="15" thickBot="1" x14ac:dyDescent="0.35">
      <c r="A98" s="13" t="s">
        <v>0</v>
      </c>
      <c r="B98" s="14">
        <v>20649</v>
      </c>
      <c r="C98" s="14">
        <v>9065.4</v>
      </c>
      <c r="D98" s="14">
        <v>21656.3</v>
      </c>
      <c r="E98" s="14">
        <v>18634.5</v>
      </c>
      <c r="F98" s="14">
        <v>70005.3</v>
      </c>
      <c r="G98" s="14">
        <v>97000</v>
      </c>
      <c r="H98" s="14">
        <v>26994.7</v>
      </c>
      <c r="I98" s="14">
        <v>27.83</v>
      </c>
      <c r="M98" s="13" t="s">
        <v>0</v>
      </c>
      <c r="N98" s="14">
        <v>26676.6</v>
      </c>
      <c r="O98" s="14">
        <v>31907.3</v>
      </c>
      <c r="P98" s="14">
        <v>13599.8</v>
      </c>
      <c r="Q98" s="14">
        <v>523.1</v>
      </c>
      <c r="R98" s="14">
        <v>72706.8</v>
      </c>
      <c r="S98" s="14">
        <v>97000</v>
      </c>
      <c r="T98" s="14">
        <v>24293.200000000001</v>
      </c>
      <c r="U98" s="14">
        <v>25.04</v>
      </c>
      <c r="Y98" s="13" t="s">
        <v>0</v>
      </c>
      <c r="Z98" s="14">
        <v>34653.5</v>
      </c>
      <c r="AA98" s="14">
        <v>12601.3</v>
      </c>
      <c r="AB98" s="14">
        <v>32553.3</v>
      </c>
      <c r="AC98" s="14">
        <v>1050.0999999999999</v>
      </c>
      <c r="AD98" s="14">
        <v>80858.100000000006</v>
      </c>
      <c r="AE98" s="14">
        <v>97000</v>
      </c>
      <c r="AF98" s="14">
        <v>16141.9</v>
      </c>
      <c r="AG98" s="14">
        <v>16.64</v>
      </c>
      <c r="AK98" s="13" t="s">
        <v>0</v>
      </c>
      <c r="AL98" s="14">
        <v>26643.1</v>
      </c>
      <c r="AM98" s="14">
        <v>0</v>
      </c>
      <c r="AN98" s="14">
        <v>0</v>
      </c>
      <c r="AO98" s="14">
        <v>74705.100000000006</v>
      </c>
      <c r="AP98" s="14">
        <v>101348.1</v>
      </c>
      <c r="AQ98" s="14">
        <v>97000</v>
      </c>
      <c r="AR98" s="14">
        <v>-4348.1000000000004</v>
      </c>
      <c r="AS98" s="14">
        <v>-4.4800000000000004</v>
      </c>
      <c r="AW98" s="13" t="s">
        <v>0</v>
      </c>
      <c r="AX98" s="14">
        <v>18241.400000000001</v>
      </c>
      <c r="AY98" s="14">
        <v>27868.799999999999</v>
      </c>
      <c r="AZ98" s="14">
        <v>19254.8</v>
      </c>
      <c r="BA98" s="14">
        <v>1013.4</v>
      </c>
      <c r="BB98" s="14">
        <v>66378.3</v>
      </c>
      <c r="BC98" s="14">
        <v>97000</v>
      </c>
      <c r="BD98" s="14">
        <v>30621.7</v>
      </c>
      <c r="BE98" s="14">
        <v>31.57</v>
      </c>
      <c r="BI98" s="13" t="s">
        <v>0</v>
      </c>
      <c r="BJ98" s="14">
        <v>28553.3</v>
      </c>
      <c r="BK98" s="14">
        <v>7268.1</v>
      </c>
      <c r="BL98" s="14">
        <v>37378.9</v>
      </c>
      <c r="BM98" s="14">
        <v>1038.3</v>
      </c>
      <c r="BN98" s="14">
        <v>74238.600000000006</v>
      </c>
      <c r="BO98" s="14">
        <v>97000</v>
      </c>
      <c r="BP98" s="14">
        <v>22761.4</v>
      </c>
      <c r="BQ98" s="14">
        <v>23.47</v>
      </c>
      <c r="BU98" s="13" t="s">
        <v>0</v>
      </c>
      <c r="BV98" s="14">
        <v>1054.5</v>
      </c>
      <c r="BW98" s="14">
        <v>0</v>
      </c>
      <c r="BX98" s="14">
        <v>18981.8</v>
      </c>
      <c r="BY98" s="14">
        <v>82254.5</v>
      </c>
      <c r="BZ98" s="14">
        <v>102290.9</v>
      </c>
      <c r="CA98" s="14">
        <v>97000</v>
      </c>
      <c r="CB98" s="14">
        <v>-5290.9</v>
      </c>
      <c r="CC98" s="14">
        <v>-5.45</v>
      </c>
      <c r="CG98" s="13" t="s">
        <v>0</v>
      </c>
      <c r="CH98" s="14">
        <v>34714.199999999997</v>
      </c>
      <c r="CI98" s="14">
        <v>14645.1</v>
      </c>
      <c r="CJ98" s="14">
        <v>17899.5</v>
      </c>
      <c r="CK98" s="14">
        <v>8678.6</v>
      </c>
      <c r="CL98" s="14">
        <v>75937.399999999994</v>
      </c>
      <c r="CM98" s="14">
        <v>97000</v>
      </c>
      <c r="CN98" s="14">
        <v>21062.6</v>
      </c>
      <c r="CO98" s="14">
        <v>21.71</v>
      </c>
      <c r="CS98" s="13" t="s">
        <v>0</v>
      </c>
      <c r="CT98" s="14">
        <v>28740.1</v>
      </c>
      <c r="CU98" s="14">
        <v>0</v>
      </c>
      <c r="CV98" s="14">
        <v>2661.1</v>
      </c>
      <c r="CW98" s="14">
        <v>71850.2</v>
      </c>
      <c r="CX98" s="14">
        <v>103251.4</v>
      </c>
      <c r="CY98" s="14">
        <v>97000</v>
      </c>
      <c r="CZ98" s="14">
        <v>-6251.4</v>
      </c>
      <c r="DA98" s="14">
        <v>-6.44</v>
      </c>
      <c r="DE98" s="13" t="s">
        <v>0</v>
      </c>
      <c r="DF98" s="14">
        <v>6514.6</v>
      </c>
      <c r="DG98" s="14">
        <v>0</v>
      </c>
      <c r="DH98" s="14">
        <v>5971.7</v>
      </c>
      <c r="DI98" s="14">
        <v>92832.8</v>
      </c>
      <c r="DJ98" s="14">
        <v>105319.1</v>
      </c>
      <c r="DK98" s="14">
        <v>97000</v>
      </c>
      <c r="DL98" s="14">
        <v>-8319.1</v>
      </c>
      <c r="DM98" s="14">
        <v>-8.58</v>
      </c>
    </row>
    <row r="99" spans="1:117" ht="15" thickBot="1" x14ac:dyDescent="0.35">
      <c r="A99" s="13" t="s">
        <v>1</v>
      </c>
      <c r="B99" s="14">
        <v>21152.7</v>
      </c>
      <c r="C99" s="14">
        <v>9065.4</v>
      </c>
      <c r="D99" s="14">
        <v>0</v>
      </c>
      <c r="E99" s="14">
        <v>18634.5</v>
      </c>
      <c r="F99" s="14">
        <v>48852.6</v>
      </c>
      <c r="G99" s="14">
        <v>43000</v>
      </c>
      <c r="H99" s="14">
        <v>-5852.6</v>
      </c>
      <c r="I99" s="14">
        <v>-13.61</v>
      </c>
      <c r="M99" s="13" t="s">
        <v>1</v>
      </c>
      <c r="N99" s="14">
        <v>39230.300000000003</v>
      </c>
      <c r="O99" s="14">
        <v>10984.5</v>
      </c>
      <c r="P99" s="14">
        <v>0</v>
      </c>
      <c r="Q99" s="14">
        <v>523.1</v>
      </c>
      <c r="R99" s="14">
        <v>50737.8</v>
      </c>
      <c r="S99" s="14">
        <v>43000</v>
      </c>
      <c r="T99" s="14">
        <v>-7737.8</v>
      </c>
      <c r="U99" s="14">
        <v>-17.989999999999998</v>
      </c>
      <c r="Y99" s="13" t="s">
        <v>1</v>
      </c>
      <c r="Z99" s="14">
        <v>36753.699999999997</v>
      </c>
      <c r="AA99" s="14">
        <v>0</v>
      </c>
      <c r="AB99" s="14">
        <v>0</v>
      </c>
      <c r="AC99" s="14">
        <v>14176.4</v>
      </c>
      <c r="AD99" s="14">
        <v>50930.1</v>
      </c>
      <c r="AE99" s="14">
        <v>43000</v>
      </c>
      <c r="AF99" s="14">
        <v>-7930.1</v>
      </c>
      <c r="AG99" s="14">
        <v>-18.440000000000001</v>
      </c>
      <c r="AK99" s="13" t="s">
        <v>1</v>
      </c>
      <c r="AL99" s="14">
        <v>31344.799999999999</v>
      </c>
      <c r="AM99" s="14">
        <v>13582.7</v>
      </c>
      <c r="AN99" s="14">
        <v>0</v>
      </c>
      <c r="AO99" s="14">
        <v>0</v>
      </c>
      <c r="AP99" s="14">
        <v>44927.5</v>
      </c>
      <c r="AQ99" s="14">
        <v>43000</v>
      </c>
      <c r="AR99" s="14">
        <v>-1927.5</v>
      </c>
      <c r="AS99" s="14">
        <v>-4.4800000000000004</v>
      </c>
      <c r="AW99" s="13" t="s">
        <v>1</v>
      </c>
      <c r="AX99" s="14">
        <v>18241.400000000001</v>
      </c>
      <c r="AY99" s="14">
        <v>11654.2</v>
      </c>
      <c r="AZ99" s="14">
        <v>18748.099999999999</v>
      </c>
      <c r="BA99" s="14">
        <v>1013.4</v>
      </c>
      <c r="BB99" s="14">
        <v>49657</v>
      </c>
      <c r="BC99" s="14">
        <v>43000</v>
      </c>
      <c r="BD99" s="14">
        <v>-6657</v>
      </c>
      <c r="BE99" s="14">
        <v>-15.48</v>
      </c>
      <c r="BI99" s="13" t="s">
        <v>1</v>
      </c>
      <c r="BJ99" s="14">
        <v>28553.3</v>
      </c>
      <c r="BK99" s="14">
        <v>0</v>
      </c>
      <c r="BL99" s="14">
        <v>37378.9</v>
      </c>
      <c r="BM99" s="14">
        <v>2076.6</v>
      </c>
      <c r="BN99" s="14">
        <v>68008.7</v>
      </c>
      <c r="BO99" s="14">
        <v>43000</v>
      </c>
      <c r="BP99" s="14">
        <v>-25008.7</v>
      </c>
      <c r="BQ99" s="14">
        <v>-58.16</v>
      </c>
      <c r="BU99" s="13" t="s">
        <v>1</v>
      </c>
      <c r="BV99" s="14">
        <v>1054.5</v>
      </c>
      <c r="BW99" s="14">
        <v>14236.4</v>
      </c>
      <c r="BX99" s="14">
        <v>18981.8</v>
      </c>
      <c r="BY99" s="14">
        <v>527.29999999999995</v>
      </c>
      <c r="BZ99" s="14">
        <v>34800</v>
      </c>
      <c r="CA99" s="14">
        <v>43000</v>
      </c>
      <c r="CB99" s="14">
        <v>8200</v>
      </c>
      <c r="CC99" s="14">
        <v>19.07</v>
      </c>
      <c r="CG99" s="13" t="s">
        <v>1</v>
      </c>
      <c r="CH99" s="14">
        <v>9763.4</v>
      </c>
      <c r="CI99" s="14">
        <v>0</v>
      </c>
      <c r="CJ99" s="14">
        <v>21154</v>
      </c>
      <c r="CK99" s="14">
        <v>18984.3</v>
      </c>
      <c r="CL99" s="14">
        <v>49901.7</v>
      </c>
      <c r="CM99" s="14">
        <v>43000</v>
      </c>
      <c r="CN99" s="14">
        <v>-6901.7</v>
      </c>
      <c r="CO99" s="14">
        <v>-16.05</v>
      </c>
      <c r="CS99" s="13" t="s">
        <v>1</v>
      </c>
      <c r="CT99" s="14">
        <v>21288.9</v>
      </c>
      <c r="CU99" s="14">
        <v>15966.7</v>
      </c>
      <c r="CV99" s="14">
        <v>8515.6</v>
      </c>
      <c r="CW99" s="14">
        <v>0</v>
      </c>
      <c r="CX99" s="14">
        <v>45771.199999999997</v>
      </c>
      <c r="CY99" s="14">
        <v>43000</v>
      </c>
      <c r="CZ99" s="14">
        <v>-2771.2</v>
      </c>
      <c r="DA99" s="14">
        <v>-6.44</v>
      </c>
      <c r="DE99" s="13" t="s">
        <v>1</v>
      </c>
      <c r="DF99" s="14">
        <v>0</v>
      </c>
      <c r="DG99" s="14">
        <v>33658.699999999997</v>
      </c>
      <c r="DH99" s="14">
        <v>11943.4</v>
      </c>
      <c r="DI99" s="14">
        <v>0</v>
      </c>
      <c r="DJ99" s="14">
        <v>45602.1</v>
      </c>
      <c r="DK99" s="14">
        <v>43000</v>
      </c>
      <c r="DL99" s="14">
        <v>-2602.1</v>
      </c>
      <c r="DM99" s="14">
        <v>-6.05</v>
      </c>
    </row>
    <row r="100" spans="1:117" ht="15" thickBot="1" x14ac:dyDescent="0.35">
      <c r="A100" s="13" t="s">
        <v>2</v>
      </c>
      <c r="B100" s="14">
        <v>0</v>
      </c>
      <c r="C100" s="14">
        <v>0</v>
      </c>
      <c r="D100" s="14">
        <v>21656.3</v>
      </c>
      <c r="E100" s="14">
        <v>29210.799999999999</v>
      </c>
      <c r="F100" s="14">
        <v>50867.1</v>
      </c>
      <c r="G100" s="14">
        <v>41000</v>
      </c>
      <c r="H100" s="14">
        <v>-9867.1</v>
      </c>
      <c r="I100" s="14">
        <v>-24.07</v>
      </c>
      <c r="M100" s="13" t="s">
        <v>2</v>
      </c>
      <c r="N100" s="14">
        <v>14646</v>
      </c>
      <c r="O100" s="14">
        <v>31907.3</v>
      </c>
      <c r="P100" s="14">
        <v>13599.8</v>
      </c>
      <c r="Q100" s="14">
        <v>0</v>
      </c>
      <c r="R100" s="14">
        <v>60153.1</v>
      </c>
      <c r="S100" s="14">
        <v>41000</v>
      </c>
      <c r="T100" s="14">
        <v>-19153.099999999999</v>
      </c>
      <c r="U100" s="14">
        <v>-46.71</v>
      </c>
      <c r="Y100" s="13" t="s">
        <v>2</v>
      </c>
      <c r="Z100" s="14">
        <v>11026.1</v>
      </c>
      <c r="AA100" s="14">
        <v>0</v>
      </c>
      <c r="AB100" s="14">
        <v>32553.3</v>
      </c>
      <c r="AC100" s="14">
        <v>1050.0999999999999</v>
      </c>
      <c r="AD100" s="14">
        <v>44629.5</v>
      </c>
      <c r="AE100" s="14">
        <v>41000</v>
      </c>
      <c r="AF100" s="14">
        <v>-3629.5</v>
      </c>
      <c r="AG100" s="14">
        <v>-8.85</v>
      </c>
      <c r="AK100" s="13" t="s">
        <v>2</v>
      </c>
      <c r="AL100" s="14">
        <v>15672.4</v>
      </c>
      <c r="AM100" s="14">
        <v>13582.7</v>
      </c>
      <c r="AN100" s="14">
        <v>13582.7</v>
      </c>
      <c r="AO100" s="14">
        <v>0</v>
      </c>
      <c r="AP100" s="14">
        <v>42837.9</v>
      </c>
      <c r="AQ100" s="14">
        <v>41000</v>
      </c>
      <c r="AR100" s="14">
        <v>-1837.9</v>
      </c>
      <c r="AS100" s="14">
        <v>-4.4800000000000004</v>
      </c>
      <c r="AW100" s="13" t="s">
        <v>2</v>
      </c>
      <c r="AX100" s="14">
        <v>0</v>
      </c>
      <c r="AY100" s="14">
        <v>27868.799999999999</v>
      </c>
      <c r="AZ100" s="14">
        <v>38509.5</v>
      </c>
      <c r="BA100" s="14">
        <v>0</v>
      </c>
      <c r="BB100" s="14">
        <v>66378.3</v>
      </c>
      <c r="BC100" s="14">
        <v>41000</v>
      </c>
      <c r="BD100" s="14">
        <v>-25378.3</v>
      </c>
      <c r="BE100" s="14">
        <v>-61.9</v>
      </c>
      <c r="BI100" s="13" t="s">
        <v>2</v>
      </c>
      <c r="BJ100" s="14">
        <v>0</v>
      </c>
      <c r="BK100" s="14">
        <v>0</v>
      </c>
      <c r="BL100" s="14">
        <v>60740.6</v>
      </c>
      <c r="BM100" s="14">
        <v>1038.3</v>
      </c>
      <c r="BN100" s="14">
        <v>61778.9</v>
      </c>
      <c r="BO100" s="14">
        <v>41000</v>
      </c>
      <c r="BP100" s="14">
        <v>-20778.900000000001</v>
      </c>
      <c r="BQ100" s="14">
        <v>-50.68</v>
      </c>
      <c r="BU100" s="13" t="s">
        <v>2</v>
      </c>
      <c r="BV100" s="14">
        <v>0</v>
      </c>
      <c r="BW100" s="14">
        <v>14236.4</v>
      </c>
      <c r="BX100" s="14">
        <v>44818.2</v>
      </c>
      <c r="BY100" s="14">
        <v>0</v>
      </c>
      <c r="BZ100" s="14">
        <v>59054.5</v>
      </c>
      <c r="CA100" s="14">
        <v>41000</v>
      </c>
      <c r="CB100" s="14">
        <v>-18054.5</v>
      </c>
      <c r="CC100" s="14">
        <v>-44.04</v>
      </c>
      <c r="CG100" s="13" t="s">
        <v>2</v>
      </c>
      <c r="CH100" s="14">
        <v>34714.199999999997</v>
      </c>
      <c r="CI100" s="14">
        <v>542.4</v>
      </c>
      <c r="CJ100" s="14">
        <v>10848.2</v>
      </c>
      <c r="CK100" s="14">
        <v>8678.6</v>
      </c>
      <c r="CL100" s="14">
        <v>54783.4</v>
      </c>
      <c r="CM100" s="14">
        <v>41000</v>
      </c>
      <c r="CN100" s="14">
        <v>-13783.4</v>
      </c>
      <c r="CO100" s="14">
        <v>-33.619999999999997</v>
      </c>
      <c r="CS100" s="13" t="s">
        <v>2</v>
      </c>
      <c r="CT100" s="14">
        <v>28740.1</v>
      </c>
      <c r="CU100" s="14">
        <v>15966.7</v>
      </c>
      <c r="CV100" s="14">
        <v>0</v>
      </c>
      <c r="CW100" s="14">
        <v>0</v>
      </c>
      <c r="CX100" s="14">
        <v>44706.8</v>
      </c>
      <c r="CY100" s="14">
        <v>41000</v>
      </c>
      <c r="CZ100" s="14">
        <v>-3706.8</v>
      </c>
      <c r="DA100" s="14">
        <v>-9.0399999999999991</v>
      </c>
      <c r="DE100" s="13" t="s">
        <v>2</v>
      </c>
      <c r="DF100" s="14">
        <v>0</v>
      </c>
      <c r="DG100" s="14">
        <v>33658.699999999997</v>
      </c>
      <c r="DH100" s="14">
        <v>11943.4</v>
      </c>
      <c r="DI100" s="14">
        <v>0</v>
      </c>
      <c r="DJ100" s="14">
        <v>45602.1</v>
      </c>
      <c r="DK100" s="14">
        <v>41000</v>
      </c>
      <c r="DL100" s="14">
        <v>-4602.1000000000004</v>
      </c>
      <c r="DM100" s="14">
        <v>-11.22</v>
      </c>
    </row>
    <row r="101" spans="1:117" ht="15" thickBot="1" x14ac:dyDescent="0.35">
      <c r="A101" s="13" t="s">
        <v>3</v>
      </c>
      <c r="B101" s="14">
        <v>0</v>
      </c>
      <c r="C101" s="14">
        <v>2014.5</v>
      </c>
      <c r="D101" s="14">
        <v>38276.300000000003</v>
      </c>
      <c r="E101" s="14">
        <v>18634.5</v>
      </c>
      <c r="F101" s="14">
        <v>58925.3</v>
      </c>
      <c r="G101" s="14">
        <v>88000</v>
      </c>
      <c r="H101" s="14">
        <v>29074.7</v>
      </c>
      <c r="I101" s="14">
        <v>33.04</v>
      </c>
      <c r="M101" s="13" t="s">
        <v>3</v>
      </c>
      <c r="N101" s="14">
        <v>6799.9</v>
      </c>
      <c r="O101" s="14">
        <v>10984.5</v>
      </c>
      <c r="P101" s="14">
        <v>20399.7</v>
      </c>
      <c r="Q101" s="14">
        <v>27722.7</v>
      </c>
      <c r="R101" s="14">
        <v>65906.899999999994</v>
      </c>
      <c r="S101" s="14">
        <v>88000</v>
      </c>
      <c r="T101" s="14">
        <v>22093.1</v>
      </c>
      <c r="U101" s="14">
        <v>25.11</v>
      </c>
      <c r="Y101" s="13" t="s">
        <v>3</v>
      </c>
      <c r="Z101" s="14">
        <v>1575.2</v>
      </c>
      <c r="AA101" s="14">
        <v>0</v>
      </c>
      <c r="AB101" s="14">
        <v>45154.5</v>
      </c>
      <c r="AC101" s="14">
        <v>11551.2</v>
      </c>
      <c r="AD101" s="14">
        <v>58280.800000000003</v>
      </c>
      <c r="AE101" s="14">
        <v>88000</v>
      </c>
      <c r="AF101" s="14">
        <v>29719.200000000001</v>
      </c>
      <c r="AG101" s="14">
        <v>33.770000000000003</v>
      </c>
      <c r="AK101" s="13" t="s">
        <v>3</v>
      </c>
      <c r="AL101" s="14">
        <v>15672.4</v>
      </c>
      <c r="AM101" s="14">
        <v>29777.5</v>
      </c>
      <c r="AN101" s="14">
        <v>27687.9</v>
      </c>
      <c r="AO101" s="14">
        <v>0</v>
      </c>
      <c r="AP101" s="14">
        <v>73137.8</v>
      </c>
      <c r="AQ101" s="14">
        <v>88000</v>
      </c>
      <c r="AR101" s="14">
        <v>14862.2</v>
      </c>
      <c r="AS101" s="14">
        <v>16.89</v>
      </c>
      <c r="AW101" s="13" t="s">
        <v>3</v>
      </c>
      <c r="AX101" s="14">
        <v>4560.3</v>
      </c>
      <c r="AY101" s="14">
        <v>6080.5</v>
      </c>
      <c r="AZ101" s="14">
        <v>38509.5</v>
      </c>
      <c r="BA101" s="14">
        <v>27868.799999999999</v>
      </c>
      <c r="BB101" s="14">
        <v>77019.100000000006</v>
      </c>
      <c r="BC101" s="14">
        <v>88000</v>
      </c>
      <c r="BD101" s="14">
        <v>10980.9</v>
      </c>
      <c r="BE101" s="14">
        <v>12.48</v>
      </c>
      <c r="BI101" s="13" t="s">
        <v>3</v>
      </c>
      <c r="BJ101" s="14">
        <v>4153.2</v>
      </c>
      <c r="BK101" s="14">
        <v>0</v>
      </c>
      <c r="BL101" s="14">
        <v>59702.3</v>
      </c>
      <c r="BM101" s="14">
        <v>2076.6</v>
      </c>
      <c r="BN101" s="14">
        <v>65932.100000000006</v>
      </c>
      <c r="BO101" s="14">
        <v>88000</v>
      </c>
      <c r="BP101" s="14">
        <v>22067.9</v>
      </c>
      <c r="BQ101" s="14">
        <v>25.08</v>
      </c>
      <c r="BU101" s="13" t="s">
        <v>3</v>
      </c>
      <c r="BV101" s="14">
        <v>1054.5</v>
      </c>
      <c r="BW101" s="14">
        <v>49036.4</v>
      </c>
      <c r="BX101" s="14">
        <v>34800</v>
      </c>
      <c r="BY101" s="14">
        <v>0</v>
      </c>
      <c r="BZ101" s="14">
        <v>84890.9</v>
      </c>
      <c r="CA101" s="14">
        <v>88000</v>
      </c>
      <c r="CB101" s="14">
        <v>3109.1</v>
      </c>
      <c r="CC101" s="14">
        <v>3.53</v>
      </c>
      <c r="CG101" s="13" t="s">
        <v>3</v>
      </c>
      <c r="CH101" s="14">
        <v>9763.4</v>
      </c>
      <c r="CI101" s="14">
        <v>542.4</v>
      </c>
      <c r="CJ101" s="14">
        <v>47189.599999999999</v>
      </c>
      <c r="CK101" s="14">
        <v>8678.6</v>
      </c>
      <c r="CL101" s="14">
        <v>66174</v>
      </c>
      <c r="CM101" s="14">
        <v>88000</v>
      </c>
      <c r="CN101" s="14">
        <v>21826</v>
      </c>
      <c r="CO101" s="14">
        <v>24.8</v>
      </c>
      <c r="CS101" s="13" t="s">
        <v>3</v>
      </c>
      <c r="CT101" s="14">
        <v>0</v>
      </c>
      <c r="CU101" s="14">
        <v>54819</v>
      </c>
      <c r="CV101" s="14">
        <v>23417.8</v>
      </c>
      <c r="CW101" s="14">
        <v>0</v>
      </c>
      <c r="CX101" s="14">
        <v>78236.899999999994</v>
      </c>
      <c r="CY101" s="14">
        <v>88000</v>
      </c>
      <c r="CZ101" s="14">
        <v>9763.1</v>
      </c>
      <c r="DA101" s="14">
        <v>11.09</v>
      </c>
      <c r="DE101" s="13" t="s">
        <v>3</v>
      </c>
      <c r="DF101" s="14">
        <v>0</v>
      </c>
      <c r="DG101" s="14">
        <v>65145.8</v>
      </c>
      <c r="DH101" s="14">
        <v>11943.4</v>
      </c>
      <c r="DI101" s="14">
        <v>0</v>
      </c>
      <c r="DJ101" s="14">
        <v>77089.2</v>
      </c>
      <c r="DK101" s="14">
        <v>88000</v>
      </c>
      <c r="DL101" s="14">
        <v>10910.8</v>
      </c>
      <c r="DM101" s="14">
        <v>12.4</v>
      </c>
    </row>
    <row r="102" spans="1:117" ht="15" thickBot="1" x14ac:dyDescent="0.35">
      <c r="A102" s="13" t="s">
        <v>4</v>
      </c>
      <c r="B102" s="14">
        <v>20145.400000000001</v>
      </c>
      <c r="C102" s="14">
        <v>0</v>
      </c>
      <c r="D102" s="14">
        <v>21656.3</v>
      </c>
      <c r="E102" s="14">
        <v>29210.799999999999</v>
      </c>
      <c r="F102" s="14">
        <v>71012.5</v>
      </c>
      <c r="G102" s="14">
        <v>60000</v>
      </c>
      <c r="H102" s="14">
        <v>-11012.5</v>
      </c>
      <c r="I102" s="14">
        <v>-18.350000000000001</v>
      </c>
      <c r="M102" s="13" t="s">
        <v>4</v>
      </c>
      <c r="N102" s="14">
        <v>26676.6</v>
      </c>
      <c r="O102" s="14">
        <v>10984.5</v>
      </c>
      <c r="P102" s="14">
        <v>13599.8</v>
      </c>
      <c r="Q102" s="14">
        <v>523.1</v>
      </c>
      <c r="R102" s="14">
        <v>51784</v>
      </c>
      <c r="S102" s="14">
        <v>60000</v>
      </c>
      <c r="T102" s="14">
        <v>8216</v>
      </c>
      <c r="U102" s="14">
        <v>13.69</v>
      </c>
      <c r="Y102" s="13" t="s">
        <v>4</v>
      </c>
      <c r="Z102" s="14">
        <v>34653.5</v>
      </c>
      <c r="AA102" s="14">
        <v>1575.2</v>
      </c>
      <c r="AB102" s="14">
        <v>32553.3</v>
      </c>
      <c r="AC102" s="14">
        <v>1050.0999999999999</v>
      </c>
      <c r="AD102" s="14">
        <v>69832</v>
      </c>
      <c r="AE102" s="14">
        <v>60000</v>
      </c>
      <c r="AF102" s="14">
        <v>-9832</v>
      </c>
      <c r="AG102" s="14">
        <v>-16.39</v>
      </c>
      <c r="AK102" s="13" t="s">
        <v>4</v>
      </c>
      <c r="AL102" s="14">
        <v>26643.1</v>
      </c>
      <c r="AM102" s="14">
        <v>22463.8</v>
      </c>
      <c r="AN102" s="14">
        <v>13582.7</v>
      </c>
      <c r="AO102" s="14">
        <v>0</v>
      </c>
      <c r="AP102" s="14">
        <v>62689.599999999999</v>
      </c>
      <c r="AQ102" s="14">
        <v>60000</v>
      </c>
      <c r="AR102" s="14">
        <v>-2689.6</v>
      </c>
      <c r="AS102" s="14">
        <v>-4.4800000000000004</v>
      </c>
      <c r="AW102" s="13" t="s">
        <v>4</v>
      </c>
      <c r="AX102" s="14">
        <v>4560.3</v>
      </c>
      <c r="AY102" s="14">
        <v>11654.2</v>
      </c>
      <c r="AZ102" s="14">
        <v>38509.5</v>
      </c>
      <c r="BA102" s="14">
        <v>1013.4</v>
      </c>
      <c r="BB102" s="14">
        <v>55737.5</v>
      </c>
      <c r="BC102" s="14">
        <v>60000</v>
      </c>
      <c r="BD102" s="14">
        <v>4262.5</v>
      </c>
      <c r="BE102" s="14">
        <v>7.1</v>
      </c>
      <c r="BI102" s="13" t="s">
        <v>4</v>
      </c>
      <c r="BJ102" s="14">
        <v>0</v>
      </c>
      <c r="BK102" s="14">
        <v>7268.1</v>
      </c>
      <c r="BL102" s="14">
        <v>60740.6</v>
      </c>
      <c r="BM102" s="14">
        <v>1038.3</v>
      </c>
      <c r="BN102" s="14">
        <v>69047</v>
      </c>
      <c r="BO102" s="14">
        <v>60000</v>
      </c>
      <c r="BP102" s="14">
        <v>-9047</v>
      </c>
      <c r="BQ102" s="14">
        <v>-15.08</v>
      </c>
      <c r="BU102" s="13" t="s">
        <v>4</v>
      </c>
      <c r="BV102" s="14">
        <v>1054.5</v>
      </c>
      <c r="BW102" s="14">
        <v>24254.5</v>
      </c>
      <c r="BX102" s="14">
        <v>37963.599999999999</v>
      </c>
      <c r="BY102" s="14">
        <v>0</v>
      </c>
      <c r="BZ102" s="14">
        <v>63272.7</v>
      </c>
      <c r="CA102" s="14">
        <v>60000</v>
      </c>
      <c r="CB102" s="14">
        <v>-3272.7</v>
      </c>
      <c r="CC102" s="14">
        <v>-5.45</v>
      </c>
      <c r="CG102" s="13" t="s">
        <v>4</v>
      </c>
      <c r="CH102" s="14">
        <v>9763.4</v>
      </c>
      <c r="CI102" s="14">
        <v>14645.1</v>
      </c>
      <c r="CJ102" s="14">
        <v>21154</v>
      </c>
      <c r="CK102" s="14">
        <v>8678.6</v>
      </c>
      <c r="CL102" s="14">
        <v>54241</v>
      </c>
      <c r="CM102" s="14">
        <v>60000</v>
      </c>
      <c r="CN102" s="14">
        <v>5759</v>
      </c>
      <c r="CO102" s="14">
        <v>9.6</v>
      </c>
      <c r="CS102" s="13" t="s">
        <v>4</v>
      </c>
      <c r="CT102" s="14">
        <v>21288.9</v>
      </c>
      <c r="CU102" s="14">
        <v>34062.300000000003</v>
      </c>
      <c r="CV102" s="14">
        <v>8515.6</v>
      </c>
      <c r="CW102" s="14">
        <v>0</v>
      </c>
      <c r="CX102" s="14">
        <v>63866.8</v>
      </c>
      <c r="CY102" s="14">
        <v>60000</v>
      </c>
      <c r="CZ102" s="14">
        <v>-3866.8</v>
      </c>
      <c r="DA102" s="14">
        <v>-6.44</v>
      </c>
      <c r="DE102" s="13" t="s">
        <v>4</v>
      </c>
      <c r="DF102" s="14">
        <v>6514.6</v>
      </c>
      <c r="DG102" s="14">
        <v>49402.3</v>
      </c>
      <c r="DH102" s="14">
        <v>5971.7</v>
      </c>
      <c r="DI102" s="14">
        <v>0</v>
      </c>
      <c r="DJ102" s="14">
        <v>61888.6</v>
      </c>
      <c r="DK102" s="14">
        <v>60000</v>
      </c>
      <c r="DL102" s="14">
        <v>-1888.6</v>
      </c>
      <c r="DM102" s="14">
        <v>-3.15</v>
      </c>
    </row>
    <row r="103" spans="1:117" ht="15" thickBot="1" x14ac:dyDescent="0.35">
      <c r="A103" s="13" t="s">
        <v>5</v>
      </c>
      <c r="B103" s="14">
        <v>21152.7</v>
      </c>
      <c r="C103" s="14">
        <v>14605.4</v>
      </c>
      <c r="D103" s="14">
        <v>0</v>
      </c>
      <c r="E103" s="14">
        <v>0</v>
      </c>
      <c r="F103" s="14">
        <v>35758.1</v>
      </c>
      <c r="G103" s="14">
        <v>34000</v>
      </c>
      <c r="H103" s="14">
        <v>-1758.1</v>
      </c>
      <c r="I103" s="14">
        <v>-5.17</v>
      </c>
      <c r="M103" s="13" t="s">
        <v>5</v>
      </c>
      <c r="N103" s="14">
        <v>26676.6</v>
      </c>
      <c r="O103" s="14">
        <v>0</v>
      </c>
      <c r="P103" s="14">
        <v>0</v>
      </c>
      <c r="Q103" s="14">
        <v>27722.7</v>
      </c>
      <c r="R103" s="14">
        <v>54399.3</v>
      </c>
      <c r="S103" s="14">
        <v>34000</v>
      </c>
      <c r="T103" s="14">
        <v>-20399.3</v>
      </c>
      <c r="U103" s="14">
        <v>-60</v>
      </c>
      <c r="Y103" s="13" t="s">
        <v>5</v>
      </c>
      <c r="Z103" s="14">
        <v>34653.5</v>
      </c>
      <c r="AA103" s="14">
        <v>0</v>
      </c>
      <c r="AB103" s="14">
        <v>0</v>
      </c>
      <c r="AC103" s="14">
        <v>1050.0999999999999</v>
      </c>
      <c r="AD103" s="14">
        <v>35703.599999999999</v>
      </c>
      <c r="AE103" s="14">
        <v>34000</v>
      </c>
      <c r="AF103" s="14">
        <v>-1703.6</v>
      </c>
      <c r="AG103" s="14">
        <v>-5.01</v>
      </c>
      <c r="AK103" s="13" t="s">
        <v>5</v>
      </c>
      <c r="AL103" s="14">
        <v>26643.1</v>
      </c>
      <c r="AM103" s="14">
        <v>8881</v>
      </c>
      <c r="AN103" s="14">
        <v>0</v>
      </c>
      <c r="AO103" s="14">
        <v>0</v>
      </c>
      <c r="AP103" s="14">
        <v>35524.1</v>
      </c>
      <c r="AQ103" s="14">
        <v>34000</v>
      </c>
      <c r="AR103" s="14">
        <v>-1524.1</v>
      </c>
      <c r="AS103" s="14">
        <v>-4.4800000000000004</v>
      </c>
      <c r="AW103" s="13" t="s">
        <v>5</v>
      </c>
      <c r="AX103" s="14">
        <v>18241.400000000001</v>
      </c>
      <c r="AY103" s="14">
        <v>0</v>
      </c>
      <c r="AZ103" s="14">
        <v>0</v>
      </c>
      <c r="BA103" s="14">
        <v>27868.799999999999</v>
      </c>
      <c r="BB103" s="14">
        <v>46110.1</v>
      </c>
      <c r="BC103" s="14">
        <v>34000</v>
      </c>
      <c r="BD103" s="14">
        <v>-12110.1</v>
      </c>
      <c r="BE103" s="14">
        <v>-35.619999999999997</v>
      </c>
      <c r="BI103" s="13" t="s">
        <v>5</v>
      </c>
      <c r="BJ103" s="14">
        <v>39974.6</v>
      </c>
      <c r="BK103" s="14">
        <v>0</v>
      </c>
      <c r="BL103" s="14">
        <v>0</v>
      </c>
      <c r="BM103" s="14">
        <v>1038.3</v>
      </c>
      <c r="BN103" s="14">
        <v>41012.9</v>
      </c>
      <c r="BO103" s="14">
        <v>34000</v>
      </c>
      <c r="BP103" s="14">
        <v>-7012.9</v>
      </c>
      <c r="BQ103" s="14">
        <v>-20.63</v>
      </c>
      <c r="BU103" s="13" t="s">
        <v>5</v>
      </c>
      <c r="BV103" s="14">
        <v>15290.9</v>
      </c>
      <c r="BW103" s="14">
        <v>14236.4</v>
      </c>
      <c r="BX103" s="14">
        <v>0</v>
      </c>
      <c r="BY103" s="14">
        <v>6327.3</v>
      </c>
      <c r="BZ103" s="14">
        <v>35854.5</v>
      </c>
      <c r="CA103" s="14">
        <v>34000</v>
      </c>
      <c r="CB103" s="14">
        <v>-1854.5</v>
      </c>
      <c r="CC103" s="14">
        <v>-5.45</v>
      </c>
      <c r="CG103" s="13" t="s">
        <v>5</v>
      </c>
      <c r="CH103" s="14">
        <v>0</v>
      </c>
      <c r="CI103" s="14">
        <v>542.4</v>
      </c>
      <c r="CJ103" s="14">
        <v>47189.599999999999</v>
      </c>
      <c r="CK103" s="14">
        <v>8678.6</v>
      </c>
      <c r="CL103" s="14">
        <v>56410.6</v>
      </c>
      <c r="CM103" s="14">
        <v>34000</v>
      </c>
      <c r="CN103" s="14">
        <v>-22410.6</v>
      </c>
      <c r="CO103" s="14">
        <v>-65.91</v>
      </c>
      <c r="CS103" s="13" t="s">
        <v>5</v>
      </c>
      <c r="CT103" s="14">
        <v>0</v>
      </c>
      <c r="CU103" s="14">
        <v>6386.7</v>
      </c>
      <c r="CV103" s="14">
        <v>31401.200000000001</v>
      </c>
      <c r="CW103" s="14">
        <v>0</v>
      </c>
      <c r="CX103" s="14">
        <v>37787.9</v>
      </c>
      <c r="CY103" s="14">
        <v>34000</v>
      </c>
      <c r="CZ103" s="14">
        <v>-3787.9</v>
      </c>
      <c r="DA103" s="14">
        <v>-11.14</v>
      </c>
      <c r="DE103" s="13" t="s">
        <v>5</v>
      </c>
      <c r="DF103" s="14">
        <v>5971.7</v>
      </c>
      <c r="DG103" s="14">
        <v>23886.799999999999</v>
      </c>
      <c r="DH103" s="14">
        <v>11943.4</v>
      </c>
      <c r="DI103" s="14">
        <v>0</v>
      </c>
      <c r="DJ103" s="14">
        <v>41801.9</v>
      </c>
      <c r="DK103" s="14">
        <v>34000</v>
      </c>
      <c r="DL103" s="14">
        <v>-7801.9</v>
      </c>
      <c r="DM103" s="14">
        <v>-22.95</v>
      </c>
    </row>
    <row r="104" spans="1:117" ht="15" thickBot="1" x14ac:dyDescent="0.35">
      <c r="A104" s="13" t="s">
        <v>6</v>
      </c>
      <c r="B104" s="14">
        <v>0</v>
      </c>
      <c r="C104" s="14">
        <v>2014.5</v>
      </c>
      <c r="D104" s="14">
        <v>62450.7</v>
      </c>
      <c r="E104" s="14">
        <v>18634.5</v>
      </c>
      <c r="F104" s="14">
        <v>83099.8</v>
      </c>
      <c r="G104" s="14">
        <v>68000</v>
      </c>
      <c r="H104" s="14">
        <v>-15099.8</v>
      </c>
      <c r="I104" s="14">
        <v>-22.21</v>
      </c>
      <c r="M104" s="13" t="s">
        <v>6</v>
      </c>
      <c r="N104" s="14">
        <v>0</v>
      </c>
      <c r="O104" s="14">
        <v>31907.3</v>
      </c>
      <c r="P104" s="14">
        <v>43937.9</v>
      </c>
      <c r="Q104" s="14">
        <v>0</v>
      </c>
      <c r="R104" s="14">
        <v>75845.2</v>
      </c>
      <c r="S104" s="14">
        <v>68000</v>
      </c>
      <c r="T104" s="14">
        <v>-7845.2</v>
      </c>
      <c r="U104" s="14">
        <v>-11.54</v>
      </c>
      <c r="Y104" s="13" t="s">
        <v>6</v>
      </c>
      <c r="Z104" s="14">
        <v>0</v>
      </c>
      <c r="AA104" s="14">
        <v>12601.3</v>
      </c>
      <c r="AB104" s="14">
        <v>84008.4</v>
      </c>
      <c r="AC104" s="14">
        <v>0</v>
      </c>
      <c r="AD104" s="14">
        <v>96609.7</v>
      </c>
      <c r="AE104" s="14">
        <v>68000</v>
      </c>
      <c r="AF104" s="14">
        <v>-28609.7</v>
      </c>
      <c r="AG104" s="14">
        <v>-42.07</v>
      </c>
      <c r="AK104" s="13" t="s">
        <v>6</v>
      </c>
      <c r="AL104" s="14">
        <v>0</v>
      </c>
      <c r="AM104" s="14">
        <v>8881</v>
      </c>
      <c r="AN104" s="14">
        <v>55375.8</v>
      </c>
      <c r="AO104" s="14">
        <v>9925.7999999999993</v>
      </c>
      <c r="AP104" s="14">
        <v>74182.7</v>
      </c>
      <c r="AQ104" s="14">
        <v>68000</v>
      </c>
      <c r="AR104" s="14">
        <v>-6182.7</v>
      </c>
      <c r="AS104" s="14">
        <v>-9.09</v>
      </c>
      <c r="AW104" s="13" t="s">
        <v>6</v>
      </c>
      <c r="AX104" s="14">
        <v>4560.3</v>
      </c>
      <c r="AY104" s="14">
        <v>29388.9</v>
      </c>
      <c r="AZ104" s="14">
        <v>27362</v>
      </c>
      <c r="BA104" s="14">
        <v>0</v>
      </c>
      <c r="BB104" s="14">
        <v>61311.3</v>
      </c>
      <c r="BC104" s="14">
        <v>68000</v>
      </c>
      <c r="BD104" s="14">
        <v>6688.7</v>
      </c>
      <c r="BE104" s="14">
        <v>9.84</v>
      </c>
      <c r="BI104" s="13" t="s">
        <v>6</v>
      </c>
      <c r="BJ104" s="14">
        <v>4153.2</v>
      </c>
      <c r="BK104" s="14">
        <v>7268.1</v>
      </c>
      <c r="BL104" s="14">
        <v>45685.3</v>
      </c>
      <c r="BM104" s="14">
        <v>0</v>
      </c>
      <c r="BN104" s="14">
        <v>57106.6</v>
      </c>
      <c r="BO104" s="14">
        <v>68000</v>
      </c>
      <c r="BP104" s="14">
        <v>10893.4</v>
      </c>
      <c r="BQ104" s="14">
        <v>16.02</v>
      </c>
      <c r="BU104" s="13" t="s">
        <v>6</v>
      </c>
      <c r="BV104" s="14">
        <v>1054.5</v>
      </c>
      <c r="BW104" s="14">
        <v>14236.4</v>
      </c>
      <c r="BX104" s="14">
        <v>34800</v>
      </c>
      <c r="BY104" s="14">
        <v>7909.1</v>
      </c>
      <c r="BZ104" s="14">
        <v>58000</v>
      </c>
      <c r="CA104" s="14">
        <v>68000</v>
      </c>
      <c r="CB104" s="14">
        <v>10000</v>
      </c>
      <c r="CC104" s="14">
        <v>14.71</v>
      </c>
      <c r="CG104" s="13" t="s">
        <v>6</v>
      </c>
      <c r="CH104" s="14">
        <v>34714.199999999997</v>
      </c>
      <c r="CI104" s="14">
        <v>14645.1</v>
      </c>
      <c r="CJ104" s="14">
        <v>10848.2</v>
      </c>
      <c r="CK104" s="14">
        <v>0</v>
      </c>
      <c r="CL104" s="14">
        <v>60207.5</v>
      </c>
      <c r="CM104" s="14">
        <v>68000</v>
      </c>
      <c r="CN104" s="14">
        <v>7792.5</v>
      </c>
      <c r="CO104" s="14">
        <v>11.46</v>
      </c>
      <c r="CS104" s="13" t="s">
        <v>6</v>
      </c>
      <c r="CT104" s="14">
        <v>28740.1</v>
      </c>
      <c r="CU104" s="14">
        <v>6386.7</v>
      </c>
      <c r="CV104" s="14">
        <v>0</v>
      </c>
      <c r="CW104" s="14">
        <v>20756.7</v>
      </c>
      <c r="CX104" s="14">
        <v>55883.5</v>
      </c>
      <c r="CY104" s="14">
        <v>68000</v>
      </c>
      <c r="CZ104" s="14">
        <v>12116.5</v>
      </c>
      <c r="DA104" s="14">
        <v>17.82</v>
      </c>
      <c r="DE104" s="13" t="s">
        <v>6</v>
      </c>
      <c r="DF104" s="14">
        <v>6514.6</v>
      </c>
      <c r="DG104" s="14">
        <v>19543.8</v>
      </c>
      <c r="DH104" s="14">
        <v>0</v>
      </c>
      <c r="DI104" s="14">
        <v>23343.9</v>
      </c>
      <c r="DJ104" s="14">
        <v>49402.3</v>
      </c>
      <c r="DK104" s="14">
        <v>68000</v>
      </c>
      <c r="DL104" s="14">
        <v>18597.7</v>
      </c>
      <c r="DM104" s="14">
        <v>27.35</v>
      </c>
    </row>
    <row r="105" spans="1:117" ht="15" thickBot="1" x14ac:dyDescent="0.35">
      <c r="A105" s="13" t="s">
        <v>7</v>
      </c>
      <c r="B105" s="14">
        <v>20145.400000000001</v>
      </c>
      <c r="C105" s="14">
        <v>14605.4</v>
      </c>
      <c r="D105" s="14">
        <v>21656.3</v>
      </c>
      <c r="E105" s="14">
        <v>18634.5</v>
      </c>
      <c r="F105" s="14">
        <v>75041.600000000006</v>
      </c>
      <c r="G105" s="14">
        <v>96000</v>
      </c>
      <c r="H105" s="14">
        <v>20958.400000000001</v>
      </c>
      <c r="I105" s="14">
        <v>21.83</v>
      </c>
      <c r="M105" s="13" t="s">
        <v>7</v>
      </c>
      <c r="N105" s="14">
        <v>26676.6</v>
      </c>
      <c r="O105" s="14">
        <v>29815</v>
      </c>
      <c r="P105" s="14">
        <v>13599.8</v>
      </c>
      <c r="Q105" s="14">
        <v>523.1</v>
      </c>
      <c r="R105" s="14">
        <v>70614.5</v>
      </c>
      <c r="S105" s="14">
        <v>96000</v>
      </c>
      <c r="T105" s="14">
        <v>25385.5</v>
      </c>
      <c r="U105" s="14">
        <v>26.44</v>
      </c>
      <c r="Y105" s="13" t="s">
        <v>7</v>
      </c>
      <c r="Z105" s="14">
        <v>34653.5</v>
      </c>
      <c r="AA105" s="14">
        <v>0</v>
      </c>
      <c r="AB105" s="14">
        <v>32553.3</v>
      </c>
      <c r="AC105" s="14">
        <v>11551.2</v>
      </c>
      <c r="AD105" s="14">
        <v>78757.899999999994</v>
      </c>
      <c r="AE105" s="14">
        <v>96000</v>
      </c>
      <c r="AF105" s="14">
        <v>17242.099999999999</v>
      </c>
      <c r="AG105" s="14">
        <v>17.96</v>
      </c>
      <c r="AK105" s="13" t="s">
        <v>7</v>
      </c>
      <c r="AL105" s="14">
        <v>26643.1</v>
      </c>
      <c r="AM105" s="14">
        <v>4179.3</v>
      </c>
      <c r="AN105" s="14">
        <v>13582.7</v>
      </c>
      <c r="AO105" s="14">
        <v>29255.1</v>
      </c>
      <c r="AP105" s="14">
        <v>73660.2</v>
      </c>
      <c r="AQ105" s="14">
        <v>96000</v>
      </c>
      <c r="AR105" s="14">
        <v>22339.8</v>
      </c>
      <c r="AS105" s="14">
        <v>23.27</v>
      </c>
      <c r="AW105" s="13" t="s">
        <v>7</v>
      </c>
      <c r="AX105" s="14">
        <v>18241.400000000001</v>
      </c>
      <c r="AY105" s="14">
        <v>27868.799999999999</v>
      </c>
      <c r="AZ105" s="14">
        <v>18748.099999999999</v>
      </c>
      <c r="BA105" s="14">
        <v>1013.4</v>
      </c>
      <c r="BB105" s="14">
        <v>65871.600000000006</v>
      </c>
      <c r="BC105" s="14">
        <v>96000</v>
      </c>
      <c r="BD105" s="14">
        <v>30128.400000000001</v>
      </c>
      <c r="BE105" s="14">
        <v>31.38</v>
      </c>
      <c r="BI105" s="13" t="s">
        <v>7</v>
      </c>
      <c r="BJ105" s="14">
        <v>32706.5</v>
      </c>
      <c r="BK105" s="14">
        <v>0</v>
      </c>
      <c r="BL105" s="14">
        <v>37378.9</v>
      </c>
      <c r="BM105" s="14">
        <v>2076.6</v>
      </c>
      <c r="BN105" s="14">
        <v>72161.899999999994</v>
      </c>
      <c r="BO105" s="14">
        <v>96000</v>
      </c>
      <c r="BP105" s="14">
        <v>23838.1</v>
      </c>
      <c r="BQ105" s="14">
        <v>24.83</v>
      </c>
      <c r="BU105" s="13" t="s">
        <v>7</v>
      </c>
      <c r="BV105" s="14">
        <v>9490.9</v>
      </c>
      <c r="BW105" s="14">
        <v>14236.4</v>
      </c>
      <c r="BX105" s="14">
        <v>18981.8</v>
      </c>
      <c r="BY105" s="14">
        <v>30054.5</v>
      </c>
      <c r="BZ105" s="14">
        <v>72763.600000000006</v>
      </c>
      <c r="CA105" s="14">
        <v>96000</v>
      </c>
      <c r="CB105" s="14">
        <v>23236.400000000001</v>
      </c>
      <c r="CC105" s="14">
        <v>24.2</v>
      </c>
      <c r="CG105" s="13" t="s">
        <v>7</v>
      </c>
      <c r="CH105" s="14">
        <v>33087</v>
      </c>
      <c r="CI105" s="14">
        <v>0</v>
      </c>
      <c r="CJ105" s="14">
        <v>21154</v>
      </c>
      <c r="CK105" s="14">
        <v>8678.6</v>
      </c>
      <c r="CL105" s="14">
        <v>62919.5</v>
      </c>
      <c r="CM105" s="14">
        <v>96000</v>
      </c>
      <c r="CN105" s="14">
        <v>33080.5</v>
      </c>
      <c r="CO105" s="14">
        <v>34.46</v>
      </c>
      <c r="CS105" s="13" t="s">
        <v>7</v>
      </c>
      <c r="CT105" s="14">
        <v>28740.1</v>
      </c>
      <c r="CU105" s="14">
        <v>6386.7</v>
      </c>
      <c r="CV105" s="14">
        <v>8515.6</v>
      </c>
      <c r="CW105" s="14">
        <v>25546.7</v>
      </c>
      <c r="CX105" s="14">
        <v>69189.100000000006</v>
      </c>
      <c r="CY105" s="14">
        <v>96000</v>
      </c>
      <c r="CZ105" s="14">
        <v>26810.9</v>
      </c>
      <c r="DA105" s="14">
        <v>27.93</v>
      </c>
      <c r="DE105" s="13" t="s">
        <v>7</v>
      </c>
      <c r="DF105" s="14">
        <v>0</v>
      </c>
      <c r="DG105" s="14">
        <v>18186.5</v>
      </c>
      <c r="DH105" s="14">
        <v>11943.4</v>
      </c>
      <c r="DI105" s="14">
        <v>39358.9</v>
      </c>
      <c r="DJ105" s="14">
        <v>69488.899999999994</v>
      </c>
      <c r="DK105" s="14">
        <v>96000</v>
      </c>
      <c r="DL105" s="14">
        <v>26511.1</v>
      </c>
      <c r="DM105" s="14">
        <v>27.62</v>
      </c>
    </row>
    <row r="106" spans="1:117" ht="15" thickBot="1" x14ac:dyDescent="0.35">
      <c r="A106" s="13" t="s">
        <v>8</v>
      </c>
      <c r="B106" s="14">
        <v>0</v>
      </c>
      <c r="C106" s="14">
        <v>2014.5</v>
      </c>
      <c r="D106" s="14">
        <v>24678.1</v>
      </c>
      <c r="E106" s="14">
        <v>18634.5</v>
      </c>
      <c r="F106" s="14">
        <v>45327.1</v>
      </c>
      <c r="G106" s="14">
        <v>54000</v>
      </c>
      <c r="H106" s="14">
        <v>8672.9</v>
      </c>
      <c r="I106" s="14">
        <v>16.059999999999999</v>
      </c>
      <c r="M106" s="13" t="s">
        <v>8</v>
      </c>
      <c r="N106" s="14">
        <v>6799.9</v>
      </c>
      <c r="O106" s="14">
        <v>0</v>
      </c>
      <c r="P106" s="14">
        <v>13599.8</v>
      </c>
      <c r="Q106" s="14">
        <v>27722.7</v>
      </c>
      <c r="R106" s="14">
        <v>48122.5</v>
      </c>
      <c r="S106" s="14">
        <v>54000</v>
      </c>
      <c r="T106" s="14">
        <v>5877.5</v>
      </c>
      <c r="U106" s="14">
        <v>10.88</v>
      </c>
      <c r="Y106" s="13" t="s">
        <v>8</v>
      </c>
      <c r="Z106" s="14">
        <v>1575.2</v>
      </c>
      <c r="AA106" s="14">
        <v>12601.3</v>
      </c>
      <c r="AB106" s="14">
        <v>32553.3</v>
      </c>
      <c r="AC106" s="14">
        <v>0</v>
      </c>
      <c r="AD106" s="14">
        <v>46729.7</v>
      </c>
      <c r="AE106" s="14">
        <v>54000</v>
      </c>
      <c r="AF106" s="14">
        <v>7270.3</v>
      </c>
      <c r="AG106" s="14">
        <v>13.46</v>
      </c>
      <c r="AK106" s="13" t="s">
        <v>8</v>
      </c>
      <c r="AL106" s="14">
        <v>15672.4</v>
      </c>
      <c r="AM106" s="14">
        <v>22463.8</v>
      </c>
      <c r="AN106" s="14">
        <v>17239.599999999999</v>
      </c>
      <c r="AO106" s="14">
        <v>0</v>
      </c>
      <c r="AP106" s="14">
        <v>55375.8</v>
      </c>
      <c r="AQ106" s="14">
        <v>54000</v>
      </c>
      <c r="AR106" s="14">
        <v>-1375.8</v>
      </c>
      <c r="AS106" s="14">
        <v>-2.5499999999999998</v>
      </c>
      <c r="AW106" s="13" t="s">
        <v>8</v>
      </c>
      <c r="AX106" s="14">
        <v>4560.3</v>
      </c>
      <c r="AY106" s="14">
        <v>0</v>
      </c>
      <c r="AZ106" s="14">
        <v>22295</v>
      </c>
      <c r="BA106" s="14">
        <v>27868.799999999999</v>
      </c>
      <c r="BB106" s="14">
        <v>54724.1</v>
      </c>
      <c r="BC106" s="14">
        <v>54000</v>
      </c>
      <c r="BD106" s="14">
        <v>-724.1</v>
      </c>
      <c r="BE106" s="14">
        <v>-1.34</v>
      </c>
      <c r="BI106" s="13" t="s">
        <v>8</v>
      </c>
      <c r="BJ106" s="14">
        <v>4153.2</v>
      </c>
      <c r="BK106" s="14">
        <v>7268.1</v>
      </c>
      <c r="BL106" s="14">
        <v>45685.3</v>
      </c>
      <c r="BM106" s="14">
        <v>0</v>
      </c>
      <c r="BN106" s="14">
        <v>57106.6</v>
      </c>
      <c r="BO106" s="14">
        <v>54000</v>
      </c>
      <c r="BP106" s="14">
        <v>-3106.6</v>
      </c>
      <c r="BQ106" s="14">
        <v>-5.75</v>
      </c>
      <c r="BU106" s="13" t="s">
        <v>8</v>
      </c>
      <c r="BV106" s="14">
        <v>1054.5</v>
      </c>
      <c r="BW106" s="14">
        <v>24254.5</v>
      </c>
      <c r="BX106" s="14">
        <v>31636.400000000001</v>
      </c>
      <c r="BY106" s="14">
        <v>0</v>
      </c>
      <c r="BZ106" s="14">
        <v>56945.5</v>
      </c>
      <c r="CA106" s="14">
        <v>54000</v>
      </c>
      <c r="CB106" s="14">
        <v>-2945.5</v>
      </c>
      <c r="CC106" s="14">
        <v>-5.45</v>
      </c>
      <c r="CG106" s="13" t="s">
        <v>8</v>
      </c>
      <c r="CH106" s="14">
        <v>0</v>
      </c>
      <c r="CI106" s="14">
        <v>14645.1</v>
      </c>
      <c r="CJ106" s="14">
        <v>47189.599999999999</v>
      </c>
      <c r="CK106" s="14">
        <v>0</v>
      </c>
      <c r="CL106" s="14">
        <v>61834.7</v>
      </c>
      <c r="CM106" s="14">
        <v>54000</v>
      </c>
      <c r="CN106" s="14">
        <v>-7834.7</v>
      </c>
      <c r="CO106" s="14">
        <v>-14.51</v>
      </c>
      <c r="CS106" s="13" t="s">
        <v>8</v>
      </c>
      <c r="CT106" s="14">
        <v>0</v>
      </c>
      <c r="CU106" s="14">
        <v>34062.300000000003</v>
      </c>
      <c r="CV106" s="14">
        <v>23417.8</v>
      </c>
      <c r="CW106" s="14">
        <v>0</v>
      </c>
      <c r="CX106" s="14">
        <v>57480.2</v>
      </c>
      <c r="CY106" s="14">
        <v>54000</v>
      </c>
      <c r="CZ106" s="14">
        <v>-3480.2</v>
      </c>
      <c r="DA106" s="14">
        <v>-6.44</v>
      </c>
      <c r="DE106" s="13" t="s">
        <v>8</v>
      </c>
      <c r="DF106" s="14">
        <v>6514.6</v>
      </c>
      <c r="DG106" s="14">
        <v>49402.3</v>
      </c>
      <c r="DH106" s="14">
        <v>5971.7</v>
      </c>
      <c r="DI106" s="14">
        <v>0</v>
      </c>
      <c r="DJ106" s="14">
        <v>61888.6</v>
      </c>
      <c r="DK106" s="14">
        <v>54000</v>
      </c>
      <c r="DL106" s="14">
        <v>-7888.6</v>
      </c>
      <c r="DM106" s="14">
        <v>-14.61</v>
      </c>
    </row>
    <row r="107" spans="1:117" ht="15" thickBot="1" x14ac:dyDescent="0.35">
      <c r="A107" s="13" t="s">
        <v>9</v>
      </c>
      <c r="B107" s="14">
        <v>21152.7</v>
      </c>
      <c r="C107" s="14">
        <v>14605.4</v>
      </c>
      <c r="D107" s="14">
        <v>0</v>
      </c>
      <c r="E107" s="14">
        <v>18634.5</v>
      </c>
      <c r="F107" s="14">
        <v>54392.6</v>
      </c>
      <c r="G107" s="14">
        <v>54000</v>
      </c>
      <c r="H107" s="14">
        <v>-392.6</v>
      </c>
      <c r="I107" s="14">
        <v>-0.73</v>
      </c>
      <c r="M107" s="13" t="s">
        <v>9</v>
      </c>
      <c r="N107" s="14">
        <v>26676.6</v>
      </c>
      <c r="O107" s="14">
        <v>10984.5</v>
      </c>
      <c r="P107" s="14">
        <v>10461.4</v>
      </c>
      <c r="Q107" s="14">
        <v>8369.1</v>
      </c>
      <c r="R107" s="14">
        <v>56491.6</v>
      </c>
      <c r="S107" s="14">
        <v>54000</v>
      </c>
      <c r="T107" s="14">
        <v>-2491.6</v>
      </c>
      <c r="U107" s="14">
        <v>-4.6100000000000003</v>
      </c>
      <c r="Y107" s="13" t="s">
        <v>9</v>
      </c>
      <c r="Z107" s="14">
        <v>34653.5</v>
      </c>
      <c r="AA107" s="14">
        <v>0</v>
      </c>
      <c r="AB107" s="14">
        <v>0</v>
      </c>
      <c r="AC107" s="14">
        <v>14176.4</v>
      </c>
      <c r="AD107" s="14">
        <v>48829.9</v>
      </c>
      <c r="AE107" s="14">
        <v>54000</v>
      </c>
      <c r="AF107" s="14">
        <v>5170.1000000000004</v>
      </c>
      <c r="AG107" s="14">
        <v>9.57</v>
      </c>
      <c r="AK107" s="13" t="s">
        <v>9</v>
      </c>
      <c r="AL107" s="14">
        <v>26643.1</v>
      </c>
      <c r="AM107" s="14">
        <v>29777.5</v>
      </c>
      <c r="AN107" s="14">
        <v>0</v>
      </c>
      <c r="AO107" s="14">
        <v>0</v>
      </c>
      <c r="AP107" s="14">
        <v>56420.6</v>
      </c>
      <c r="AQ107" s="14">
        <v>54000</v>
      </c>
      <c r="AR107" s="14">
        <v>-2420.6</v>
      </c>
      <c r="AS107" s="14">
        <v>-4.4800000000000004</v>
      </c>
      <c r="AW107" s="13" t="s">
        <v>9</v>
      </c>
      <c r="AX107" s="14">
        <v>18241.400000000001</v>
      </c>
      <c r="AY107" s="14">
        <v>6080.5</v>
      </c>
      <c r="AZ107" s="14">
        <v>18748.099999999999</v>
      </c>
      <c r="BA107" s="14">
        <v>13681</v>
      </c>
      <c r="BB107" s="14">
        <v>56750.9</v>
      </c>
      <c r="BC107" s="14">
        <v>54000</v>
      </c>
      <c r="BD107" s="14">
        <v>-2750.9</v>
      </c>
      <c r="BE107" s="14">
        <v>-5.09</v>
      </c>
      <c r="BI107" s="13" t="s">
        <v>9</v>
      </c>
      <c r="BJ107" s="14">
        <v>28553.3</v>
      </c>
      <c r="BK107" s="14">
        <v>0</v>
      </c>
      <c r="BL107" s="14">
        <v>37378.9</v>
      </c>
      <c r="BM107" s="14">
        <v>2076.6</v>
      </c>
      <c r="BN107" s="14">
        <v>68008.7</v>
      </c>
      <c r="BO107" s="14">
        <v>54000</v>
      </c>
      <c r="BP107" s="14">
        <v>-14008.7</v>
      </c>
      <c r="BQ107" s="14">
        <v>-25.94</v>
      </c>
      <c r="BU107" s="13" t="s">
        <v>9</v>
      </c>
      <c r="BV107" s="14">
        <v>1054.5</v>
      </c>
      <c r="BW107" s="14">
        <v>49563.6</v>
      </c>
      <c r="BX107" s="14">
        <v>18981.8</v>
      </c>
      <c r="BY107" s="14">
        <v>0</v>
      </c>
      <c r="BZ107" s="14">
        <v>69600</v>
      </c>
      <c r="CA107" s="14">
        <v>54000</v>
      </c>
      <c r="CB107" s="14">
        <v>-15600</v>
      </c>
      <c r="CC107" s="14">
        <v>-28.89</v>
      </c>
      <c r="CG107" s="13" t="s">
        <v>9</v>
      </c>
      <c r="CH107" s="14">
        <v>9763.4</v>
      </c>
      <c r="CI107" s="14">
        <v>0</v>
      </c>
      <c r="CJ107" s="14">
        <v>29290.1</v>
      </c>
      <c r="CK107" s="14">
        <v>18984.3</v>
      </c>
      <c r="CL107" s="14">
        <v>58037.8</v>
      </c>
      <c r="CM107" s="14">
        <v>54000</v>
      </c>
      <c r="CN107" s="14">
        <v>-4037.8</v>
      </c>
      <c r="CO107" s="14">
        <v>-7.48</v>
      </c>
      <c r="CS107" s="13" t="s">
        <v>9</v>
      </c>
      <c r="CT107" s="14">
        <v>0</v>
      </c>
      <c r="CU107" s="14">
        <v>54819</v>
      </c>
      <c r="CV107" s="14">
        <v>8515.6</v>
      </c>
      <c r="CW107" s="14">
        <v>0</v>
      </c>
      <c r="CX107" s="14">
        <v>63334.6</v>
      </c>
      <c r="CY107" s="14">
        <v>54000</v>
      </c>
      <c r="CZ107" s="14">
        <v>-9334.6</v>
      </c>
      <c r="DA107" s="14">
        <v>-17.29</v>
      </c>
      <c r="DE107" s="13" t="s">
        <v>9</v>
      </c>
      <c r="DF107" s="14">
        <v>0</v>
      </c>
      <c r="DG107" s="14">
        <v>68131.7</v>
      </c>
      <c r="DH107" s="14">
        <v>11943.4</v>
      </c>
      <c r="DI107" s="14">
        <v>0</v>
      </c>
      <c r="DJ107" s="14">
        <v>80075.100000000006</v>
      </c>
      <c r="DK107" s="14">
        <v>54000</v>
      </c>
      <c r="DL107" s="14">
        <v>-26075.1</v>
      </c>
      <c r="DM107" s="14">
        <v>-48.29</v>
      </c>
    </row>
    <row r="108" spans="1:117" ht="15" thickBot="1" x14ac:dyDescent="0.35">
      <c r="A108" s="13" t="s">
        <v>10</v>
      </c>
      <c r="B108" s="14">
        <v>9569.1</v>
      </c>
      <c r="C108" s="14">
        <v>14605.4</v>
      </c>
      <c r="D108" s="14">
        <v>21656.3</v>
      </c>
      <c r="E108" s="14">
        <v>18634.5</v>
      </c>
      <c r="F108" s="14">
        <v>64465.3</v>
      </c>
      <c r="G108" s="14">
        <v>75000</v>
      </c>
      <c r="H108" s="14">
        <v>10534.7</v>
      </c>
      <c r="I108" s="14">
        <v>14.05</v>
      </c>
      <c r="M108" s="13" t="s">
        <v>10</v>
      </c>
      <c r="N108" s="14">
        <v>15169</v>
      </c>
      <c r="O108" s="14">
        <v>0</v>
      </c>
      <c r="P108" s="14">
        <v>13599.8</v>
      </c>
      <c r="Q108" s="14">
        <v>49691.7</v>
      </c>
      <c r="R108" s="14">
        <v>78460.600000000006</v>
      </c>
      <c r="S108" s="14">
        <v>75000</v>
      </c>
      <c r="T108" s="14">
        <v>-3460.6</v>
      </c>
      <c r="U108" s="14">
        <v>-4.6100000000000003</v>
      </c>
      <c r="Y108" s="13" t="s">
        <v>10</v>
      </c>
      <c r="Z108" s="14">
        <v>34128.400000000001</v>
      </c>
      <c r="AA108" s="14">
        <v>0</v>
      </c>
      <c r="AB108" s="14">
        <v>32553.3</v>
      </c>
      <c r="AC108" s="14">
        <v>1050.0999999999999</v>
      </c>
      <c r="AD108" s="14">
        <v>67731.8</v>
      </c>
      <c r="AE108" s="14">
        <v>75000</v>
      </c>
      <c r="AF108" s="14">
        <v>7268.2</v>
      </c>
      <c r="AG108" s="14">
        <v>9.69</v>
      </c>
      <c r="AK108" s="13" t="s">
        <v>10</v>
      </c>
      <c r="AL108" s="14">
        <v>19851.7</v>
      </c>
      <c r="AM108" s="14">
        <v>0</v>
      </c>
      <c r="AN108" s="14">
        <v>13582.7</v>
      </c>
      <c r="AO108" s="14">
        <v>29255.1</v>
      </c>
      <c r="AP108" s="14">
        <v>62689.599999999999</v>
      </c>
      <c r="AQ108" s="14">
        <v>75000</v>
      </c>
      <c r="AR108" s="14">
        <v>12310.4</v>
      </c>
      <c r="AS108" s="14">
        <v>16.41</v>
      </c>
      <c r="AW108" s="13" t="s">
        <v>10</v>
      </c>
      <c r="AX108" s="14">
        <v>18241.400000000001</v>
      </c>
      <c r="AY108" s="14">
        <v>0</v>
      </c>
      <c r="AZ108" s="14">
        <v>18748.099999999999</v>
      </c>
      <c r="BA108" s="14">
        <v>41549.800000000003</v>
      </c>
      <c r="BB108" s="14">
        <v>78539.199999999997</v>
      </c>
      <c r="BC108" s="14">
        <v>75000</v>
      </c>
      <c r="BD108" s="14">
        <v>-3539.2</v>
      </c>
      <c r="BE108" s="14">
        <v>-4.72</v>
      </c>
      <c r="BI108" s="13" t="s">
        <v>10</v>
      </c>
      <c r="BJ108" s="14">
        <v>28553.3</v>
      </c>
      <c r="BK108" s="14">
        <v>0</v>
      </c>
      <c r="BL108" s="14">
        <v>37378.9</v>
      </c>
      <c r="BM108" s="14">
        <v>1038.3</v>
      </c>
      <c r="BN108" s="14">
        <v>66970.399999999994</v>
      </c>
      <c r="BO108" s="14">
        <v>75000</v>
      </c>
      <c r="BP108" s="14">
        <v>8029.6</v>
      </c>
      <c r="BQ108" s="14">
        <v>10.71</v>
      </c>
      <c r="BU108" s="13" t="s">
        <v>10</v>
      </c>
      <c r="BV108" s="14">
        <v>1054.5</v>
      </c>
      <c r="BW108" s="14">
        <v>0</v>
      </c>
      <c r="BX108" s="14">
        <v>18981.8</v>
      </c>
      <c r="BY108" s="14">
        <v>30054.5</v>
      </c>
      <c r="BZ108" s="14">
        <v>50090.9</v>
      </c>
      <c r="CA108" s="14">
        <v>75000</v>
      </c>
      <c r="CB108" s="14">
        <v>24909.1</v>
      </c>
      <c r="CC108" s="14">
        <v>33.21</v>
      </c>
      <c r="CG108" s="13" t="s">
        <v>10</v>
      </c>
      <c r="CH108" s="14">
        <v>0</v>
      </c>
      <c r="CI108" s="14">
        <v>5424.1</v>
      </c>
      <c r="CJ108" s="14">
        <v>67801.2</v>
      </c>
      <c r="CK108" s="14">
        <v>8678.6</v>
      </c>
      <c r="CL108" s="14">
        <v>81903.899999999994</v>
      </c>
      <c r="CM108" s="14">
        <v>75000</v>
      </c>
      <c r="CN108" s="14">
        <v>-6903.9</v>
      </c>
      <c r="CO108" s="14">
        <v>-9.2100000000000009</v>
      </c>
      <c r="CS108" s="13" t="s">
        <v>10</v>
      </c>
      <c r="CT108" s="14">
        <v>0</v>
      </c>
      <c r="CU108" s="14">
        <v>0</v>
      </c>
      <c r="CV108" s="14">
        <v>54819</v>
      </c>
      <c r="CW108" s="14">
        <v>25546.7</v>
      </c>
      <c r="CX108" s="14">
        <v>80365.8</v>
      </c>
      <c r="CY108" s="14">
        <v>75000</v>
      </c>
      <c r="CZ108" s="14">
        <v>-5365.8</v>
      </c>
      <c r="DA108" s="14">
        <v>-7.15</v>
      </c>
      <c r="DE108" s="13" t="s">
        <v>10</v>
      </c>
      <c r="DF108" s="14">
        <v>6243.1</v>
      </c>
      <c r="DG108" s="14">
        <v>6514.6</v>
      </c>
      <c r="DH108" s="14">
        <v>11943.4</v>
      </c>
      <c r="DI108" s="14">
        <v>39358.9</v>
      </c>
      <c r="DJ108" s="14">
        <v>64060.1</v>
      </c>
      <c r="DK108" s="14">
        <v>75000</v>
      </c>
      <c r="DL108" s="14">
        <v>10939.9</v>
      </c>
      <c r="DM108" s="14">
        <v>14.59</v>
      </c>
    </row>
    <row r="109" spans="1:117" ht="15" thickBot="1" x14ac:dyDescent="0.35">
      <c r="A109" s="13" t="s">
        <v>11</v>
      </c>
      <c r="B109" s="14">
        <v>0</v>
      </c>
      <c r="C109" s="14">
        <v>0</v>
      </c>
      <c r="D109" s="14">
        <v>38276.300000000003</v>
      </c>
      <c r="E109" s="14">
        <v>44823.5</v>
      </c>
      <c r="F109" s="14">
        <v>83099.8</v>
      </c>
      <c r="G109" s="14">
        <v>78000</v>
      </c>
      <c r="H109" s="14">
        <v>-5099.8</v>
      </c>
      <c r="I109" s="14">
        <v>-6.54</v>
      </c>
      <c r="M109" s="13" t="s">
        <v>11</v>
      </c>
      <c r="N109" s="14">
        <v>0</v>
      </c>
      <c r="O109" s="14">
        <v>31907.3</v>
      </c>
      <c r="P109" s="14">
        <v>20399.7</v>
      </c>
      <c r="Q109" s="14">
        <v>523.1</v>
      </c>
      <c r="R109" s="14">
        <v>52830.1</v>
      </c>
      <c r="S109" s="14">
        <v>78000</v>
      </c>
      <c r="T109" s="14">
        <v>25169.9</v>
      </c>
      <c r="U109" s="14">
        <v>32.270000000000003</v>
      </c>
      <c r="Y109" s="13" t="s">
        <v>11</v>
      </c>
      <c r="Z109" s="14">
        <v>0</v>
      </c>
      <c r="AA109" s="14">
        <v>0</v>
      </c>
      <c r="AB109" s="14">
        <v>50405.1</v>
      </c>
      <c r="AC109" s="14">
        <v>1050.0999999999999</v>
      </c>
      <c r="AD109" s="14">
        <v>51455.199999999997</v>
      </c>
      <c r="AE109" s="14">
        <v>78000</v>
      </c>
      <c r="AF109" s="14">
        <v>26544.799999999999</v>
      </c>
      <c r="AG109" s="14">
        <v>34.03</v>
      </c>
      <c r="AK109" s="13" t="s">
        <v>11</v>
      </c>
      <c r="AL109" s="14">
        <v>2089.6999999999998</v>
      </c>
      <c r="AM109" s="14">
        <v>8881</v>
      </c>
      <c r="AN109" s="14">
        <v>31867.200000000001</v>
      </c>
      <c r="AO109" s="14">
        <v>9925.7999999999993</v>
      </c>
      <c r="AP109" s="14">
        <v>52763.7</v>
      </c>
      <c r="AQ109" s="14">
        <v>78000</v>
      </c>
      <c r="AR109" s="14">
        <v>25236.3</v>
      </c>
      <c r="AS109" s="14">
        <v>32.35</v>
      </c>
      <c r="AW109" s="13" t="s">
        <v>11</v>
      </c>
      <c r="AX109" s="14">
        <v>0</v>
      </c>
      <c r="AY109" s="14">
        <v>27868.799999999999</v>
      </c>
      <c r="AZ109" s="14">
        <v>57257.599999999999</v>
      </c>
      <c r="BA109" s="14">
        <v>0</v>
      </c>
      <c r="BB109" s="14">
        <v>85126.399999999994</v>
      </c>
      <c r="BC109" s="14">
        <v>78000</v>
      </c>
      <c r="BD109" s="14">
        <v>-7126.4</v>
      </c>
      <c r="BE109" s="14">
        <v>-9.14</v>
      </c>
      <c r="BI109" s="13" t="s">
        <v>11</v>
      </c>
      <c r="BJ109" s="14">
        <v>0</v>
      </c>
      <c r="BK109" s="14">
        <v>0</v>
      </c>
      <c r="BL109" s="14">
        <v>79949.2</v>
      </c>
      <c r="BM109" s="14">
        <v>1038.3</v>
      </c>
      <c r="BN109" s="14">
        <v>80987.5</v>
      </c>
      <c r="BO109" s="14">
        <v>78000</v>
      </c>
      <c r="BP109" s="14">
        <v>-2987.5</v>
      </c>
      <c r="BQ109" s="14">
        <v>-3.83</v>
      </c>
      <c r="BU109" s="13" t="s">
        <v>11</v>
      </c>
      <c r="BV109" s="14">
        <v>0</v>
      </c>
      <c r="BW109" s="14">
        <v>14236.4</v>
      </c>
      <c r="BX109" s="14">
        <v>63800</v>
      </c>
      <c r="BY109" s="14">
        <v>7909.1</v>
      </c>
      <c r="BZ109" s="14">
        <v>85945.5</v>
      </c>
      <c r="CA109" s="14">
        <v>78000</v>
      </c>
      <c r="CB109" s="14">
        <v>-7945.5</v>
      </c>
      <c r="CC109" s="14">
        <v>-10.19</v>
      </c>
      <c r="CG109" s="13" t="s">
        <v>11</v>
      </c>
      <c r="CH109" s="14">
        <v>34714.199999999997</v>
      </c>
      <c r="CI109" s="14">
        <v>542.4</v>
      </c>
      <c r="CJ109" s="14">
        <v>10848.2</v>
      </c>
      <c r="CK109" s="14">
        <v>8678.6</v>
      </c>
      <c r="CL109" s="14">
        <v>54783.4</v>
      </c>
      <c r="CM109" s="14">
        <v>78000</v>
      </c>
      <c r="CN109" s="14">
        <v>23216.6</v>
      </c>
      <c r="CO109" s="14">
        <v>29.76</v>
      </c>
      <c r="CS109" s="13" t="s">
        <v>11</v>
      </c>
      <c r="CT109" s="14">
        <v>28740.1</v>
      </c>
      <c r="CU109" s="14">
        <v>6386.7</v>
      </c>
      <c r="CV109" s="14">
        <v>2661.1</v>
      </c>
      <c r="CW109" s="14">
        <v>20756.7</v>
      </c>
      <c r="CX109" s="14">
        <v>58544.6</v>
      </c>
      <c r="CY109" s="14">
        <v>78000</v>
      </c>
      <c r="CZ109" s="14">
        <v>19455.400000000001</v>
      </c>
      <c r="DA109" s="14">
        <v>24.94</v>
      </c>
      <c r="DE109" s="13" t="s">
        <v>11</v>
      </c>
      <c r="DF109" s="14">
        <v>5971.7</v>
      </c>
      <c r="DG109" s="14">
        <v>19543.8</v>
      </c>
      <c r="DH109" s="14">
        <v>11943.4</v>
      </c>
      <c r="DI109" s="14">
        <v>23343.9</v>
      </c>
      <c r="DJ109" s="14">
        <v>60802.8</v>
      </c>
      <c r="DK109" s="14">
        <v>78000</v>
      </c>
      <c r="DL109" s="14">
        <v>17197.2</v>
      </c>
      <c r="DM109" s="14">
        <v>22.05</v>
      </c>
    </row>
    <row r="110" spans="1:117" ht="15" thickBot="1" x14ac:dyDescent="0.35">
      <c r="A110" s="13" t="s">
        <v>12</v>
      </c>
      <c r="B110" s="14">
        <v>0</v>
      </c>
      <c r="C110" s="14">
        <v>0</v>
      </c>
      <c r="D110" s="14">
        <v>38276.300000000003</v>
      </c>
      <c r="E110" s="14">
        <v>29210.799999999999</v>
      </c>
      <c r="F110" s="14">
        <v>67487.100000000006</v>
      </c>
      <c r="G110" s="14">
        <v>87000</v>
      </c>
      <c r="H110" s="14">
        <v>19512.900000000001</v>
      </c>
      <c r="I110" s="14">
        <v>22.43</v>
      </c>
      <c r="M110" s="13" t="s">
        <v>12</v>
      </c>
      <c r="N110" s="14">
        <v>6799.9</v>
      </c>
      <c r="O110" s="14">
        <v>29815</v>
      </c>
      <c r="P110" s="14">
        <v>20399.7</v>
      </c>
      <c r="Q110" s="14">
        <v>523.1</v>
      </c>
      <c r="R110" s="14">
        <v>57537.8</v>
      </c>
      <c r="S110" s="14">
        <v>87000</v>
      </c>
      <c r="T110" s="14">
        <v>29462.2</v>
      </c>
      <c r="U110" s="14">
        <v>33.86</v>
      </c>
      <c r="Y110" s="13" t="s">
        <v>12</v>
      </c>
      <c r="Z110" s="14">
        <v>1575.2</v>
      </c>
      <c r="AA110" s="14">
        <v>12601.3</v>
      </c>
      <c r="AB110" s="14">
        <v>45154.5</v>
      </c>
      <c r="AC110" s="14">
        <v>0</v>
      </c>
      <c r="AD110" s="14">
        <v>59330.9</v>
      </c>
      <c r="AE110" s="14">
        <v>87000</v>
      </c>
      <c r="AF110" s="14">
        <v>27669.1</v>
      </c>
      <c r="AG110" s="14">
        <v>31.8</v>
      </c>
      <c r="AK110" s="13" t="s">
        <v>12</v>
      </c>
      <c r="AL110" s="14">
        <v>15672.4</v>
      </c>
      <c r="AM110" s="14">
        <v>8881</v>
      </c>
      <c r="AN110" s="14">
        <v>27687.9</v>
      </c>
      <c r="AO110" s="14">
        <v>9925.7999999999993</v>
      </c>
      <c r="AP110" s="14">
        <v>62167.199999999997</v>
      </c>
      <c r="AQ110" s="14">
        <v>87000</v>
      </c>
      <c r="AR110" s="14">
        <v>24832.799999999999</v>
      </c>
      <c r="AS110" s="14">
        <v>28.54</v>
      </c>
      <c r="AW110" s="13" t="s">
        <v>12</v>
      </c>
      <c r="AX110" s="14">
        <v>4560.3</v>
      </c>
      <c r="AY110" s="14">
        <v>27868.799999999999</v>
      </c>
      <c r="AZ110" s="14">
        <v>38509.5</v>
      </c>
      <c r="BA110" s="14">
        <v>1013.4</v>
      </c>
      <c r="BB110" s="14">
        <v>71952.100000000006</v>
      </c>
      <c r="BC110" s="14">
        <v>87000</v>
      </c>
      <c r="BD110" s="14">
        <v>15047.9</v>
      </c>
      <c r="BE110" s="14">
        <v>17.3</v>
      </c>
      <c r="BI110" s="13" t="s">
        <v>12</v>
      </c>
      <c r="BJ110" s="14">
        <v>0</v>
      </c>
      <c r="BK110" s="14">
        <v>7268.1</v>
      </c>
      <c r="BL110" s="14">
        <v>60740.6</v>
      </c>
      <c r="BM110" s="14">
        <v>0</v>
      </c>
      <c r="BN110" s="14">
        <v>68008.7</v>
      </c>
      <c r="BO110" s="14">
        <v>87000</v>
      </c>
      <c r="BP110" s="14">
        <v>18991.3</v>
      </c>
      <c r="BQ110" s="14">
        <v>21.83</v>
      </c>
      <c r="BU110" s="13" t="s">
        <v>12</v>
      </c>
      <c r="BV110" s="14">
        <v>1054.5</v>
      </c>
      <c r="BW110" s="14">
        <v>14236.4</v>
      </c>
      <c r="BX110" s="14">
        <v>44818.2</v>
      </c>
      <c r="BY110" s="14">
        <v>7909.1</v>
      </c>
      <c r="BZ110" s="14">
        <v>68018.2</v>
      </c>
      <c r="CA110" s="14">
        <v>87000</v>
      </c>
      <c r="CB110" s="14">
        <v>18981.8</v>
      </c>
      <c r="CC110" s="14">
        <v>21.82</v>
      </c>
      <c r="CG110" s="13" t="s">
        <v>12</v>
      </c>
      <c r="CH110" s="14">
        <v>33087</v>
      </c>
      <c r="CI110" s="14">
        <v>14645.1</v>
      </c>
      <c r="CJ110" s="14">
        <v>21154</v>
      </c>
      <c r="CK110" s="14">
        <v>0</v>
      </c>
      <c r="CL110" s="14">
        <v>68886</v>
      </c>
      <c r="CM110" s="14">
        <v>87000</v>
      </c>
      <c r="CN110" s="14">
        <v>18114</v>
      </c>
      <c r="CO110" s="14">
        <v>20.82</v>
      </c>
      <c r="CS110" s="13" t="s">
        <v>12</v>
      </c>
      <c r="CT110" s="14">
        <v>28740.1</v>
      </c>
      <c r="CU110" s="14">
        <v>6386.7</v>
      </c>
      <c r="CV110" s="14">
        <v>8515.6</v>
      </c>
      <c r="CW110" s="14">
        <v>20756.7</v>
      </c>
      <c r="CX110" s="14">
        <v>64399.1</v>
      </c>
      <c r="CY110" s="14">
        <v>87000</v>
      </c>
      <c r="CZ110" s="14">
        <v>22600.9</v>
      </c>
      <c r="DA110" s="14">
        <v>25.98</v>
      </c>
      <c r="DE110" s="13" t="s">
        <v>12</v>
      </c>
      <c r="DF110" s="14">
        <v>6514.6</v>
      </c>
      <c r="DG110" s="14">
        <v>23886.799999999999</v>
      </c>
      <c r="DH110" s="14">
        <v>5971.7</v>
      </c>
      <c r="DI110" s="14">
        <v>23343.9</v>
      </c>
      <c r="DJ110" s="14">
        <v>59717</v>
      </c>
      <c r="DK110" s="14">
        <v>87000</v>
      </c>
      <c r="DL110" s="14">
        <v>27283</v>
      </c>
      <c r="DM110" s="14">
        <v>31.36</v>
      </c>
    </row>
    <row r="111" spans="1:117" ht="15" thickBot="1" x14ac:dyDescent="0.35">
      <c r="A111" s="13" t="s">
        <v>13</v>
      </c>
      <c r="B111" s="14">
        <v>0</v>
      </c>
      <c r="C111" s="14">
        <v>14605.4</v>
      </c>
      <c r="D111" s="14">
        <v>70005.3</v>
      </c>
      <c r="E111" s="14">
        <v>10072.700000000001</v>
      </c>
      <c r="F111" s="14">
        <v>94683.4</v>
      </c>
      <c r="G111" s="14">
        <v>94000</v>
      </c>
      <c r="H111" s="14">
        <v>-683.4</v>
      </c>
      <c r="I111" s="14">
        <v>-0.73</v>
      </c>
      <c r="M111" s="13" t="s">
        <v>13</v>
      </c>
      <c r="N111" s="14">
        <v>0</v>
      </c>
      <c r="O111" s="14">
        <v>31907.3</v>
      </c>
      <c r="P111" s="14">
        <v>66429.899999999994</v>
      </c>
      <c r="Q111" s="14">
        <v>0</v>
      </c>
      <c r="R111" s="14">
        <v>98337.2</v>
      </c>
      <c r="S111" s="14">
        <v>94000</v>
      </c>
      <c r="T111" s="14">
        <v>-4337.2</v>
      </c>
      <c r="U111" s="14">
        <v>-4.6100000000000003</v>
      </c>
      <c r="Y111" s="13" t="s">
        <v>13</v>
      </c>
      <c r="Z111" s="14">
        <v>0</v>
      </c>
      <c r="AA111" s="14">
        <v>0</v>
      </c>
      <c r="AB111" s="14">
        <v>99234.9</v>
      </c>
      <c r="AC111" s="14">
        <v>1050.0999999999999</v>
      </c>
      <c r="AD111" s="14">
        <v>100285.1</v>
      </c>
      <c r="AE111" s="14">
        <v>94000</v>
      </c>
      <c r="AF111" s="14">
        <v>-6285.1</v>
      </c>
      <c r="AG111" s="14">
        <v>-6.69</v>
      </c>
      <c r="AK111" s="13" t="s">
        <v>13</v>
      </c>
      <c r="AL111" s="14">
        <v>0</v>
      </c>
      <c r="AM111" s="14">
        <v>29777.5</v>
      </c>
      <c r="AN111" s="14">
        <v>68436.100000000006</v>
      </c>
      <c r="AO111" s="14">
        <v>0</v>
      </c>
      <c r="AP111" s="14">
        <v>98213.7</v>
      </c>
      <c r="AQ111" s="14">
        <v>94000</v>
      </c>
      <c r="AR111" s="14">
        <v>-4213.7</v>
      </c>
      <c r="AS111" s="14">
        <v>-4.4800000000000004</v>
      </c>
      <c r="AW111" s="13" t="s">
        <v>13</v>
      </c>
      <c r="AX111" s="14">
        <v>18241.400000000001</v>
      </c>
      <c r="AY111" s="14">
        <v>29388.9</v>
      </c>
      <c r="AZ111" s="14">
        <v>18748.099999999999</v>
      </c>
      <c r="BA111" s="14">
        <v>0</v>
      </c>
      <c r="BB111" s="14">
        <v>66378.3</v>
      </c>
      <c r="BC111" s="14">
        <v>94000</v>
      </c>
      <c r="BD111" s="14">
        <v>27621.7</v>
      </c>
      <c r="BE111" s="14">
        <v>29.38</v>
      </c>
      <c r="BI111" s="13" t="s">
        <v>13</v>
      </c>
      <c r="BJ111" s="14">
        <v>32706.5</v>
      </c>
      <c r="BK111" s="14">
        <v>0</v>
      </c>
      <c r="BL111" s="14">
        <v>37378.9</v>
      </c>
      <c r="BM111" s="14">
        <v>1038.3</v>
      </c>
      <c r="BN111" s="14">
        <v>71123.600000000006</v>
      </c>
      <c r="BO111" s="14">
        <v>94000</v>
      </c>
      <c r="BP111" s="14">
        <v>22876.400000000001</v>
      </c>
      <c r="BQ111" s="14">
        <v>24.34</v>
      </c>
      <c r="BU111" s="13" t="s">
        <v>13</v>
      </c>
      <c r="BV111" s="14">
        <v>9490.9</v>
      </c>
      <c r="BW111" s="14">
        <v>49563.6</v>
      </c>
      <c r="BX111" s="14">
        <v>18981.8</v>
      </c>
      <c r="BY111" s="14">
        <v>0</v>
      </c>
      <c r="BZ111" s="14">
        <v>78036.399999999994</v>
      </c>
      <c r="CA111" s="14">
        <v>94000</v>
      </c>
      <c r="CB111" s="14">
        <v>15963.6</v>
      </c>
      <c r="CC111" s="14">
        <v>16.98</v>
      </c>
      <c r="CG111" s="13" t="s">
        <v>13</v>
      </c>
      <c r="CH111" s="14">
        <v>40138.300000000003</v>
      </c>
      <c r="CI111" s="14">
        <v>5424.1</v>
      </c>
      <c r="CJ111" s="14">
        <v>10848.2</v>
      </c>
      <c r="CK111" s="14">
        <v>8678.6</v>
      </c>
      <c r="CL111" s="14">
        <v>65089.2</v>
      </c>
      <c r="CM111" s="14">
        <v>94000</v>
      </c>
      <c r="CN111" s="14">
        <v>28910.799999999999</v>
      </c>
      <c r="CO111" s="14">
        <v>30.76</v>
      </c>
      <c r="CS111" s="13" t="s">
        <v>13</v>
      </c>
      <c r="CT111" s="14">
        <v>28740.1</v>
      </c>
      <c r="CU111" s="14">
        <v>54819</v>
      </c>
      <c r="CV111" s="14">
        <v>0</v>
      </c>
      <c r="CW111" s="14">
        <v>0</v>
      </c>
      <c r="CX111" s="14">
        <v>83559.100000000006</v>
      </c>
      <c r="CY111" s="14">
        <v>94000</v>
      </c>
      <c r="CZ111" s="14">
        <v>10440.9</v>
      </c>
      <c r="DA111" s="14">
        <v>11.11</v>
      </c>
      <c r="DE111" s="13" t="s">
        <v>13</v>
      </c>
      <c r="DF111" s="14">
        <v>6243.1</v>
      </c>
      <c r="DG111" s="14">
        <v>68131.7</v>
      </c>
      <c r="DH111" s="14">
        <v>11943.4</v>
      </c>
      <c r="DI111" s="14">
        <v>0</v>
      </c>
      <c r="DJ111" s="14">
        <v>86318.2</v>
      </c>
      <c r="DK111" s="14">
        <v>94000</v>
      </c>
      <c r="DL111" s="14">
        <v>7681.8</v>
      </c>
      <c r="DM111" s="14">
        <v>8.17</v>
      </c>
    </row>
    <row r="112" spans="1:117" ht="15" thickBot="1" x14ac:dyDescent="0.35">
      <c r="A112" s="13" t="s">
        <v>14</v>
      </c>
      <c r="B112" s="14">
        <v>0</v>
      </c>
      <c r="C112" s="14">
        <v>14605.4</v>
      </c>
      <c r="D112" s="14">
        <v>39787.199999999997</v>
      </c>
      <c r="E112" s="14">
        <v>0</v>
      </c>
      <c r="F112" s="14">
        <v>54392.6</v>
      </c>
      <c r="G112" s="14">
        <v>23000</v>
      </c>
      <c r="H112" s="14">
        <v>-31392.6</v>
      </c>
      <c r="I112" s="14">
        <v>-136.49</v>
      </c>
      <c r="M112" s="13" t="s">
        <v>14</v>
      </c>
      <c r="N112" s="14">
        <v>0</v>
      </c>
      <c r="O112" s="14">
        <v>31907.3</v>
      </c>
      <c r="P112" s="14">
        <v>20399.7</v>
      </c>
      <c r="Q112" s="14">
        <v>0</v>
      </c>
      <c r="R112" s="14">
        <v>52307</v>
      </c>
      <c r="S112" s="14">
        <v>23000</v>
      </c>
      <c r="T112" s="14">
        <v>-29307</v>
      </c>
      <c r="U112" s="14">
        <v>-127.42</v>
      </c>
      <c r="Y112" s="13" t="s">
        <v>14</v>
      </c>
      <c r="Z112" s="14">
        <v>0</v>
      </c>
      <c r="AA112" s="14">
        <v>12601.3</v>
      </c>
      <c r="AB112" s="14">
        <v>50405.1</v>
      </c>
      <c r="AC112" s="14">
        <v>0</v>
      </c>
      <c r="AD112" s="14">
        <v>63006.3</v>
      </c>
      <c r="AE112" s="14">
        <v>23000</v>
      </c>
      <c r="AF112" s="14">
        <v>-40006.300000000003</v>
      </c>
      <c r="AG112" s="14">
        <v>-173.94</v>
      </c>
      <c r="AK112" s="13" t="s">
        <v>14</v>
      </c>
      <c r="AL112" s="14">
        <v>0</v>
      </c>
      <c r="AM112" s="14">
        <v>8881</v>
      </c>
      <c r="AN112" s="14">
        <v>31867.200000000001</v>
      </c>
      <c r="AO112" s="14">
        <v>0</v>
      </c>
      <c r="AP112" s="14">
        <v>40748.199999999997</v>
      </c>
      <c r="AQ112" s="14">
        <v>23000</v>
      </c>
      <c r="AR112" s="14">
        <v>-17748.2</v>
      </c>
      <c r="AS112" s="14">
        <v>-77.17</v>
      </c>
      <c r="AW112" s="13" t="s">
        <v>14</v>
      </c>
      <c r="AX112" s="14">
        <v>18241.400000000001</v>
      </c>
      <c r="AY112" s="14">
        <v>29388.9</v>
      </c>
      <c r="AZ112" s="14">
        <v>0</v>
      </c>
      <c r="BA112" s="14">
        <v>0</v>
      </c>
      <c r="BB112" s="14">
        <v>47630.2</v>
      </c>
      <c r="BC112" s="14">
        <v>23000</v>
      </c>
      <c r="BD112" s="14">
        <v>-24630.2</v>
      </c>
      <c r="BE112" s="14">
        <v>-107.09</v>
      </c>
      <c r="BI112" s="13" t="s">
        <v>14</v>
      </c>
      <c r="BJ112" s="14">
        <v>32706.5</v>
      </c>
      <c r="BK112" s="14">
        <v>7268.1</v>
      </c>
      <c r="BL112" s="14">
        <v>0</v>
      </c>
      <c r="BM112" s="14">
        <v>0</v>
      </c>
      <c r="BN112" s="14">
        <v>39974.6</v>
      </c>
      <c r="BO112" s="14">
        <v>23000</v>
      </c>
      <c r="BP112" s="14">
        <v>-16974.599999999999</v>
      </c>
      <c r="BQ112" s="14">
        <v>-73.8</v>
      </c>
      <c r="BU112" s="13" t="s">
        <v>14</v>
      </c>
      <c r="BV112" s="14">
        <v>9490.9</v>
      </c>
      <c r="BW112" s="14">
        <v>14236.4</v>
      </c>
      <c r="BX112" s="14">
        <v>0</v>
      </c>
      <c r="BY112" s="14">
        <v>527.29999999999995</v>
      </c>
      <c r="BZ112" s="14">
        <v>24254.5</v>
      </c>
      <c r="CA112" s="14">
        <v>23000</v>
      </c>
      <c r="CB112" s="14">
        <v>-1254.5</v>
      </c>
      <c r="CC112" s="14">
        <v>-5.45</v>
      </c>
      <c r="CG112" s="13" t="s">
        <v>14</v>
      </c>
      <c r="CH112" s="14">
        <v>40138.300000000003</v>
      </c>
      <c r="CI112" s="14">
        <v>14645.1</v>
      </c>
      <c r="CJ112" s="14">
        <v>0</v>
      </c>
      <c r="CK112" s="14">
        <v>0</v>
      </c>
      <c r="CL112" s="14">
        <v>54783.4</v>
      </c>
      <c r="CM112" s="14">
        <v>23000</v>
      </c>
      <c r="CN112" s="14">
        <v>-31783.4</v>
      </c>
      <c r="CO112" s="14">
        <v>-138.19</v>
      </c>
      <c r="CS112" s="13" t="s">
        <v>14</v>
      </c>
      <c r="CT112" s="14">
        <v>28740.1</v>
      </c>
      <c r="CU112" s="14">
        <v>6386.7</v>
      </c>
      <c r="CV112" s="14">
        <v>0</v>
      </c>
      <c r="CW112" s="14">
        <v>0</v>
      </c>
      <c r="CX112" s="14">
        <v>35126.800000000003</v>
      </c>
      <c r="CY112" s="14">
        <v>23000</v>
      </c>
      <c r="CZ112" s="14">
        <v>-12126.8</v>
      </c>
      <c r="DA112" s="14">
        <v>-52.73</v>
      </c>
      <c r="DE112" s="13" t="s">
        <v>14</v>
      </c>
      <c r="DF112" s="14">
        <v>6514.6</v>
      </c>
      <c r="DG112" s="14">
        <v>23886.799999999999</v>
      </c>
      <c r="DH112" s="14">
        <v>0</v>
      </c>
      <c r="DI112" s="14">
        <v>0</v>
      </c>
      <c r="DJ112" s="14">
        <v>30401.4</v>
      </c>
      <c r="DK112" s="14">
        <v>23000</v>
      </c>
      <c r="DL112" s="14">
        <v>-7401.4</v>
      </c>
      <c r="DM112" s="14">
        <v>-32.18</v>
      </c>
    </row>
    <row r="113" spans="1:117" ht="15" thickBot="1" x14ac:dyDescent="0.35">
      <c r="A113" s="13" t="s">
        <v>15</v>
      </c>
      <c r="B113" s="14">
        <v>0</v>
      </c>
      <c r="C113" s="14">
        <v>2014.5</v>
      </c>
      <c r="D113" s="14">
        <v>21656.3</v>
      </c>
      <c r="E113" s="14">
        <v>18634.5</v>
      </c>
      <c r="F113" s="14">
        <v>42305.3</v>
      </c>
      <c r="G113" s="14">
        <v>23000</v>
      </c>
      <c r="H113" s="14">
        <v>-19305.3</v>
      </c>
      <c r="I113" s="14">
        <v>-83.94</v>
      </c>
      <c r="M113" s="13" t="s">
        <v>15</v>
      </c>
      <c r="N113" s="14">
        <v>6799.9</v>
      </c>
      <c r="O113" s="14">
        <v>10984.5</v>
      </c>
      <c r="P113" s="14">
        <v>13599.8</v>
      </c>
      <c r="Q113" s="14">
        <v>523.1</v>
      </c>
      <c r="R113" s="14">
        <v>31907.3</v>
      </c>
      <c r="S113" s="14">
        <v>23000</v>
      </c>
      <c r="T113" s="14">
        <v>-8907.2999999999993</v>
      </c>
      <c r="U113" s="14">
        <v>-38.729999999999997</v>
      </c>
      <c r="Y113" s="13" t="s">
        <v>15</v>
      </c>
      <c r="Z113" s="14">
        <v>1575.2</v>
      </c>
      <c r="AA113" s="14">
        <v>0</v>
      </c>
      <c r="AB113" s="14">
        <v>32553.3</v>
      </c>
      <c r="AC113" s="14">
        <v>1050.0999999999999</v>
      </c>
      <c r="AD113" s="14">
        <v>35178.5</v>
      </c>
      <c r="AE113" s="14">
        <v>23000</v>
      </c>
      <c r="AF113" s="14">
        <v>-12178.5</v>
      </c>
      <c r="AG113" s="14">
        <v>-52.95</v>
      </c>
      <c r="AK113" s="13" t="s">
        <v>15</v>
      </c>
      <c r="AL113" s="14">
        <v>15672.4</v>
      </c>
      <c r="AM113" s="14">
        <v>4179.3</v>
      </c>
      <c r="AN113" s="14">
        <v>13582.7</v>
      </c>
      <c r="AO113" s="14">
        <v>9925.7999999999993</v>
      </c>
      <c r="AP113" s="14">
        <v>43360.3</v>
      </c>
      <c r="AQ113" s="14">
        <v>23000</v>
      </c>
      <c r="AR113" s="14">
        <v>-20360.3</v>
      </c>
      <c r="AS113" s="14">
        <v>-88.52</v>
      </c>
      <c r="AW113" s="13" t="s">
        <v>15</v>
      </c>
      <c r="AX113" s="14">
        <v>4560.3</v>
      </c>
      <c r="AY113" s="14">
        <v>6080.5</v>
      </c>
      <c r="AZ113" s="14">
        <v>19254.8</v>
      </c>
      <c r="BA113" s="14">
        <v>1013.4</v>
      </c>
      <c r="BB113" s="14">
        <v>30909</v>
      </c>
      <c r="BC113" s="14">
        <v>23000</v>
      </c>
      <c r="BD113" s="14">
        <v>-7909</v>
      </c>
      <c r="BE113" s="14">
        <v>-34.39</v>
      </c>
      <c r="BI113" s="13" t="s">
        <v>15</v>
      </c>
      <c r="BJ113" s="14">
        <v>4153.2</v>
      </c>
      <c r="BK113" s="14">
        <v>5710.7</v>
      </c>
      <c r="BL113" s="14">
        <v>37378.9</v>
      </c>
      <c r="BM113" s="14">
        <v>1038.3</v>
      </c>
      <c r="BN113" s="14">
        <v>48281</v>
      </c>
      <c r="BO113" s="14">
        <v>23000</v>
      </c>
      <c r="BP113" s="14">
        <v>-25281</v>
      </c>
      <c r="BQ113" s="14">
        <v>-109.92</v>
      </c>
      <c r="BU113" s="13" t="s">
        <v>15</v>
      </c>
      <c r="BV113" s="14">
        <v>1054.5</v>
      </c>
      <c r="BW113" s="14">
        <v>14236.4</v>
      </c>
      <c r="BX113" s="14">
        <v>18981.8</v>
      </c>
      <c r="BY113" s="14">
        <v>7909.1</v>
      </c>
      <c r="BZ113" s="14">
        <v>42181.8</v>
      </c>
      <c r="CA113" s="14">
        <v>23000</v>
      </c>
      <c r="CB113" s="14">
        <v>-19181.8</v>
      </c>
      <c r="CC113" s="14">
        <v>-83.4</v>
      </c>
      <c r="CG113" s="13" t="s">
        <v>15</v>
      </c>
      <c r="CH113" s="14">
        <v>9763.4</v>
      </c>
      <c r="CI113" s="14">
        <v>5424.1</v>
      </c>
      <c r="CJ113" s="14">
        <v>21154</v>
      </c>
      <c r="CK113" s="14">
        <v>8678.6</v>
      </c>
      <c r="CL113" s="14">
        <v>45020</v>
      </c>
      <c r="CM113" s="14">
        <v>23000</v>
      </c>
      <c r="CN113" s="14">
        <v>-22020</v>
      </c>
      <c r="CO113" s="14">
        <v>-95.74</v>
      </c>
      <c r="CS113" s="13" t="s">
        <v>15</v>
      </c>
      <c r="CT113" s="14">
        <v>0</v>
      </c>
      <c r="CU113" s="14">
        <v>6386.7</v>
      </c>
      <c r="CV113" s="14">
        <v>8515.6</v>
      </c>
      <c r="CW113" s="14">
        <v>20756.7</v>
      </c>
      <c r="CX113" s="14">
        <v>35659</v>
      </c>
      <c r="CY113" s="14">
        <v>23000</v>
      </c>
      <c r="CZ113" s="14">
        <v>-12659</v>
      </c>
      <c r="DA113" s="14">
        <v>-55.04</v>
      </c>
      <c r="DE113" s="13" t="s">
        <v>15</v>
      </c>
      <c r="DF113" s="14">
        <v>6514.6</v>
      </c>
      <c r="DG113" s="14">
        <v>18186.5</v>
      </c>
      <c r="DH113" s="14">
        <v>5971.7</v>
      </c>
      <c r="DI113" s="14">
        <v>23343.9</v>
      </c>
      <c r="DJ113" s="14">
        <v>54016.800000000003</v>
      </c>
      <c r="DK113" s="14">
        <v>23000</v>
      </c>
      <c r="DL113" s="14">
        <v>-31016.799999999999</v>
      </c>
      <c r="DM113" s="14">
        <v>-134.86000000000001</v>
      </c>
    </row>
    <row r="114" spans="1:117" ht="15" thickBot="1" x14ac:dyDescent="0.35">
      <c r="A114" s="13" t="s">
        <v>16</v>
      </c>
      <c r="B114" s="14">
        <v>20145.400000000001</v>
      </c>
      <c r="C114" s="14">
        <v>2014.5</v>
      </c>
      <c r="D114" s="14">
        <v>21656.3</v>
      </c>
      <c r="E114" s="14">
        <v>18634.5</v>
      </c>
      <c r="F114" s="14">
        <v>62450.7</v>
      </c>
      <c r="G114" s="14">
        <v>76000</v>
      </c>
      <c r="H114" s="14">
        <v>13549.3</v>
      </c>
      <c r="I114" s="14">
        <v>17.829999999999998</v>
      </c>
      <c r="M114" s="13" t="s">
        <v>16</v>
      </c>
      <c r="N114" s="14">
        <v>26676.6</v>
      </c>
      <c r="O114" s="14">
        <v>0</v>
      </c>
      <c r="P114" s="14">
        <v>13599.8</v>
      </c>
      <c r="Q114" s="14">
        <v>27722.7</v>
      </c>
      <c r="R114" s="14">
        <v>67999.199999999997</v>
      </c>
      <c r="S114" s="14">
        <v>76000</v>
      </c>
      <c r="T114" s="14">
        <v>8000.8</v>
      </c>
      <c r="U114" s="14">
        <v>10.53</v>
      </c>
      <c r="Y114" s="13" t="s">
        <v>16</v>
      </c>
      <c r="Z114" s="14">
        <v>34653.5</v>
      </c>
      <c r="AA114" s="14">
        <v>0</v>
      </c>
      <c r="AB114" s="14">
        <v>32553.3</v>
      </c>
      <c r="AC114" s="14">
        <v>1050.0999999999999</v>
      </c>
      <c r="AD114" s="14">
        <v>68256.800000000003</v>
      </c>
      <c r="AE114" s="14">
        <v>76000</v>
      </c>
      <c r="AF114" s="14">
        <v>7743.2</v>
      </c>
      <c r="AG114" s="14">
        <v>10.19</v>
      </c>
      <c r="AK114" s="13" t="s">
        <v>16</v>
      </c>
      <c r="AL114" s="14">
        <v>26643.1</v>
      </c>
      <c r="AM114" s="14">
        <v>4179.3</v>
      </c>
      <c r="AN114" s="14">
        <v>13582.7</v>
      </c>
      <c r="AO114" s="14">
        <v>18806.900000000001</v>
      </c>
      <c r="AP114" s="14">
        <v>63212</v>
      </c>
      <c r="AQ114" s="14">
        <v>76000</v>
      </c>
      <c r="AR114" s="14">
        <v>12788</v>
      </c>
      <c r="AS114" s="14">
        <v>16.829999999999998</v>
      </c>
      <c r="AW114" s="13" t="s">
        <v>16</v>
      </c>
      <c r="AX114" s="14">
        <v>4560.3</v>
      </c>
      <c r="AY114" s="14">
        <v>0</v>
      </c>
      <c r="AZ114" s="14">
        <v>38509.5</v>
      </c>
      <c r="BA114" s="14">
        <v>27868.799999999999</v>
      </c>
      <c r="BB114" s="14">
        <v>70938.600000000006</v>
      </c>
      <c r="BC114" s="14">
        <v>76000</v>
      </c>
      <c r="BD114" s="14">
        <v>5061.3999999999996</v>
      </c>
      <c r="BE114" s="14">
        <v>6.66</v>
      </c>
      <c r="BI114" s="13" t="s">
        <v>16</v>
      </c>
      <c r="BJ114" s="14">
        <v>4153.2</v>
      </c>
      <c r="BK114" s="14">
        <v>0</v>
      </c>
      <c r="BL114" s="14">
        <v>59702.3</v>
      </c>
      <c r="BM114" s="14">
        <v>1038.3</v>
      </c>
      <c r="BN114" s="14">
        <v>64893.8</v>
      </c>
      <c r="BO114" s="14">
        <v>76000</v>
      </c>
      <c r="BP114" s="14">
        <v>11106.2</v>
      </c>
      <c r="BQ114" s="14">
        <v>14.61</v>
      </c>
      <c r="BU114" s="13" t="s">
        <v>16</v>
      </c>
      <c r="BV114" s="14">
        <v>1054.5</v>
      </c>
      <c r="BW114" s="14">
        <v>14236.4</v>
      </c>
      <c r="BX114" s="14">
        <v>34800</v>
      </c>
      <c r="BY114" s="14">
        <v>22145.5</v>
      </c>
      <c r="BZ114" s="14">
        <v>72236.399999999994</v>
      </c>
      <c r="CA114" s="14">
        <v>76000</v>
      </c>
      <c r="CB114" s="14">
        <v>3763.6</v>
      </c>
      <c r="CC114" s="14">
        <v>4.95</v>
      </c>
      <c r="CG114" s="13" t="s">
        <v>16</v>
      </c>
      <c r="CH114" s="14">
        <v>0</v>
      </c>
      <c r="CI114" s="14">
        <v>5424.1</v>
      </c>
      <c r="CJ114" s="14">
        <v>47189.599999999999</v>
      </c>
      <c r="CK114" s="14">
        <v>8678.6</v>
      </c>
      <c r="CL114" s="14">
        <v>61292.3</v>
      </c>
      <c r="CM114" s="14">
        <v>76000</v>
      </c>
      <c r="CN114" s="14">
        <v>14707.7</v>
      </c>
      <c r="CO114" s="14">
        <v>19.350000000000001</v>
      </c>
      <c r="CS114" s="13" t="s">
        <v>16</v>
      </c>
      <c r="CT114" s="14">
        <v>0</v>
      </c>
      <c r="CU114" s="14">
        <v>6386.7</v>
      </c>
      <c r="CV114" s="14">
        <v>31401.200000000001</v>
      </c>
      <c r="CW114" s="14">
        <v>25546.7</v>
      </c>
      <c r="CX114" s="14">
        <v>63334.6</v>
      </c>
      <c r="CY114" s="14">
        <v>76000</v>
      </c>
      <c r="CZ114" s="14">
        <v>12665.4</v>
      </c>
      <c r="DA114" s="14">
        <v>16.670000000000002</v>
      </c>
      <c r="DE114" s="13" t="s">
        <v>16</v>
      </c>
      <c r="DF114" s="14">
        <v>6243.1</v>
      </c>
      <c r="DG114" s="14">
        <v>18186.5</v>
      </c>
      <c r="DH114" s="14">
        <v>11943.4</v>
      </c>
      <c r="DI114" s="14">
        <v>28229.9</v>
      </c>
      <c r="DJ114" s="14">
        <v>64603</v>
      </c>
      <c r="DK114" s="14">
        <v>76000</v>
      </c>
      <c r="DL114" s="14">
        <v>11397</v>
      </c>
      <c r="DM114" s="14">
        <v>15</v>
      </c>
    </row>
    <row r="115" spans="1:117" ht="15" thickBot="1" x14ac:dyDescent="0.35">
      <c r="A115" s="13" t="s">
        <v>17</v>
      </c>
      <c r="B115" s="14">
        <v>20649</v>
      </c>
      <c r="C115" s="14">
        <v>503.6</v>
      </c>
      <c r="D115" s="14">
        <v>0</v>
      </c>
      <c r="E115" s="14">
        <v>18634.5</v>
      </c>
      <c r="F115" s="14">
        <v>39787.199999999997</v>
      </c>
      <c r="G115" s="14">
        <v>39000</v>
      </c>
      <c r="H115" s="14">
        <v>-787.2</v>
      </c>
      <c r="I115" s="14">
        <v>-2.02</v>
      </c>
      <c r="M115" s="13" t="s">
        <v>17</v>
      </c>
      <c r="N115" s="14">
        <v>26676.6</v>
      </c>
      <c r="O115" s="14">
        <v>10984.5</v>
      </c>
      <c r="P115" s="14">
        <v>10461.4</v>
      </c>
      <c r="Q115" s="14">
        <v>523.1</v>
      </c>
      <c r="R115" s="14">
        <v>48645.599999999999</v>
      </c>
      <c r="S115" s="14">
        <v>39000</v>
      </c>
      <c r="T115" s="14">
        <v>-9645.6</v>
      </c>
      <c r="U115" s="14">
        <v>-24.73</v>
      </c>
      <c r="Y115" s="13" t="s">
        <v>17</v>
      </c>
      <c r="Z115" s="14">
        <v>34653.5</v>
      </c>
      <c r="AA115" s="14">
        <v>0</v>
      </c>
      <c r="AB115" s="14">
        <v>0</v>
      </c>
      <c r="AC115" s="14">
        <v>14176.4</v>
      </c>
      <c r="AD115" s="14">
        <v>48829.9</v>
      </c>
      <c r="AE115" s="14">
        <v>39000</v>
      </c>
      <c r="AF115" s="14">
        <v>-9829.9</v>
      </c>
      <c r="AG115" s="14">
        <v>-25.2</v>
      </c>
      <c r="AK115" s="13" t="s">
        <v>17</v>
      </c>
      <c r="AL115" s="14">
        <v>26643.1</v>
      </c>
      <c r="AM115" s="14">
        <v>0</v>
      </c>
      <c r="AN115" s="14">
        <v>0</v>
      </c>
      <c r="AO115" s="14">
        <v>29255.1</v>
      </c>
      <c r="AP115" s="14">
        <v>55898.2</v>
      </c>
      <c r="AQ115" s="14">
        <v>39000</v>
      </c>
      <c r="AR115" s="14">
        <v>-16898.2</v>
      </c>
      <c r="AS115" s="14">
        <v>-43.33</v>
      </c>
      <c r="AW115" s="13" t="s">
        <v>17</v>
      </c>
      <c r="AX115" s="14">
        <v>4560.3</v>
      </c>
      <c r="AY115" s="14">
        <v>6080.5</v>
      </c>
      <c r="AZ115" s="14">
        <v>38509.5</v>
      </c>
      <c r="BA115" s="14">
        <v>1013.4</v>
      </c>
      <c r="BB115" s="14">
        <v>50163.8</v>
      </c>
      <c r="BC115" s="14">
        <v>39000</v>
      </c>
      <c r="BD115" s="14">
        <v>-11163.8</v>
      </c>
      <c r="BE115" s="14">
        <v>-28.63</v>
      </c>
      <c r="BI115" s="13" t="s">
        <v>17</v>
      </c>
      <c r="BJ115" s="14">
        <v>4153.2</v>
      </c>
      <c r="BK115" s="14">
        <v>0</v>
      </c>
      <c r="BL115" s="14">
        <v>59702.3</v>
      </c>
      <c r="BM115" s="14">
        <v>2076.6</v>
      </c>
      <c r="BN115" s="14">
        <v>65932.100000000006</v>
      </c>
      <c r="BO115" s="14">
        <v>39000</v>
      </c>
      <c r="BP115" s="14">
        <v>-26932.1</v>
      </c>
      <c r="BQ115" s="14">
        <v>-69.06</v>
      </c>
      <c r="BU115" s="13" t="s">
        <v>17</v>
      </c>
      <c r="BV115" s="14">
        <v>1054.5</v>
      </c>
      <c r="BW115" s="14">
        <v>0</v>
      </c>
      <c r="BX115" s="14">
        <v>34800</v>
      </c>
      <c r="BY115" s="14">
        <v>30054.5</v>
      </c>
      <c r="BZ115" s="14">
        <v>65909.100000000006</v>
      </c>
      <c r="CA115" s="14">
        <v>39000</v>
      </c>
      <c r="CB115" s="14">
        <v>-26909.1</v>
      </c>
      <c r="CC115" s="14">
        <v>-69</v>
      </c>
      <c r="CG115" s="13" t="s">
        <v>17</v>
      </c>
      <c r="CH115" s="14">
        <v>9763.4</v>
      </c>
      <c r="CI115" s="14">
        <v>0</v>
      </c>
      <c r="CJ115" s="14">
        <v>21154</v>
      </c>
      <c r="CK115" s="14">
        <v>18984.3</v>
      </c>
      <c r="CL115" s="14">
        <v>49901.7</v>
      </c>
      <c r="CM115" s="14">
        <v>39000</v>
      </c>
      <c r="CN115" s="14">
        <v>-10901.7</v>
      </c>
      <c r="CO115" s="14">
        <v>-27.95</v>
      </c>
      <c r="CS115" s="13" t="s">
        <v>17</v>
      </c>
      <c r="CT115" s="14">
        <v>5854.5</v>
      </c>
      <c r="CU115" s="14">
        <v>6386.7</v>
      </c>
      <c r="CV115" s="14">
        <v>8515.6</v>
      </c>
      <c r="CW115" s="14">
        <v>25546.7</v>
      </c>
      <c r="CX115" s="14">
        <v>46303.5</v>
      </c>
      <c r="CY115" s="14">
        <v>39000</v>
      </c>
      <c r="CZ115" s="14">
        <v>-7303.5</v>
      </c>
      <c r="DA115" s="14">
        <v>-18.73</v>
      </c>
      <c r="DE115" s="13" t="s">
        <v>17</v>
      </c>
      <c r="DF115" s="14">
        <v>0</v>
      </c>
      <c r="DG115" s="14">
        <v>6514.6</v>
      </c>
      <c r="DH115" s="14">
        <v>15743.6</v>
      </c>
      <c r="DI115" s="14">
        <v>39358.9</v>
      </c>
      <c r="DJ115" s="14">
        <v>61617.1</v>
      </c>
      <c r="DK115" s="14">
        <v>39000</v>
      </c>
      <c r="DL115" s="14">
        <v>-22617.1</v>
      </c>
      <c r="DM115" s="14">
        <v>-57.99</v>
      </c>
    </row>
    <row r="116" spans="1:117" ht="15" thickBot="1" x14ac:dyDescent="0.35">
      <c r="A116" s="13" t="s">
        <v>18</v>
      </c>
      <c r="B116" s="14">
        <v>0</v>
      </c>
      <c r="C116" s="14">
        <v>503.6</v>
      </c>
      <c r="D116" s="14">
        <v>62450.7</v>
      </c>
      <c r="E116" s="14">
        <v>29210.799999999999</v>
      </c>
      <c r="F116" s="14">
        <v>92165.2</v>
      </c>
      <c r="G116" s="14">
        <v>97000</v>
      </c>
      <c r="H116" s="14">
        <v>4834.8</v>
      </c>
      <c r="I116" s="14">
        <v>4.9800000000000004</v>
      </c>
      <c r="M116" s="13" t="s">
        <v>18</v>
      </c>
      <c r="N116" s="14">
        <v>0</v>
      </c>
      <c r="O116" s="14">
        <v>81075.899999999994</v>
      </c>
      <c r="P116" s="14">
        <v>20399.7</v>
      </c>
      <c r="Q116" s="14">
        <v>0</v>
      </c>
      <c r="R116" s="14">
        <v>101475.7</v>
      </c>
      <c r="S116" s="14">
        <v>97000</v>
      </c>
      <c r="T116" s="14">
        <v>-4475.7</v>
      </c>
      <c r="U116" s="14">
        <v>-4.6100000000000003</v>
      </c>
      <c r="Y116" s="13" t="s">
        <v>18</v>
      </c>
      <c r="Z116" s="14">
        <v>0</v>
      </c>
      <c r="AA116" s="14">
        <v>0</v>
      </c>
      <c r="AB116" s="14">
        <v>84008.4</v>
      </c>
      <c r="AC116" s="14">
        <v>1050.0999999999999</v>
      </c>
      <c r="AD116" s="14">
        <v>85058.5</v>
      </c>
      <c r="AE116" s="14">
        <v>97000</v>
      </c>
      <c r="AF116" s="14">
        <v>11941.5</v>
      </c>
      <c r="AG116" s="14">
        <v>12.31</v>
      </c>
      <c r="AK116" s="13" t="s">
        <v>18</v>
      </c>
      <c r="AL116" s="14">
        <v>0</v>
      </c>
      <c r="AM116" s="14">
        <v>4179.3</v>
      </c>
      <c r="AN116" s="14">
        <v>55375.8</v>
      </c>
      <c r="AO116" s="14">
        <v>29255.1</v>
      </c>
      <c r="AP116" s="14">
        <v>88810.2</v>
      </c>
      <c r="AQ116" s="14">
        <v>97000</v>
      </c>
      <c r="AR116" s="14">
        <v>8189.8</v>
      </c>
      <c r="AS116" s="14">
        <v>8.44</v>
      </c>
      <c r="AW116" s="13" t="s">
        <v>18</v>
      </c>
      <c r="AX116" s="14">
        <v>4560.3</v>
      </c>
      <c r="AY116" s="14">
        <v>55230.8</v>
      </c>
      <c r="AZ116" s="14">
        <v>38509.5</v>
      </c>
      <c r="BA116" s="14">
        <v>0</v>
      </c>
      <c r="BB116" s="14">
        <v>98300.7</v>
      </c>
      <c r="BC116" s="14">
        <v>97000</v>
      </c>
      <c r="BD116" s="14">
        <v>-1300.7</v>
      </c>
      <c r="BE116" s="14">
        <v>-1.34</v>
      </c>
      <c r="BI116" s="13" t="s">
        <v>18</v>
      </c>
      <c r="BJ116" s="14">
        <v>4153.2</v>
      </c>
      <c r="BK116" s="14">
        <v>5710.7</v>
      </c>
      <c r="BL116" s="14">
        <v>60740.6</v>
      </c>
      <c r="BM116" s="14">
        <v>1038.3</v>
      </c>
      <c r="BN116" s="14">
        <v>71642.8</v>
      </c>
      <c r="BO116" s="14">
        <v>97000</v>
      </c>
      <c r="BP116" s="14">
        <v>25357.200000000001</v>
      </c>
      <c r="BQ116" s="14">
        <v>26.14</v>
      </c>
      <c r="BU116" s="13" t="s">
        <v>18</v>
      </c>
      <c r="BV116" s="14">
        <v>1054.5</v>
      </c>
      <c r="BW116" s="14">
        <v>14236.4</v>
      </c>
      <c r="BX116" s="14">
        <v>37963.599999999999</v>
      </c>
      <c r="BY116" s="14">
        <v>30054.5</v>
      </c>
      <c r="BZ116" s="14">
        <v>83309.100000000006</v>
      </c>
      <c r="CA116" s="14">
        <v>97000</v>
      </c>
      <c r="CB116" s="14">
        <v>13690.9</v>
      </c>
      <c r="CC116" s="14">
        <v>14.11</v>
      </c>
      <c r="CG116" s="13" t="s">
        <v>18</v>
      </c>
      <c r="CH116" s="14">
        <v>91124.800000000003</v>
      </c>
      <c r="CI116" s="14">
        <v>5424.1</v>
      </c>
      <c r="CJ116" s="14">
        <v>0</v>
      </c>
      <c r="CK116" s="14">
        <v>8678.6</v>
      </c>
      <c r="CL116" s="14">
        <v>105227.5</v>
      </c>
      <c r="CM116" s="14">
        <v>97000</v>
      </c>
      <c r="CN116" s="14">
        <v>-8227.5</v>
      </c>
      <c r="CO116" s="14">
        <v>-8.48</v>
      </c>
      <c r="CS116" s="13" t="s">
        <v>18</v>
      </c>
      <c r="CT116" s="14">
        <v>71318</v>
      </c>
      <c r="CU116" s="14">
        <v>6386.7</v>
      </c>
      <c r="CV116" s="14">
        <v>0</v>
      </c>
      <c r="CW116" s="14">
        <v>25546.7</v>
      </c>
      <c r="CX116" s="14">
        <v>103251.4</v>
      </c>
      <c r="CY116" s="14">
        <v>97000</v>
      </c>
      <c r="CZ116" s="14">
        <v>-6251.4</v>
      </c>
      <c r="DA116" s="14">
        <v>-6.44</v>
      </c>
      <c r="DE116" s="13" t="s">
        <v>18</v>
      </c>
      <c r="DF116" s="14">
        <v>6514.6</v>
      </c>
      <c r="DG116" s="14">
        <v>18186.5</v>
      </c>
      <c r="DH116" s="14">
        <v>11943.4</v>
      </c>
      <c r="DI116" s="14">
        <v>39358.9</v>
      </c>
      <c r="DJ116" s="14">
        <v>76003.5</v>
      </c>
      <c r="DK116" s="14">
        <v>97000</v>
      </c>
      <c r="DL116" s="14">
        <v>20996.5</v>
      </c>
      <c r="DM116" s="14">
        <v>21.65</v>
      </c>
    </row>
    <row r="117" spans="1:117" ht="15" thickBot="1" x14ac:dyDescent="0.35">
      <c r="A117" s="13" t="s">
        <v>19</v>
      </c>
      <c r="B117" s="14">
        <v>0</v>
      </c>
      <c r="C117" s="14">
        <v>14605.4</v>
      </c>
      <c r="D117" s="14">
        <v>38276.300000000003</v>
      </c>
      <c r="E117" s="14">
        <v>0</v>
      </c>
      <c r="F117" s="14">
        <v>52881.7</v>
      </c>
      <c r="G117" s="14">
        <v>20000</v>
      </c>
      <c r="H117" s="14">
        <v>-32881.699999999997</v>
      </c>
      <c r="I117" s="14">
        <v>-164.41</v>
      </c>
      <c r="M117" s="13" t="s">
        <v>19</v>
      </c>
      <c r="N117" s="14">
        <v>0</v>
      </c>
      <c r="O117" s="14">
        <v>29815</v>
      </c>
      <c r="P117" s="14">
        <v>20399.7</v>
      </c>
      <c r="Q117" s="14">
        <v>523.1</v>
      </c>
      <c r="R117" s="14">
        <v>50737.8</v>
      </c>
      <c r="S117" s="14">
        <v>20000</v>
      </c>
      <c r="T117" s="14">
        <v>-30737.8</v>
      </c>
      <c r="U117" s="14">
        <v>-153.69</v>
      </c>
      <c r="Y117" s="13" t="s">
        <v>19</v>
      </c>
      <c r="Z117" s="14">
        <v>0</v>
      </c>
      <c r="AA117" s="14">
        <v>0</v>
      </c>
      <c r="AB117" s="14">
        <v>45154.5</v>
      </c>
      <c r="AC117" s="14">
        <v>11551.2</v>
      </c>
      <c r="AD117" s="14">
        <v>56705.7</v>
      </c>
      <c r="AE117" s="14">
        <v>20000</v>
      </c>
      <c r="AF117" s="14">
        <v>-36705.699999999997</v>
      </c>
      <c r="AG117" s="14">
        <v>-183.53</v>
      </c>
      <c r="AK117" s="13" t="s">
        <v>19</v>
      </c>
      <c r="AL117" s="14">
        <v>2089.6999999999998</v>
      </c>
      <c r="AM117" s="14">
        <v>0</v>
      </c>
      <c r="AN117" s="14">
        <v>27687.9</v>
      </c>
      <c r="AO117" s="14">
        <v>29255.1</v>
      </c>
      <c r="AP117" s="14">
        <v>59032.7</v>
      </c>
      <c r="AQ117" s="14">
        <v>20000</v>
      </c>
      <c r="AR117" s="14">
        <v>-39032.699999999997</v>
      </c>
      <c r="AS117" s="14">
        <v>-195.16</v>
      </c>
      <c r="AW117" s="13" t="s">
        <v>19</v>
      </c>
      <c r="AX117" s="14">
        <v>18241.400000000001</v>
      </c>
      <c r="AY117" s="14">
        <v>27868.799999999999</v>
      </c>
      <c r="AZ117" s="14">
        <v>0</v>
      </c>
      <c r="BA117" s="14">
        <v>1013.4</v>
      </c>
      <c r="BB117" s="14">
        <v>47123.5</v>
      </c>
      <c r="BC117" s="14">
        <v>20000</v>
      </c>
      <c r="BD117" s="14">
        <v>-27123.5</v>
      </c>
      <c r="BE117" s="14">
        <v>-135.62</v>
      </c>
      <c r="BI117" s="13" t="s">
        <v>19</v>
      </c>
      <c r="BJ117" s="14">
        <v>32706.5</v>
      </c>
      <c r="BK117" s="14">
        <v>0</v>
      </c>
      <c r="BL117" s="14">
        <v>0</v>
      </c>
      <c r="BM117" s="14">
        <v>2076.6</v>
      </c>
      <c r="BN117" s="14">
        <v>34783.1</v>
      </c>
      <c r="BO117" s="14">
        <v>20000</v>
      </c>
      <c r="BP117" s="14">
        <v>-14783.1</v>
      </c>
      <c r="BQ117" s="14">
        <v>-73.92</v>
      </c>
      <c r="BU117" s="13" t="s">
        <v>19</v>
      </c>
      <c r="BV117" s="14">
        <v>9490.9</v>
      </c>
      <c r="BW117" s="14">
        <v>0</v>
      </c>
      <c r="BX117" s="14">
        <v>0</v>
      </c>
      <c r="BY117" s="14">
        <v>30054.5</v>
      </c>
      <c r="BZ117" s="14">
        <v>39545.5</v>
      </c>
      <c r="CA117" s="14">
        <v>20000</v>
      </c>
      <c r="CB117" s="14">
        <v>-19545.5</v>
      </c>
      <c r="CC117" s="14">
        <v>-97.73</v>
      </c>
      <c r="CG117" s="13" t="s">
        <v>19</v>
      </c>
      <c r="CH117" s="14">
        <v>33087</v>
      </c>
      <c r="CI117" s="14">
        <v>0</v>
      </c>
      <c r="CJ117" s="14">
        <v>17899.5</v>
      </c>
      <c r="CK117" s="14">
        <v>8678.6</v>
      </c>
      <c r="CL117" s="14">
        <v>59665.1</v>
      </c>
      <c r="CM117" s="14">
        <v>20000</v>
      </c>
      <c r="CN117" s="14">
        <v>-39665.1</v>
      </c>
      <c r="CO117" s="14">
        <v>-198.33</v>
      </c>
      <c r="CS117" s="13" t="s">
        <v>19</v>
      </c>
      <c r="CT117" s="14">
        <v>28740.1</v>
      </c>
      <c r="CU117" s="14">
        <v>0</v>
      </c>
      <c r="CV117" s="14">
        <v>2661.1</v>
      </c>
      <c r="CW117" s="14">
        <v>25546.7</v>
      </c>
      <c r="CX117" s="14">
        <v>56947.9</v>
      </c>
      <c r="CY117" s="14">
        <v>20000</v>
      </c>
      <c r="CZ117" s="14">
        <v>-36947.9</v>
      </c>
      <c r="DA117" s="14">
        <v>-184.74</v>
      </c>
      <c r="DE117" s="13" t="s">
        <v>19</v>
      </c>
      <c r="DF117" s="14">
        <v>0</v>
      </c>
      <c r="DG117" s="14">
        <v>0</v>
      </c>
      <c r="DH117" s="14">
        <v>11943.4</v>
      </c>
      <c r="DI117" s="14">
        <v>39358.9</v>
      </c>
      <c r="DJ117" s="14">
        <v>51302.400000000001</v>
      </c>
      <c r="DK117" s="14">
        <v>20000</v>
      </c>
      <c r="DL117" s="14">
        <v>-31302.400000000001</v>
      </c>
      <c r="DM117" s="14">
        <v>-156.51</v>
      </c>
    </row>
    <row r="118" spans="1:117" ht="15" thickBot="1" x14ac:dyDescent="0.35"/>
    <row r="119" spans="1:117" ht="15" thickBot="1" x14ac:dyDescent="0.35">
      <c r="A119" s="15" t="s">
        <v>73</v>
      </c>
      <c r="B119" s="16">
        <v>150586.9</v>
      </c>
      <c r="M119" s="15" t="s">
        <v>73</v>
      </c>
      <c r="N119" s="16">
        <v>236427.8</v>
      </c>
      <c r="Y119" s="15" t="s">
        <v>73</v>
      </c>
      <c r="Z119" s="16">
        <v>162766.29999999999</v>
      </c>
      <c r="AK119" s="15" t="s">
        <v>73</v>
      </c>
      <c r="AL119" s="16">
        <v>204263.5</v>
      </c>
      <c r="AW119" s="15" t="s">
        <v>73</v>
      </c>
      <c r="AX119" s="16">
        <v>172279.6</v>
      </c>
      <c r="BI119" s="15" t="s">
        <v>73</v>
      </c>
      <c r="BJ119" s="16">
        <v>129268.5</v>
      </c>
      <c r="BU119" s="15" t="s">
        <v>73</v>
      </c>
      <c r="BV119" s="16">
        <v>210909</v>
      </c>
      <c r="CG119" s="15" t="s">
        <v>73</v>
      </c>
      <c r="CH119" s="16">
        <v>192555.4</v>
      </c>
      <c r="CS119" s="15" t="s">
        <v>73</v>
      </c>
      <c r="CT119" s="16">
        <v>252806.2</v>
      </c>
      <c r="DE119" s="15" t="s">
        <v>73</v>
      </c>
      <c r="DF119" s="16">
        <v>183222.7</v>
      </c>
    </row>
    <row r="120" spans="1:117" ht="15" thickBot="1" x14ac:dyDescent="0.35">
      <c r="A120" s="15" t="s">
        <v>74</v>
      </c>
      <c r="B120" s="16">
        <v>0</v>
      </c>
      <c r="M120" s="15" t="s">
        <v>74</v>
      </c>
      <c r="N120" s="16">
        <v>0</v>
      </c>
      <c r="Y120" s="15" t="s">
        <v>74</v>
      </c>
      <c r="Z120" s="16">
        <v>0</v>
      </c>
      <c r="AK120" s="15" t="s">
        <v>74</v>
      </c>
      <c r="AL120" s="16">
        <v>0</v>
      </c>
      <c r="AW120" s="15" t="s">
        <v>74</v>
      </c>
      <c r="AX120" s="16">
        <v>0</v>
      </c>
      <c r="BI120" s="15" t="s">
        <v>74</v>
      </c>
      <c r="BJ120" s="16">
        <v>0</v>
      </c>
      <c r="BU120" s="15" t="s">
        <v>74</v>
      </c>
      <c r="BV120" s="16">
        <v>0</v>
      </c>
      <c r="CG120" s="15" t="s">
        <v>74</v>
      </c>
      <c r="CH120" s="16">
        <v>0</v>
      </c>
      <c r="CS120" s="15" t="s">
        <v>74</v>
      </c>
      <c r="CT120" s="16">
        <v>0</v>
      </c>
      <c r="DE120" s="15" t="s">
        <v>74</v>
      </c>
      <c r="DF120" s="16">
        <v>0</v>
      </c>
    </row>
    <row r="121" spans="1:117" ht="15" thickBot="1" x14ac:dyDescent="0.35">
      <c r="A121" s="15" t="s">
        <v>75</v>
      </c>
      <c r="B121" s="16">
        <v>1247000.3</v>
      </c>
      <c r="M121" s="15" t="s">
        <v>75</v>
      </c>
      <c r="N121" s="16">
        <v>1247000</v>
      </c>
      <c r="Y121" s="15" t="s">
        <v>75</v>
      </c>
      <c r="Z121" s="16">
        <v>1247000</v>
      </c>
      <c r="AK121" s="15" t="s">
        <v>75</v>
      </c>
      <c r="AL121" s="16">
        <v>1247000.1000000001</v>
      </c>
      <c r="AW121" s="15" t="s">
        <v>75</v>
      </c>
      <c r="AX121" s="16">
        <v>1247000</v>
      </c>
      <c r="BI121" s="15" t="s">
        <v>75</v>
      </c>
      <c r="BJ121" s="16">
        <v>1246999.6000000001</v>
      </c>
      <c r="BU121" s="15" t="s">
        <v>75</v>
      </c>
      <c r="BV121" s="16">
        <v>1247000</v>
      </c>
      <c r="CG121" s="15" t="s">
        <v>75</v>
      </c>
      <c r="CH121" s="16">
        <v>1247000.1000000001</v>
      </c>
      <c r="CS121" s="15" t="s">
        <v>75</v>
      </c>
      <c r="CT121" s="16">
        <v>1247000.2</v>
      </c>
      <c r="DE121" s="15" t="s">
        <v>75</v>
      </c>
      <c r="DF121" s="16">
        <v>1247000.2</v>
      </c>
    </row>
    <row r="122" spans="1:117" ht="15" thickBot="1" x14ac:dyDescent="0.35">
      <c r="A122" s="15" t="s">
        <v>76</v>
      </c>
      <c r="B122" s="16">
        <v>1247000</v>
      </c>
      <c r="M122" s="15" t="s">
        <v>76</v>
      </c>
      <c r="N122" s="16">
        <v>1247000</v>
      </c>
      <c r="Y122" s="15" t="s">
        <v>76</v>
      </c>
      <c r="Z122" s="16">
        <v>1247000</v>
      </c>
      <c r="AK122" s="15" t="s">
        <v>76</v>
      </c>
      <c r="AL122" s="16">
        <v>1247000</v>
      </c>
      <c r="AW122" s="15" t="s">
        <v>76</v>
      </c>
      <c r="AX122" s="16">
        <v>1247000</v>
      </c>
      <c r="BI122" s="15" t="s">
        <v>76</v>
      </c>
      <c r="BJ122" s="16">
        <v>1247000</v>
      </c>
      <c r="BU122" s="15" t="s">
        <v>76</v>
      </c>
      <c r="BV122" s="16">
        <v>1247000</v>
      </c>
      <c r="CG122" s="15" t="s">
        <v>76</v>
      </c>
      <c r="CH122" s="16">
        <v>1247000</v>
      </c>
      <c r="CS122" s="15" t="s">
        <v>76</v>
      </c>
      <c r="CT122" s="16">
        <v>1247000</v>
      </c>
      <c r="DE122" s="15" t="s">
        <v>76</v>
      </c>
      <c r="DF122" s="16">
        <v>1247000</v>
      </c>
    </row>
    <row r="123" spans="1:117" ht="15" thickBot="1" x14ac:dyDescent="0.35">
      <c r="A123" s="15" t="s">
        <v>77</v>
      </c>
      <c r="B123" s="16">
        <v>0.3</v>
      </c>
      <c r="M123" s="15" t="s">
        <v>77</v>
      </c>
      <c r="N123" s="16">
        <v>0</v>
      </c>
      <c r="Y123" s="15" t="s">
        <v>77</v>
      </c>
      <c r="Z123" s="16">
        <v>0</v>
      </c>
      <c r="AK123" s="15" t="s">
        <v>77</v>
      </c>
      <c r="AL123" s="16">
        <v>0.1</v>
      </c>
      <c r="AW123" s="15" t="s">
        <v>77</v>
      </c>
      <c r="AX123" s="16">
        <v>0</v>
      </c>
      <c r="BI123" s="15" t="s">
        <v>77</v>
      </c>
      <c r="BJ123" s="16">
        <v>-0.4</v>
      </c>
      <c r="BU123" s="15" t="s">
        <v>77</v>
      </c>
      <c r="BV123" s="16">
        <v>0</v>
      </c>
      <c r="CG123" s="15" t="s">
        <v>77</v>
      </c>
      <c r="CH123" s="16">
        <v>0.1</v>
      </c>
      <c r="CS123" s="15" t="s">
        <v>77</v>
      </c>
      <c r="CT123" s="16">
        <v>0.2</v>
      </c>
      <c r="DE123" s="15" t="s">
        <v>77</v>
      </c>
      <c r="DF123" s="16">
        <v>0.2</v>
      </c>
    </row>
    <row r="124" spans="1:117" ht="15" thickBot="1" x14ac:dyDescent="0.35">
      <c r="A124" s="15" t="s">
        <v>78</v>
      </c>
      <c r="B124" s="16"/>
      <c r="M124" s="15" t="s">
        <v>78</v>
      </c>
      <c r="N124" s="16"/>
      <c r="Y124" s="15" t="s">
        <v>78</v>
      </c>
      <c r="Z124" s="16"/>
      <c r="AK124" s="15" t="s">
        <v>78</v>
      </c>
      <c r="AL124" s="16"/>
      <c r="AW124" s="15" t="s">
        <v>78</v>
      </c>
      <c r="AX124" s="16"/>
      <c r="BI124" s="15" t="s">
        <v>78</v>
      </c>
      <c r="BJ124" s="16"/>
      <c r="BU124" s="15" t="s">
        <v>78</v>
      </c>
      <c r="BV124" s="16"/>
      <c r="CG124" s="15" t="s">
        <v>78</v>
      </c>
      <c r="CH124" s="16"/>
      <c r="CS124" s="15" t="s">
        <v>78</v>
      </c>
      <c r="CT124" s="16"/>
      <c r="DE124" s="15" t="s">
        <v>78</v>
      </c>
      <c r="DF124" s="16"/>
    </row>
    <row r="125" spans="1:117" ht="15" thickBot="1" x14ac:dyDescent="0.35">
      <c r="A125" s="15" t="s">
        <v>79</v>
      </c>
      <c r="B125" s="16"/>
      <c r="M125" s="15" t="s">
        <v>79</v>
      </c>
      <c r="N125" s="16"/>
      <c r="Y125" s="15" t="s">
        <v>79</v>
      </c>
      <c r="Z125" s="16"/>
      <c r="AK125" s="15" t="s">
        <v>79</v>
      </c>
      <c r="AL125" s="16"/>
      <c r="AW125" s="15" t="s">
        <v>79</v>
      </c>
      <c r="AX125" s="16"/>
      <c r="BI125" s="15" t="s">
        <v>79</v>
      </c>
      <c r="BJ125" s="16"/>
      <c r="BU125" s="15" t="s">
        <v>79</v>
      </c>
      <c r="BV125" s="16"/>
      <c r="CG125" s="15" t="s">
        <v>79</v>
      </c>
      <c r="CH125" s="16"/>
      <c r="CS125" s="15" t="s">
        <v>79</v>
      </c>
      <c r="CT125" s="16"/>
      <c r="DE125" s="15" t="s">
        <v>79</v>
      </c>
      <c r="DF125" s="16"/>
    </row>
    <row r="126" spans="1:117" ht="15" thickBot="1" x14ac:dyDescent="0.35">
      <c r="A126" s="15" t="s">
        <v>80</v>
      </c>
      <c r="B126" s="16">
        <v>0</v>
      </c>
      <c r="M126" s="15" t="s">
        <v>80</v>
      </c>
      <c r="N126" s="16">
        <v>0</v>
      </c>
      <c r="Y126" s="15" t="s">
        <v>80</v>
      </c>
      <c r="Z126" s="16">
        <v>0</v>
      </c>
      <c r="AK126" s="15" t="s">
        <v>80</v>
      </c>
      <c r="AL126" s="16">
        <v>0</v>
      </c>
      <c r="AW126" s="15" t="s">
        <v>80</v>
      </c>
      <c r="AX126" s="16">
        <v>0</v>
      </c>
      <c r="BI126" s="15" t="s">
        <v>80</v>
      </c>
      <c r="BJ126" s="16">
        <v>0</v>
      </c>
      <c r="BU126" s="15" t="s">
        <v>80</v>
      </c>
      <c r="BV126" s="16">
        <v>0</v>
      </c>
      <c r="CG126" s="15" t="s">
        <v>80</v>
      </c>
      <c r="CH126" s="16">
        <v>0</v>
      </c>
      <c r="CS126" s="15" t="s">
        <v>80</v>
      </c>
      <c r="CT126" s="16">
        <v>0</v>
      </c>
      <c r="DE126" s="15" t="s">
        <v>80</v>
      </c>
      <c r="DF126" s="16">
        <v>0</v>
      </c>
    </row>
    <row r="128" spans="1:117" x14ac:dyDescent="0.3">
      <c r="A128" s="17" t="s">
        <v>81</v>
      </c>
      <c r="M128" s="17" t="s">
        <v>81</v>
      </c>
      <c r="Y128" s="17" t="s">
        <v>81</v>
      </c>
      <c r="AK128" s="17" t="s">
        <v>81</v>
      </c>
      <c r="AW128" s="17" t="s">
        <v>81</v>
      </c>
      <c r="BI128" s="17" t="s">
        <v>81</v>
      </c>
      <c r="BU128" s="17" t="s">
        <v>81</v>
      </c>
      <c r="CG128" s="17" t="s">
        <v>81</v>
      </c>
      <c r="CS128" s="17" t="s">
        <v>81</v>
      </c>
      <c r="DE128" s="17" t="s">
        <v>81</v>
      </c>
    </row>
    <row r="130" spans="1:109" x14ac:dyDescent="0.3">
      <c r="A130" s="18" t="s">
        <v>355</v>
      </c>
      <c r="M130" s="18" t="s">
        <v>355</v>
      </c>
      <c r="Y130" s="18" t="s">
        <v>391</v>
      </c>
      <c r="AK130" s="18" t="s">
        <v>391</v>
      </c>
      <c r="AW130" s="18" t="s">
        <v>391</v>
      </c>
      <c r="BI130" s="18" t="s">
        <v>391</v>
      </c>
      <c r="BU130" s="18" t="s">
        <v>391</v>
      </c>
      <c r="CG130" s="18" t="s">
        <v>391</v>
      </c>
      <c r="CS130" s="18" t="s">
        <v>391</v>
      </c>
      <c r="DE130" s="18" t="s">
        <v>391</v>
      </c>
    </row>
    <row r="131" spans="1:109" x14ac:dyDescent="0.3">
      <c r="A131" s="18" t="s">
        <v>91</v>
      </c>
      <c r="M131" s="18" t="s">
        <v>143</v>
      </c>
      <c r="Y131" s="18" t="s">
        <v>201</v>
      </c>
      <c r="AK131" s="18" t="s">
        <v>91</v>
      </c>
      <c r="AW131" s="18" t="s">
        <v>143</v>
      </c>
      <c r="BI131" s="18" t="s">
        <v>143</v>
      </c>
      <c r="BU131" s="18" t="s">
        <v>201</v>
      </c>
      <c r="CG131" s="18" t="s">
        <v>91</v>
      </c>
      <c r="CS131" s="18" t="s">
        <v>201</v>
      </c>
      <c r="DE131" s="18" t="s">
        <v>91</v>
      </c>
    </row>
  </sheetData>
  <hyperlinks>
    <hyperlink ref="A128" r:id="rId1" display="https://miau.my-x.hu/myx-free/coco/test/926175920211025123559.html" xr:uid="{C2A40907-F2BD-4CF2-AB16-4AEE497508F3}"/>
    <hyperlink ref="M128" r:id="rId2" display="https://miau.my-x.hu/myx-free/coco/test/244388020211025123954.html" xr:uid="{3463B8A8-F7C7-42AA-9C16-B42D0D80E608}"/>
    <hyperlink ref="Y128" r:id="rId3" display="https://miau.my-x.hu/myx-free/coco/test/879280320211025124229.html" xr:uid="{AFB5A4D1-2278-4883-A593-5A8C3C3A6710}"/>
    <hyperlink ref="AK128" r:id="rId4" display="https://miau.my-x.hu/myx-free/coco/test/538759320211025124434.html" xr:uid="{DB07DAD1-C4D9-47C7-9BE1-AEDA08FFF36C}"/>
    <hyperlink ref="AW128" r:id="rId5" display="https://miau.my-x.hu/myx-free/coco/test/116208020211025140254.html" xr:uid="{C13E5893-91B6-45C7-8E35-EDCE8C3745A4}"/>
    <hyperlink ref="BI128" r:id="rId6" display="https://miau.my-x.hu/myx-free/coco/test/109469420211025140516.html" xr:uid="{A3A11AFF-E412-4111-9BB4-36706E93C5C2}"/>
    <hyperlink ref="BU128" r:id="rId7" display="https://miau.my-x.hu/myx-free/coco/test/648107520211025141419.html" xr:uid="{D7D771AF-A626-4C01-9544-B16BDC7D181F}"/>
    <hyperlink ref="CG128" r:id="rId8" display="https://miau.my-x.hu/myx-free/coco/test/217744820211025141612.html" xr:uid="{A24AA65E-6046-4AEA-AC1B-B87B1CE8A434}"/>
    <hyperlink ref="CS128" r:id="rId9" display="https://miau.my-x.hu/myx-free/coco/test/831916620211025142802.html" xr:uid="{450EDBC8-03D0-487D-9734-40C33B6734F6}"/>
    <hyperlink ref="DE128" r:id="rId10" display="https://miau.my-x.hu/myx-free/coco/test/193206320211025142953.html" xr:uid="{0E312DB9-B95E-40B0-9C18-27FCE4E64744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814A-0793-4C0E-853B-10D2E3010714}">
  <dimension ref="B1:S27"/>
  <sheetViews>
    <sheetView zoomScale="70" workbookViewId="0"/>
  </sheetViews>
  <sheetFormatPr defaultRowHeight="14.4" x14ac:dyDescent="0.3"/>
  <cols>
    <col min="2" max="2" width="11.33203125" customWidth="1"/>
    <col min="3" max="8" width="6" bestFit="1" customWidth="1"/>
    <col min="10" max="11" width="6" bestFit="1" customWidth="1"/>
    <col min="12" max="14" width="4.88671875" bestFit="1" customWidth="1"/>
    <col min="15" max="15" width="6" bestFit="1" customWidth="1"/>
    <col min="16" max="16" width="10.44140625" bestFit="1" customWidth="1"/>
    <col min="17" max="18" width="9.33203125" bestFit="1" customWidth="1"/>
    <col min="19" max="19" width="9.6640625" bestFit="1" customWidth="1"/>
  </cols>
  <sheetData>
    <row r="1" spans="2:19" x14ac:dyDescent="0.3">
      <c r="B1" t="s">
        <v>657</v>
      </c>
      <c r="C1" s="52">
        <f>SUM(estimation_based!B123:B142)/SUM(estimation_based!$G$123:$G$142)</f>
        <v>6.061819882773066E-2</v>
      </c>
      <c r="D1" s="52">
        <f>SUM(estimation_based!C123:C142)/SUM(estimation_based!$G$123:$G$142)</f>
        <v>0.41629876372904862</v>
      </c>
      <c r="E1" s="52">
        <f>SUM(estimation_based!D123:D142)/SUM(estimation_based!$G$123:$G$142)</f>
        <v>0.15776742920870657</v>
      </c>
      <c r="F1" s="52">
        <f>SUM(estimation_based!E123:E142)/SUM(estimation_based!$G$123:$G$142)</f>
        <v>0.30148538079507764</v>
      </c>
      <c r="G1" s="52">
        <f>SUM(estimation_based!F123:F142)/SUM(estimation_based!$G$123:$G$142)</f>
        <v>6.3829746284703573E-2</v>
      </c>
      <c r="H1" s="52">
        <f>SUM(estimation_based!G123:G142)/SUM(estimation_based!$G$123:$G$142)</f>
        <v>1</v>
      </c>
    </row>
    <row r="2" spans="2:19" x14ac:dyDescent="0.3">
      <c r="C2" s="60">
        <v>0.38206271491376492</v>
      </c>
      <c r="D2" s="60">
        <v>0.6230237413561841</v>
      </c>
      <c r="E2" s="60">
        <v>0</v>
      </c>
      <c r="F2" s="60">
        <v>0</v>
      </c>
      <c r="G2" s="60">
        <v>0</v>
      </c>
      <c r="H2" s="7"/>
      <c r="I2" s="7"/>
      <c r="J2" s="7"/>
      <c r="K2" s="7"/>
      <c r="L2" s="7"/>
      <c r="M2" s="7"/>
      <c r="N2" s="7"/>
      <c r="O2" s="7"/>
      <c r="P2" s="7" t="s">
        <v>176</v>
      </c>
      <c r="Q2" s="7">
        <f>SUMSQ(Q5:Q24)</f>
        <v>12199.531509949271</v>
      </c>
      <c r="R2" s="7">
        <f>solver!G2</f>
        <v>11908.561081737711</v>
      </c>
      <c r="S2" s="7" t="s">
        <v>656</v>
      </c>
    </row>
    <row r="3" spans="2:19" x14ac:dyDescent="0.3">
      <c r="C3" s="7" t="s">
        <v>28</v>
      </c>
      <c r="D3" s="7" t="s">
        <v>28</v>
      </c>
      <c r="E3" s="7" t="s">
        <v>28</v>
      </c>
      <c r="F3" s="7" t="s">
        <v>28</v>
      </c>
      <c r="G3" s="7" t="s">
        <v>28</v>
      </c>
      <c r="H3" s="7"/>
      <c r="I3" s="7"/>
      <c r="J3" s="7"/>
      <c r="K3" s="7"/>
      <c r="L3" s="7"/>
      <c r="M3" s="7"/>
      <c r="N3" s="7"/>
      <c r="O3" s="7"/>
      <c r="P3" s="7" t="s">
        <v>28</v>
      </c>
      <c r="Q3" s="7"/>
      <c r="R3" s="7"/>
      <c r="S3" s="7"/>
    </row>
    <row r="4" spans="2:19" x14ac:dyDescent="0.3">
      <c r="B4" t="str">
        <f>estimation_based!J2</f>
        <v>estimations</v>
      </c>
      <c r="C4" s="7" t="s">
        <v>100</v>
      </c>
      <c r="D4" s="7" t="s">
        <v>101</v>
      </c>
      <c r="E4" s="7" t="s">
        <v>102</v>
      </c>
      <c r="F4" s="7" t="s">
        <v>103</v>
      </c>
      <c r="G4" s="7" t="s">
        <v>104</v>
      </c>
      <c r="H4" s="7" t="s">
        <v>158</v>
      </c>
      <c r="I4" s="7"/>
      <c r="J4" s="7" t="str">
        <f>C4</f>
        <v>x1</v>
      </c>
      <c r="K4" s="7" t="str">
        <f t="shared" ref="K4:O19" si="0">D4</f>
        <v>x2</v>
      </c>
      <c r="L4" s="7" t="str">
        <f t="shared" si="0"/>
        <v>x3</v>
      </c>
      <c r="M4" s="7" t="str">
        <f t="shared" si="0"/>
        <v>x4</v>
      </c>
      <c r="N4" s="7" t="str">
        <f t="shared" si="0"/>
        <v>x5</v>
      </c>
      <c r="O4" s="7" t="str">
        <f t="shared" si="0"/>
        <v>y</v>
      </c>
      <c r="P4" s="7" t="s">
        <v>274</v>
      </c>
      <c r="Q4" s="7" t="s">
        <v>275</v>
      </c>
      <c r="R4" s="7"/>
      <c r="S4" s="7"/>
    </row>
    <row r="5" spans="2:19" x14ac:dyDescent="0.3">
      <c r="B5" t="s">
        <v>0</v>
      </c>
      <c r="C5" s="7">
        <v>56.753778448788168</v>
      </c>
      <c r="D5" s="7">
        <v>61.48489320156807</v>
      </c>
      <c r="E5" s="7">
        <v>63.560355230992975</v>
      </c>
      <c r="F5" s="7">
        <v>64.686975549042444</v>
      </c>
      <c r="G5" s="7">
        <v>66.682541722904205</v>
      </c>
      <c r="H5" s="7">
        <v>97</v>
      </c>
      <c r="I5" s="7"/>
      <c r="J5" s="7">
        <f>C5*C$2</f>
        <v>21.68350267575833</v>
      </c>
      <c r="K5" s="7">
        <f t="shared" ref="K5:K24" si="1">D5*D$2</f>
        <v>38.30654819932635</v>
      </c>
      <c r="L5" s="7">
        <f t="shared" ref="L5:L24" si="2">E5*E$2</f>
        <v>0</v>
      </c>
      <c r="M5" s="7">
        <f t="shared" ref="M5:M24" si="3">F5*F$2</f>
        <v>0</v>
      </c>
      <c r="N5" s="7">
        <f t="shared" ref="N5:N24" si="4">G5*G$2</f>
        <v>0</v>
      </c>
      <c r="O5" s="7">
        <f t="shared" si="0"/>
        <v>97</v>
      </c>
      <c r="P5" s="7">
        <f>SUM(J5:N5)</f>
        <v>59.990050875084677</v>
      </c>
      <c r="Q5" s="7">
        <f>O5-P5</f>
        <v>37.009949124915323</v>
      </c>
      <c r="R5" s="7"/>
      <c r="S5" s="7"/>
    </row>
    <row r="6" spans="2:19" x14ac:dyDescent="0.3">
      <c r="B6" t="s">
        <v>1</v>
      </c>
      <c r="C6" s="7">
        <v>52.236648945567858</v>
      </c>
      <c r="D6" s="7">
        <v>58.50176631042347</v>
      </c>
      <c r="E6" s="7">
        <v>62.557694092892284</v>
      </c>
      <c r="F6" s="7">
        <v>59.965812823704177</v>
      </c>
      <c r="G6" s="7">
        <v>59.742764102234503</v>
      </c>
      <c r="H6" s="7">
        <v>43</v>
      </c>
      <c r="I6" s="7"/>
      <c r="J6" s="7">
        <f t="shared" ref="J6:J24" si="5">C6*C$2</f>
        <v>19.957675914140911</v>
      </c>
      <c r="K6" s="7">
        <f t="shared" si="1"/>
        <v>36.447989322665194</v>
      </c>
      <c r="L6" s="7">
        <f t="shared" si="2"/>
        <v>0</v>
      </c>
      <c r="M6" s="7">
        <f t="shared" si="3"/>
        <v>0</v>
      </c>
      <c r="N6" s="7">
        <f t="shared" si="4"/>
        <v>0</v>
      </c>
      <c r="O6" s="7">
        <f t="shared" si="0"/>
        <v>43</v>
      </c>
      <c r="P6" s="7">
        <f t="shared" ref="P6:P24" si="6">SUM(J6:N6)</f>
        <v>56.405665236806101</v>
      </c>
      <c r="Q6" s="7">
        <f t="shared" ref="Q6:Q24" si="7">O6-P6</f>
        <v>-13.405665236806101</v>
      </c>
      <c r="R6" s="7"/>
      <c r="S6" s="7"/>
    </row>
    <row r="7" spans="2:19" x14ac:dyDescent="0.3">
      <c r="B7" t="s">
        <v>2</v>
      </c>
      <c r="C7" s="7">
        <v>60.267101395737299</v>
      </c>
      <c r="D7" s="7">
        <v>73.417400766146457</v>
      </c>
      <c r="E7" s="7">
        <v>65.708914812637317</v>
      </c>
      <c r="F7" s="7">
        <v>60.752673277927215</v>
      </c>
      <c r="G7" s="7">
        <v>59.357220901086194</v>
      </c>
      <c r="H7" s="7">
        <v>41</v>
      </c>
      <c r="I7" s="7"/>
      <c r="J7" s="7">
        <f t="shared" si="5"/>
        <v>23.025812379238545</v>
      </c>
      <c r="K7" s="7">
        <f t="shared" si="1"/>
        <v>45.740783705970941</v>
      </c>
      <c r="L7" s="7">
        <f t="shared" si="2"/>
        <v>0</v>
      </c>
      <c r="M7" s="7">
        <f t="shared" si="3"/>
        <v>0</v>
      </c>
      <c r="N7" s="7">
        <f t="shared" si="4"/>
        <v>0</v>
      </c>
      <c r="O7" s="7">
        <f t="shared" si="0"/>
        <v>41</v>
      </c>
      <c r="P7" s="7">
        <f t="shared" si="6"/>
        <v>68.766596085209486</v>
      </c>
      <c r="Q7" s="7">
        <f t="shared" si="7"/>
        <v>-27.766596085209486</v>
      </c>
      <c r="R7" s="7"/>
      <c r="S7" s="7"/>
    </row>
    <row r="8" spans="2:19" x14ac:dyDescent="0.3">
      <c r="B8" t="s">
        <v>3</v>
      </c>
      <c r="C8" s="7">
        <v>67.795650567771148</v>
      </c>
      <c r="D8" s="7">
        <v>67.749459672971724</v>
      </c>
      <c r="E8" s="7">
        <v>59.119998762261346</v>
      </c>
      <c r="F8" s="7">
        <v>60.595301187082612</v>
      </c>
      <c r="G8" s="7">
        <v>58.778906099363716</v>
      </c>
      <c r="H8" s="7">
        <v>88</v>
      </c>
      <c r="I8" s="7"/>
      <c r="J8" s="7">
        <f t="shared" si="5"/>
        <v>25.902190315267571</v>
      </c>
      <c r="K8" s="7">
        <f t="shared" si="1"/>
        <v>42.209521840314764</v>
      </c>
      <c r="L8" s="7">
        <f t="shared" si="2"/>
        <v>0</v>
      </c>
      <c r="M8" s="7">
        <f t="shared" si="3"/>
        <v>0</v>
      </c>
      <c r="N8" s="7">
        <f t="shared" si="4"/>
        <v>0</v>
      </c>
      <c r="O8" s="7">
        <f t="shared" si="0"/>
        <v>88</v>
      </c>
      <c r="P8" s="7">
        <f t="shared" si="6"/>
        <v>68.111712155582339</v>
      </c>
      <c r="Q8" s="7">
        <f t="shared" si="7"/>
        <v>19.888287844417661</v>
      </c>
      <c r="R8" s="7"/>
      <c r="S8" s="7"/>
    </row>
    <row r="9" spans="2:19" x14ac:dyDescent="0.3">
      <c r="B9" t="s">
        <v>4</v>
      </c>
      <c r="C9" s="7">
        <v>57.004730087855961</v>
      </c>
      <c r="D9" s="7">
        <v>70.434273875001864</v>
      </c>
      <c r="E9" s="7">
        <v>62.127982176563414</v>
      </c>
      <c r="F9" s="7">
        <v>64.057487185664002</v>
      </c>
      <c r="G9" s="7">
        <v>59.260835100799113</v>
      </c>
      <c r="H9" s="7">
        <v>60</v>
      </c>
      <c r="I9" s="7"/>
      <c r="J9" s="7">
        <f t="shared" si="5"/>
        <v>21.77938194029263</v>
      </c>
      <c r="K9" s="7">
        <f t="shared" si="1"/>
        <v>43.882224829309799</v>
      </c>
      <c r="L9" s="7">
        <f t="shared" si="2"/>
        <v>0</v>
      </c>
      <c r="M9" s="7">
        <f t="shared" si="3"/>
        <v>0</v>
      </c>
      <c r="N9" s="7">
        <f t="shared" si="4"/>
        <v>0</v>
      </c>
      <c r="O9" s="7">
        <f t="shared" si="0"/>
        <v>60</v>
      </c>
      <c r="P9" s="7">
        <f t="shared" si="6"/>
        <v>65.661606769602429</v>
      </c>
      <c r="Q9" s="7">
        <f t="shared" si="7"/>
        <v>-5.6616067696024288</v>
      </c>
      <c r="R9" s="7"/>
      <c r="S9" s="7"/>
    </row>
    <row r="10" spans="2:19" x14ac:dyDescent="0.3">
      <c r="B10" t="s">
        <v>5</v>
      </c>
      <c r="C10" s="7">
        <v>53.49140714090683</v>
      </c>
      <c r="D10" s="7">
        <v>49.552385636989676</v>
      </c>
      <c r="E10" s="7">
        <v>57.401151096945874</v>
      </c>
      <c r="F10" s="7">
        <v>61.303475595883349</v>
      </c>
      <c r="G10" s="7">
        <v>62.730723911133964</v>
      </c>
      <c r="H10" s="7">
        <v>34</v>
      </c>
      <c r="I10" s="7"/>
      <c r="J10" s="7">
        <f t="shared" si="5"/>
        <v>20.437072236812416</v>
      </c>
      <c r="K10" s="7">
        <f t="shared" si="1"/>
        <v>30.872312692681749</v>
      </c>
      <c r="L10" s="7">
        <f t="shared" si="2"/>
        <v>0</v>
      </c>
      <c r="M10" s="7">
        <f t="shared" si="3"/>
        <v>0</v>
      </c>
      <c r="N10" s="7">
        <f t="shared" si="4"/>
        <v>0</v>
      </c>
      <c r="O10" s="7">
        <f t="shared" si="0"/>
        <v>34</v>
      </c>
      <c r="P10" s="7">
        <f t="shared" si="6"/>
        <v>51.309384929494165</v>
      </c>
      <c r="Q10" s="7">
        <f t="shared" si="7"/>
        <v>-17.309384929494165</v>
      </c>
      <c r="R10" s="7"/>
      <c r="S10" s="7"/>
    </row>
    <row r="11" spans="2:19" x14ac:dyDescent="0.3">
      <c r="B11" t="s">
        <v>6</v>
      </c>
      <c r="C11" s="7">
        <v>70.807070236584693</v>
      </c>
      <c r="D11" s="7">
        <v>67.152834294742803</v>
      </c>
      <c r="E11" s="7">
        <v>65.852152118080269</v>
      </c>
      <c r="F11" s="7">
        <v>65.867266230376998</v>
      </c>
      <c r="G11" s="7">
        <v>63.405424513143515</v>
      </c>
      <c r="H11" s="7">
        <v>68</v>
      </c>
      <c r="I11" s="7"/>
      <c r="J11" s="7">
        <f t="shared" si="5"/>
        <v>27.052741489679185</v>
      </c>
      <c r="K11" s="7">
        <f t="shared" si="1"/>
        <v>41.837810064982527</v>
      </c>
      <c r="L11" s="7">
        <f t="shared" si="2"/>
        <v>0</v>
      </c>
      <c r="M11" s="7">
        <f t="shared" si="3"/>
        <v>0</v>
      </c>
      <c r="N11" s="7">
        <f t="shared" si="4"/>
        <v>0</v>
      </c>
      <c r="O11" s="7">
        <f t="shared" si="0"/>
        <v>68</v>
      </c>
      <c r="P11" s="7">
        <f t="shared" si="6"/>
        <v>68.890551554661712</v>
      </c>
      <c r="Q11" s="7">
        <f t="shared" si="7"/>
        <v>-0.89055155466171243</v>
      </c>
      <c r="R11" s="7"/>
      <c r="S11" s="7"/>
    </row>
    <row r="12" spans="2:19" x14ac:dyDescent="0.3">
      <c r="B12" t="s">
        <v>7</v>
      </c>
      <c r="C12" s="7">
        <v>57.757585005059347</v>
      </c>
      <c r="D12" s="7">
        <v>54.325388662821034</v>
      </c>
      <c r="E12" s="7">
        <v>62.700931398335243</v>
      </c>
      <c r="F12" s="7">
        <v>60.359243050815699</v>
      </c>
      <c r="G12" s="7">
        <v>64.658439916875551</v>
      </c>
      <c r="H12" s="7">
        <v>96</v>
      </c>
      <c r="I12" s="7"/>
      <c r="J12" s="7">
        <f t="shared" si="5"/>
        <v>22.067019733895535</v>
      </c>
      <c r="K12" s="7">
        <f t="shared" si="1"/>
        <v>33.846006895339585</v>
      </c>
      <c r="L12" s="7">
        <f t="shared" si="2"/>
        <v>0</v>
      </c>
      <c r="M12" s="7">
        <f t="shared" si="3"/>
        <v>0</v>
      </c>
      <c r="N12" s="7">
        <f t="shared" si="4"/>
        <v>0</v>
      </c>
      <c r="O12" s="7">
        <f t="shared" si="0"/>
        <v>96</v>
      </c>
      <c r="P12" s="7">
        <f t="shared" si="6"/>
        <v>55.913026629235119</v>
      </c>
      <c r="Q12" s="7">
        <f t="shared" si="7"/>
        <v>40.086973370764881</v>
      </c>
      <c r="R12" s="7"/>
      <c r="S12" s="7"/>
    </row>
    <row r="13" spans="2:19" x14ac:dyDescent="0.3">
      <c r="B13" t="s">
        <v>8</v>
      </c>
      <c r="C13" s="7">
        <v>64.784230898957603</v>
      </c>
      <c r="D13" s="7">
        <v>62.678143958025906</v>
      </c>
      <c r="E13" s="7">
        <v>58.547049540489525</v>
      </c>
      <c r="F13" s="7">
        <v>64.844347639887047</v>
      </c>
      <c r="G13" s="7">
        <v>59.260835100799113</v>
      </c>
      <c r="H13" s="7">
        <v>54</v>
      </c>
      <c r="I13" s="7"/>
      <c r="J13" s="7">
        <f t="shared" si="5"/>
        <v>24.751639140855961</v>
      </c>
      <c r="K13" s="7">
        <f t="shared" si="1"/>
        <v>39.049971749990803</v>
      </c>
      <c r="L13" s="7">
        <f t="shared" si="2"/>
        <v>0</v>
      </c>
      <c r="M13" s="7">
        <f t="shared" si="3"/>
        <v>0</v>
      </c>
      <c r="N13" s="7">
        <f t="shared" si="4"/>
        <v>0</v>
      </c>
      <c r="O13" s="7">
        <f t="shared" si="0"/>
        <v>54</v>
      </c>
      <c r="P13" s="7">
        <f t="shared" si="6"/>
        <v>63.80161089084676</v>
      </c>
      <c r="Q13" s="7">
        <f t="shared" si="7"/>
        <v>-9.8016108908467601</v>
      </c>
      <c r="R13" s="7"/>
      <c r="S13" s="7"/>
    </row>
    <row r="14" spans="2:19" x14ac:dyDescent="0.3">
      <c r="B14" t="s">
        <v>9</v>
      </c>
      <c r="C14" s="7">
        <v>56.251875170652582</v>
      </c>
      <c r="D14" s="7">
        <v>55.51863941927887</v>
      </c>
      <c r="E14" s="7">
        <v>60.26589720580499</v>
      </c>
      <c r="F14" s="7">
        <v>59.651068642014955</v>
      </c>
      <c r="G14" s="7">
        <v>58.29697709792832</v>
      </c>
      <c r="H14" s="7">
        <v>54</v>
      </c>
      <c r="I14" s="7"/>
      <c r="J14" s="7">
        <f t="shared" si="5"/>
        <v>21.491744146689729</v>
      </c>
      <c r="K14" s="7">
        <f t="shared" si="1"/>
        <v>34.589430446004044</v>
      </c>
      <c r="L14" s="7">
        <f t="shared" si="2"/>
        <v>0</v>
      </c>
      <c r="M14" s="7">
        <f t="shared" si="3"/>
        <v>0</v>
      </c>
      <c r="N14" s="7">
        <f t="shared" si="4"/>
        <v>0</v>
      </c>
      <c r="O14" s="7">
        <f t="shared" si="0"/>
        <v>54</v>
      </c>
      <c r="P14" s="7">
        <f t="shared" si="6"/>
        <v>56.08117459269377</v>
      </c>
      <c r="Q14" s="7">
        <f t="shared" si="7"/>
        <v>-2.0811745926937704</v>
      </c>
      <c r="R14" s="7"/>
      <c r="S14" s="7"/>
    </row>
    <row r="15" spans="2:19" x14ac:dyDescent="0.3">
      <c r="B15" t="s">
        <v>10</v>
      </c>
      <c r="C15" s="7">
        <v>60.016149756669506</v>
      </c>
      <c r="D15" s="7">
        <v>57.010202864851166</v>
      </c>
      <c r="E15" s="7">
        <v>56.255252653402231</v>
      </c>
      <c r="F15" s="7">
        <v>62.405080231795608</v>
      </c>
      <c r="G15" s="7">
        <v>65.333140518885102</v>
      </c>
      <c r="H15" s="7">
        <v>75</v>
      </c>
      <c r="I15" s="7"/>
      <c r="J15" s="7">
        <f t="shared" si="5"/>
        <v>22.929933114704244</v>
      </c>
      <c r="K15" s="7">
        <f t="shared" si="1"/>
        <v>35.518709884334619</v>
      </c>
      <c r="L15" s="7">
        <f t="shared" si="2"/>
        <v>0</v>
      </c>
      <c r="M15" s="7">
        <f t="shared" si="3"/>
        <v>0</v>
      </c>
      <c r="N15" s="7">
        <f t="shared" si="4"/>
        <v>0</v>
      </c>
      <c r="O15" s="7">
        <f t="shared" si="0"/>
        <v>75</v>
      </c>
      <c r="P15" s="7">
        <f t="shared" si="6"/>
        <v>58.448642999038867</v>
      </c>
      <c r="Q15" s="7">
        <f t="shared" si="7"/>
        <v>16.551357000961133</v>
      </c>
      <c r="R15" s="7"/>
      <c r="S15" s="7"/>
    </row>
    <row r="16" spans="2:19" x14ac:dyDescent="0.3">
      <c r="B16" t="s">
        <v>11</v>
      </c>
      <c r="C16" s="7">
        <v>68.799457124042334</v>
      </c>
      <c r="D16" s="7">
        <v>73.715713455260925</v>
      </c>
      <c r="E16" s="7">
        <v>63.990067147321838</v>
      </c>
      <c r="F16" s="7">
        <v>60.988731414194135</v>
      </c>
      <c r="G16" s="7">
        <v>63.405424513143515</v>
      </c>
      <c r="H16" s="7">
        <v>78</v>
      </c>
      <c r="I16" s="7"/>
      <c r="J16" s="7">
        <f t="shared" si="5"/>
        <v>26.285707373404779</v>
      </c>
      <c r="K16" s="7">
        <f t="shared" si="1"/>
        <v>45.926639593637063</v>
      </c>
      <c r="L16" s="7">
        <f t="shared" si="2"/>
        <v>0</v>
      </c>
      <c r="M16" s="7">
        <f t="shared" si="3"/>
        <v>0</v>
      </c>
      <c r="N16" s="7">
        <f t="shared" si="4"/>
        <v>0</v>
      </c>
      <c r="O16" s="7">
        <f t="shared" si="0"/>
        <v>78</v>
      </c>
      <c r="P16" s="7">
        <f t="shared" si="6"/>
        <v>72.212346967041839</v>
      </c>
      <c r="Q16" s="7">
        <f t="shared" si="7"/>
        <v>5.7876530329581612</v>
      </c>
      <c r="R16" s="7"/>
      <c r="S16" s="7"/>
    </row>
    <row r="17" spans="2:19" x14ac:dyDescent="0.3">
      <c r="B17" t="s">
        <v>12</v>
      </c>
      <c r="C17" s="7">
        <v>67.795650567771148</v>
      </c>
      <c r="D17" s="7">
        <v>70.732586564116318</v>
      </c>
      <c r="E17" s="7">
        <v>62.987406009221154</v>
      </c>
      <c r="F17" s="7">
        <v>65.631208094110093</v>
      </c>
      <c r="G17" s="7">
        <v>63.019881311995199</v>
      </c>
      <c r="H17" s="7">
        <v>87</v>
      </c>
      <c r="I17" s="7"/>
      <c r="J17" s="7">
        <f t="shared" si="5"/>
        <v>25.902190315267571</v>
      </c>
      <c r="K17" s="7">
        <f t="shared" si="1"/>
        <v>44.068080716975906</v>
      </c>
      <c r="L17" s="7">
        <f t="shared" si="2"/>
        <v>0</v>
      </c>
      <c r="M17" s="7">
        <f t="shared" si="3"/>
        <v>0</v>
      </c>
      <c r="N17" s="7">
        <f t="shared" si="4"/>
        <v>0</v>
      </c>
      <c r="O17" s="7">
        <f t="shared" si="0"/>
        <v>87</v>
      </c>
      <c r="P17" s="7">
        <f t="shared" si="6"/>
        <v>69.970271032243474</v>
      </c>
      <c r="Q17" s="7">
        <f t="shared" si="7"/>
        <v>17.029728967756526</v>
      </c>
      <c r="R17" s="7"/>
      <c r="S17" s="7"/>
    </row>
    <row r="18" spans="2:19" x14ac:dyDescent="0.3">
      <c r="B18" t="s">
        <v>13</v>
      </c>
      <c r="C18" s="7">
        <v>72.061828431923658</v>
      </c>
      <c r="D18" s="7">
        <v>53.132137906363198</v>
      </c>
      <c r="E18" s="7">
        <v>67.427762477952783</v>
      </c>
      <c r="F18" s="7">
        <v>61.382161641305657</v>
      </c>
      <c r="G18" s="7">
        <v>58.29697709792832</v>
      </c>
      <c r="H18" s="7">
        <v>94</v>
      </c>
      <c r="I18" s="7"/>
      <c r="J18" s="7">
        <f t="shared" si="5"/>
        <v>27.532137812350687</v>
      </c>
      <c r="K18" s="7">
        <f t="shared" si="1"/>
        <v>33.102583344675132</v>
      </c>
      <c r="L18" s="7">
        <f t="shared" si="2"/>
        <v>0</v>
      </c>
      <c r="M18" s="7">
        <f t="shared" si="3"/>
        <v>0</v>
      </c>
      <c r="N18" s="7">
        <f t="shared" si="4"/>
        <v>0</v>
      </c>
      <c r="O18" s="7">
        <f t="shared" si="0"/>
        <v>94</v>
      </c>
      <c r="P18" s="7">
        <f t="shared" si="6"/>
        <v>60.634721157025822</v>
      </c>
      <c r="Q18" s="7">
        <f t="shared" si="7"/>
        <v>33.365278842974178</v>
      </c>
      <c r="R18" s="7"/>
      <c r="S18" s="7"/>
    </row>
    <row r="19" spans="2:19" x14ac:dyDescent="0.3">
      <c r="B19" t="s">
        <v>14</v>
      </c>
      <c r="C19" s="7">
        <v>69.050408763110127</v>
      </c>
      <c r="D19" s="7">
        <v>51.640574460790894</v>
      </c>
      <c r="E19" s="7">
        <v>67.714237088838701</v>
      </c>
      <c r="F19" s="7">
        <v>65.867266230376998</v>
      </c>
      <c r="G19" s="7">
        <v>60.803007905392377</v>
      </c>
      <c r="H19" s="7">
        <v>23</v>
      </c>
      <c r="I19" s="7"/>
      <c r="J19" s="7">
        <f t="shared" si="5"/>
        <v>26.38158663793908</v>
      </c>
      <c r="K19" s="7">
        <f t="shared" si="1"/>
        <v>32.17330390634455</v>
      </c>
      <c r="L19" s="7">
        <f t="shared" si="2"/>
        <v>0</v>
      </c>
      <c r="M19" s="7">
        <f t="shared" si="3"/>
        <v>0</v>
      </c>
      <c r="N19" s="7">
        <f t="shared" si="4"/>
        <v>0</v>
      </c>
      <c r="O19" s="7">
        <f t="shared" si="0"/>
        <v>23</v>
      </c>
      <c r="P19" s="7">
        <f t="shared" si="6"/>
        <v>58.55489054428363</v>
      </c>
      <c r="Q19" s="7">
        <f t="shared" si="7"/>
        <v>-35.55489054428363</v>
      </c>
      <c r="R19" s="7"/>
      <c r="S19" s="7"/>
    </row>
    <row r="20" spans="2:19" x14ac:dyDescent="0.3">
      <c r="B20" t="s">
        <v>15</v>
      </c>
      <c r="C20" s="7">
        <v>60.518053034805092</v>
      </c>
      <c r="D20" s="7">
        <v>62.379831268911445</v>
      </c>
      <c r="E20" s="7">
        <v>60.552371816690901</v>
      </c>
      <c r="F20" s="7">
        <v>63.9788011402417</v>
      </c>
      <c r="G20" s="7">
        <v>63.694581914004758</v>
      </c>
      <c r="H20" s="7">
        <v>23</v>
      </c>
      <c r="I20" s="7"/>
      <c r="J20" s="7">
        <f t="shared" si="5"/>
        <v>23.121691643772845</v>
      </c>
      <c r="K20" s="7">
        <f t="shared" si="1"/>
        <v>38.864115862324688</v>
      </c>
      <c r="L20" s="7">
        <f t="shared" si="2"/>
        <v>0</v>
      </c>
      <c r="M20" s="7">
        <f t="shared" si="3"/>
        <v>0</v>
      </c>
      <c r="N20" s="7">
        <f t="shared" si="4"/>
        <v>0</v>
      </c>
      <c r="O20" s="7">
        <f t="shared" ref="O20:O24" si="8">H20</f>
        <v>23</v>
      </c>
      <c r="P20" s="7">
        <f t="shared" si="6"/>
        <v>61.98580750609753</v>
      </c>
      <c r="Q20" s="7">
        <f t="shared" si="7"/>
        <v>-38.98580750609753</v>
      </c>
      <c r="R20" s="7"/>
      <c r="S20" s="7"/>
    </row>
    <row r="21" spans="2:19" x14ac:dyDescent="0.3">
      <c r="B21" t="s">
        <v>16</v>
      </c>
      <c r="C21" s="7">
        <v>57.004730087855961</v>
      </c>
      <c r="D21" s="7">
        <v>67.749459672971724</v>
      </c>
      <c r="E21" s="7">
        <v>58.117337624160655</v>
      </c>
      <c r="F21" s="7">
        <v>61.460847686727959</v>
      </c>
      <c r="G21" s="7">
        <v>64.56205411658847</v>
      </c>
      <c r="H21" s="7">
        <v>76</v>
      </c>
      <c r="I21" s="7"/>
      <c r="J21" s="7">
        <f t="shared" si="5"/>
        <v>21.77938194029263</v>
      </c>
      <c r="K21" s="7">
        <f t="shared" si="1"/>
        <v>42.209521840314764</v>
      </c>
      <c r="L21" s="7">
        <f t="shared" si="2"/>
        <v>0</v>
      </c>
      <c r="M21" s="7">
        <f t="shared" si="3"/>
        <v>0</v>
      </c>
      <c r="N21" s="7">
        <f t="shared" si="4"/>
        <v>0</v>
      </c>
      <c r="O21" s="7">
        <f t="shared" si="8"/>
        <v>76</v>
      </c>
      <c r="P21" s="7">
        <f t="shared" si="6"/>
        <v>63.988903780607394</v>
      </c>
      <c r="Q21" s="7">
        <f t="shared" si="7"/>
        <v>12.011096219392606</v>
      </c>
      <c r="R21" s="7"/>
      <c r="S21" s="7"/>
    </row>
    <row r="22" spans="2:19" x14ac:dyDescent="0.3">
      <c r="B22" t="s">
        <v>17</v>
      </c>
      <c r="C22" s="7">
        <v>56.502826809720375</v>
      </c>
      <c r="D22" s="7">
        <v>68.346085051200646</v>
      </c>
      <c r="E22" s="7">
        <v>60.69560912213386</v>
      </c>
      <c r="F22" s="7">
        <v>59.572382596592654</v>
      </c>
      <c r="G22" s="7">
        <v>64.851211517449698</v>
      </c>
      <c r="H22" s="7">
        <v>39</v>
      </c>
      <c r="I22" s="7"/>
      <c r="J22" s="7">
        <f t="shared" si="5"/>
        <v>21.58762341122403</v>
      </c>
      <c r="K22" s="7">
        <f t="shared" si="1"/>
        <v>42.581233615646994</v>
      </c>
      <c r="L22" s="7">
        <f t="shared" si="2"/>
        <v>0</v>
      </c>
      <c r="M22" s="7">
        <f t="shared" si="3"/>
        <v>0</v>
      </c>
      <c r="N22" s="7">
        <f t="shared" si="4"/>
        <v>0</v>
      </c>
      <c r="O22" s="7">
        <f t="shared" si="8"/>
        <v>39</v>
      </c>
      <c r="P22" s="7">
        <f t="shared" si="6"/>
        <v>64.168857026871024</v>
      </c>
      <c r="Q22" s="7">
        <f t="shared" si="7"/>
        <v>-25.168857026871024</v>
      </c>
      <c r="R22" s="7"/>
      <c r="S22" s="7"/>
    </row>
    <row r="23" spans="2:19" x14ac:dyDescent="0.3">
      <c r="B23" t="s">
        <v>18</v>
      </c>
      <c r="C23" s="7">
        <v>70.054215319381299</v>
      </c>
      <c r="D23" s="7">
        <v>69.837648496772943</v>
      </c>
      <c r="E23" s="7">
        <v>68.143949005167556</v>
      </c>
      <c r="F23" s="7">
        <v>63.270626731440956</v>
      </c>
      <c r="G23" s="7">
        <v>64.658439916875551</v>
      </c>
      <c r="H23" s="7">
        <v>97</v>
      </c>
      <c r="I23" s="7"/>
      <c r="J23" s="7">
        <f t="shared" si="5"/>
        <v>26.765103696076281</v>
      </c>
      <c r="K23" s="7">
        <f t="shared" si="1"/>
        <v>43.510513053977569</v>
      </c>
      <c r="L23" s="7">
        <f t="shared" si="2"/>
        <v>0</v>
      </c>
      <c r="M23" s="7">
        <f t="shared" si="3"/>
        <v>0</v>
      </c>
      <c r="N23" s="7">
        <f t="shared" si="4"/>
        <v>0</v>
      </c>
      <c r="O23" s="7">
        <f t="shared" si="8"/>
        <v>97</v>
      </c>
      <c r="P23" s="7">
        <f t="shared" si="6"/>
        <v>70.275616750053842</v>
      </c>
      <c r="Q23" s="7">
        <f t="shared" si="7"/>
        <v>26.724383249946158</v>
      </c>
      <c r="R23" s="7"/>
      <c r="S23" s="7"/>
    </row>
    <row r="24" spans="2:19" x14ac:dyDescent="0.3">
      <c r="B24" t="s">
        <v>19</v>
      </c>
      <c r="C24" s="7">
        <v>68.046602206838941</v>
      </c>
      <c r="D24" s="7">
        <v>51.640574460790894</v>
      </c>
      <c r="E24" s="7">
        <v>63.273880620107064</v>
      </c>
      <c r="F24" s="7">
        <v>60.359243050815699</v>
      </c>
      <c r="G24" s="7">
        <v>66.200612721468815</v>
      </c>
      <c r="H24" s="7">
        <v>20</v>
      </c>
      <c r="I24" s="7"/>
      <c r="J24" s="7">
        <f t="shared" si="5"/>
        <v>25.998069579801871</v>
      </c>
      <c r="K24" s="7">
        <f t="shared" si="1"/>
        <v>32.17330390634455</v>
      </c>
      <c r="L24" s="7">
        <f t="shared" si="2"/>
        <v>0</v>
      </c>
      <c r="M24" s="7">
        <f t="shared" si="3"/>
        <v>0</v>
      </c>
      <c r="N24" s="7">
        <f t="shared" si="4"/>
        <v>0</v>
      </c>
      <c r="O24" s="7">
        <f t="shared" si="8"/>
        <v>20</v>
      </c>
      <c r="P24" s="7">
        <f t="shared" si="6"/>
        <v>58.171373486146422</v>
      </c>
      <c r="Q24" s="7">
        <f t="shared" si="7"/>
        <v>-38.171373486146422</v>
      </c>
      <c r="R24" s="7"/>
      <c r="S24" s="7"/>
    </row>
    <row r="25" spans="2:19" x14ac:dyDescent="0.3">
      <c r="B25" t="s">
        <v>22</v>
      </c>
      <c r="C25" s="7">
        <f>CORREL(C5:C24,$H$5:$H$24)</f>
        <v>0.23978884742797485</v>
      </c>
      <c r="D25" s="7">
        <f t="shared" ref="D25:P25" si="9">CORREL(D5:D24,$H$5:$H$24)</f>
        <v>0.29588863477529503</v>
      </c>
      <c r="E25" s="7">
        <f t="shared" si="9"/>
        <v>0.13044324189038337</v>
      </c>
      <c r="F25" s="7">
        <f t="shared" si="9"/>
        <v>8.236637535819398E-2</v>
      </c>
      <c r="G25" s="7">
        <f t="shared" si="9"/>
        <v>0.1054907663884829</v>
      </c>
      <c r="H25" s="7">
        <f t="shared" si="9"/>
        <v>1</v>
      </c>
      <c r="I25" s="7"/>
      <c r="J25" s="7"/>
      <c r="K25" s="7"/>
      <c r="L25" s="7"/>
      <c r="M25" s="7"/>
      <c r="N25" s="7"/>
      <c r="O25" s="7">
        <f t="shared" si="9"/>
        <v>1</v>
      </c>
      <c r="P25" s="7">
        <f t="shared" si="9"/>
        <v>0.35155424247831252</v>
      </c>
      <c r="Q25" s="7" t="s">
        <v>28</v>
      </c>
      <c r="R25" s="7">
        <f>solver!G1</f>
        <v>0.35615378201197218</v>
      </c>
      <c r="S25" s="7" t="s">
        <v>656</v>
      </c>
    </row>
    <row r="26" spans="2:19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f>estimation_based!H23</f>
        <v>0.3467843142470341</v>
      </c>
      <c r="Q26" s="7" t="s">
        <v>518</v>
      </c>
      <c r="R26" s="7"/>
      <c r="S26" s="7"/>
    </row>
    <row r="27" spans="2:19" x14ac:dyDescent="0.3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>
        <f>estimation_based!H46</f>
        <v>0.75651810258635521</v>
      </c>
      <c r="Q27" s="7" t="s">
        <v>569</v>
      </c>
      <c r="R27" s="7"/>
      <c r="S27" s="7"/>
    </row>
  </sheetData>
  <conditionalFormatting sqref="P25:P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FF12-19CC-4640-BC74-88A9433875EF}">
  <dimension ref="B1:Q27"/>
  <sheetViews>
    <sheetView zoomScale="83" workbookViewId="0"/>
  </sheetViews>
  <sheetFormatPr defaultRowHeight="14.4" x14ac:dyDescent="0.3"/>
  <cols>
    <col min="2" max="2" width="10.6640625" bestFit="1" customWidth="1"/>
    <col min="3" max="5" width="6.5546875" bestFit="1" customWidth="1"/>
    <col min="6" max="6" width="5.5546875" bestFit="1" customWidth="1"/>
    <col min="7" max="7" width="6.5546875" bestFit="1" customWidth="1"/>
    <col min="8" max="8" width="8.5546875" bestFit="1" customWidth="1"/>
    <col min="10" max="11" width="8.5546875" bestFit="1" customWidth="1"/>
    <col min="12" max="13" width="4.5546875" bestFit="1" customWidth="1"/>
    <col min="14" max="14" width="7.5546875" bestFit="1" customWidth="1"/>
    <col min="15" max="15" width="8.5546875" bestFit="1" customWidth="1"/>
    <col min="16" max="16" width="10.5546875" bestFit="1" customWidth="1"/>
    <col min="17" max="17" width="13.6640625" bestFit="1" customWidth="1"/>
  </cols>
  <sheetData>
    <row r="1" spans="2:17" x14ac:dyDescent="0.3">
      <c r="B1" t="s">
        <v>657</v>
      </c>
      <c r="C1" s="52">
        <f>SUM(estimation_based!B453:B472)/SUM(estimation_based!$G$453:$G$472)</f>
        <v>8.5445569874635877E-2</v>
      </c>
      <c r="D1" s="52">
        <f>SUM(estimation_based!C453:C472)/SUM(estimation_based!$G$453:$G$472)</f>
        <v>0.43704028156542452</v>
      </c>
      <c r="E1" s="52">
        <f>SUM(estimation_based!D453:D472)/SUM(estimation_based!$G$453:$G$472)</f>
        <v>8.7080453988882242E-2</v>
      </c>
      <c r="F1" s="52">
        <f>SUM(estimation_based!E453:E472)/SUM(estimation_based!$G$453:$G$472)</f>
        <v>0.32174931557722103</v>
      </c>
      <c r="G1" s="52">
        <f>SUM(estimation_based!F453:F472)/SUM(estimation_based!$G$453:$G$472)</f>
        <v>6.8683577069024157E-2</v>
      </c>
      <c r="H1" s="52">
        <f>SUM(estimation_based!G453:G472)/SUM(estimation_based!$G$453:$G$472)</f>
        <v>1</v>
      </c>
    </row>
    <row r="2" spans="2:17" x14ac:dyDescent="0.3">
      <c r="C2" s="60">
        <v>413.74440902020564</v>
      </c>
      <c r="D2" s="60">
        <v>541.01156987085812</v>
      </c>
      <c r="E2" s="60">
        <v>0</v>
      </c>
      <c r="F2" s="60">
        <v>0</v>
      </c>
      <c r="G2" s="60">
        <v>63.21591027117244</v>
      </c>
      <c r="H2" s="7"/>
      <c r="I2" s="7"/>
      <c r="J2" s="7"/>
      <c r="K2" s="7"/>
      <c r="L2" s="7"/>
      <c r="M2" s="7"/>
      <c r="N2" s="7"/>
      <c r="O2" s="7"/>
      <c r="P2" s="7" t="s">
        <v>176</v>
      </c>
      <c r="Q2" s="7">
        <f>SUMSQ(Q5:Q24)</f>
        <v>7866529026.686697</v>
      </c>
    </row>
    <row r="3" spans="2:17" x14ac:dyDescent="0.3">
      <c r="C3" s="7" t="s">
        <v>569</v>
      </c>
      <c r="D3" s="7" t="s">
        <v>569</v>
      </c>
      <c r="E3" s="7" t="s">
        <v>569</v>
      </c>
      <c r="F3" s="7" t="s">
        <v>569</v>
      </c>
      <c r="G3" s="7" t="s">
        <v>569</v>
      </c>
      <c r="H3" s="7"/>
      <c r="I3" s="7"/>
      <c r="J3" s="7"/>
      <c r="K3" s="7"/>
      <c r="L3" s="7"/>
      <c r="M3" s="7"/>
      <c r="N3" s="7"/>
      <c r="O3" s="7"/>
      <c r="P3" s="7" t="s">
        <v>28</v>
      </c>
      <c r="Q3" s="7"/>
    </row>
    <row r="4" spans="2:17" x14ac:dyDescent="0.3">
      <c r="B4" t="str">
        <f>estimation_based!AL2</f>
        <v>estimations</v>
      </c>
      <c r="C4" s="7" t="s">
        <v>100</v>
      </c>
      <c r="D4" s="7" t="s">
        <v>101</v>
      </c>
      <c r="E4" s="7" t="s">
        <v>102</v>
      </c>
      <c r="F4" s="7" t="s">
        <v>103</v>
      </c>
      <c r="G4" s="7" t="s">
        <v>104</v>
      </c>
      <c r="H4" s="7" t="s">
        <v>158</v>
      </c>
      <c r="I4" s="7"/>
      <c r="J4" s="7" t="str">
        <f>C4</f>
        <v>x1</v>
      </c>
      <c r="K4" s="7" t="str">
        <f t="shared" ref="K4:O19" si="0">D4</f>
        <v>x2</v>
      </c>
      <c r="L4" s="7" t="str">
        <f t="shared" si="0"/>
        <v>x3</v>
      </c>
      <c r="M4" s="7" t="str">
        <f t="shared" si="0"/>
        <v>x4</v>
      </c>
      <c r="N4" s="7" t="str">
        <f t="shared" si="0"/>
        <v>x5</v>
      </c>
      <c r="O4" s="7" t="str">
        <f t="shared" si="0"/>
        <v>y</v>
      </c>
      <c r="P4" s="7" t="s">
        <v>274</v>
      </c>
      <c r="Q4" s="7" t="s">
        <v>275</v>
      </c>
    </row>
    <row r="5" spans="2:17" x14ac:dyDescent="0.3">
      <c r="B5" t="s">
        <v>0</v>
      </c>
      <c r="C5" s="7">
        <v>62.8</v>
      </c>
      <c r="D5" s="7">
        <v>62.3</v>
      </c>
      <c r="E5" s="7">
        <v>65.3</v>
      </c>
      <c r="F5" s="7">
        <v>67</v>
      </c>
      <c r="G5" s="7">
        <v>101.9</v>
      </c>
      <c r="H5" s="7">
        <v>97000</v>
      </c>
      <c r="I5" s="7"/>
      <c r="J5" s="7">
        <f>C5*C$2</f>
        <v>25983.148886468913</v>
      </c>
      <c r="K5" s="7">
        <f t="shared" ref="K5:N24" si="1">D5*D$2</f>
        <v>33705.020802954459</v>
      </c>
      <c r="L5" s="7">
        <f t="shared" si="1"/>
        <v>0</v>
      </c>
      <c r="M5" s="7">
        <f t="shared" si="1"/>
        <v>0</v>
      </c>
      <c r="N5" s="7">
        <f t="shared" si="1"/>
        <v>6441.701256632472</v>
      </c>
      <c r="O5" s="7">
        <f t="shared" si="0"/>
        <v>97000</v>
      </c>
      <c r="P5" s="7">
        <f>SUM(J5:N5)</f>
        <v>66129.870946055846</v>
      </c>
      <c r="Q5" s="7">
        <f>O5-P5</f>
        <v>30870.129053944154</v>
      </c>
    </row>
    <row r="6" spans="2:17" x14ac:dyDescent="0.3">
      <c r="B6" t="s">
        <v>1</v>
      </c>
      <c r="C6" s="7">
        <v>33.799999999999997</v>
      </c>
      <c r="D6" s="7">
        <v>61.8</v>
      </c>
      <c r="E6" s="7">
        <v>58.8</v>
      </c>
      <c r="F6" s="7">
        <v>41.3</v>
      </c>
      <c r="G6" s="7">
        <v>59.9</v>
      </c>
      <c r="H6" s="7">
        <v>43000</v>
      </c>
      <c r="I6" s="7"/>
      <c r="J6" s="7">
        <f t="shared" ref="J6:J24" si="2">C6*C$2</f>
        <v>13984.561024882949</v>
      </c>
      <c r="K6" s="7">
        <f t="shared" si="1"/>
        <v>33434.515018019032</v>
      </c>
      <c r="L6" s="7">
        <f t="shared" si="1"/>
        <v>0</v>
      </c>
      <c r="M6" s="7">
        <f t="shared" si="1"/>
        <v>0</v>
      </c>
      <c r="N6" s="7">
        <f t="shared" si="1"/>
        <v>3786.633025243229</v>
      </c>
      <c r="O6" s="7">
        <f t="shared" si="0"/>
        <v>43000</v>
      </c>
      <c r="P6" s="7">
        <f t="shared" ref="P6:P24" si="3">SUM(J6:N6)</f>
        <v>51205.70906814521</v>
      </c>
      <c r="Q6" s="7">
        <f t="shared" ref="Q6:Q24" si="4">O6-P6</f>
        <v>-8205.70906814521</v>
      </c>
    </row>
    <row r="7" spans="2:17" x14ac:dyDescent="0.3">
      <c r="B7" t="s">
        <v>2</v>
      </c>
      <c r="C7" s="7">
        <v>62.8</v>
      </c>
      <c r="D7" s="7">
        <v>71.599999999999994</v>
      </c>
      <c r="E7" s="7">
        <v>65.3</v>
      </c>
      <c r="F7" s="7">
        <v>66.5</v>
      </c>
      <c r="G7" s="7">
        <v>59.9</v>
      </c>
      <c r="H7" s="7">
        <v>41000</v>
      </c>
      <c r="I7" s="7"/>
      <c r="J7" s="7">
        <f t="shared" si="2"/>
        <v>25983.148886468913</v>
      </c>
      <c r="K7" s="7">
        <f t="shared" si="1"/>
        <v>38736.428402753438</v>
      </c>
      <c r="L7" s="7">
        <f t="shared" si="1"/>
        <v>0</v>
      </c>
      <c r="M7" s="7">
        <f t="shared" si="1"/>
        <v>0</v>
      </c>
      <c r="N7" s="7">
        <f t="shared" si="1"/>
        <v>3786.633025243229</v>
      </c>
      <c r="O7" s="7">
        <f t="shared" si="0"/>
        <v>41000</v>
      </c>
      <c r="P7" s="7">
        <f t="shared" si="3"/>
        <v>68506.21031446557</v>
      </c>
      <c r="Q7" s="7">
        <f t="shared" si="4"/>
        <v>-27506.21031446557</v>
      </c>
    </row>
    <row r="8" spans="2:17" x14ac:dyDescent="0.3">
      <c r="B8" t="s">
        <v>3</v>
      </c>
      <c r="C8" s="7">
        <v>62.8</v>
      </c>
      <c r="D8" s="7">
        <v>70.599999999999994</v>
      </c>
      <c r="E8" s="7">
        <v>58.8</v>
      </c>
      <c r="F8" s="7">
        <v>66.5</v>
      </c>
      <c r="G8" s="7">
        <v>59.9</v>
      </c>
      <c r="H8" s="7">
        <v>88000</v>
      </c>
      <c r="I8" s="7"/>
      <c r="J8" s="7">
        <f t="shared" si="2"/>
        <v>25983.148886468913</v>
      </c>
      <c r="K8" s="7">
        <f t="shared" si="1"/>
        <v>38195.416832882584</v>
      </c>
      <c r="L8" s="7">
        <f t="shared" si="1"/>
        <v>0</v>
      </c>
      <c r="M8" s="7">
        <f t="shared" si="1"/>
        <v>0</v>
      </c>
      <c r="N8" s="7">
        <f t="shared" si="1"/>
        <v>3786.633025243229</v>
      </c>
      <c r="O8" s="7">
        <f t="shared" si="0"/>
        <v>88000</v>
      </c>
      <c r="P8" s="7">
        <f t="shared" si="3"/>
        <v>67965.198744594716</v>
      </c>
      <c r="Q8" s="7">
        <f t="shared" si="4"/>
        <v>20034.801255405284</v>
      </c>
    </row>
    <row r="9" spans="2:17" x14ac:dyDescent="0.3">
      <c r="B9" t="s">
        <v>4</v>
      </c>
      <c r="C9" s="7">
        <v>62.8</v>
      </c>
      <c r="D9" s="7">
        <v>71.599999999999994</v>
      </c>
      <c r="E9" s="7">
        <v>58.8</v>
      </c>
      <c r="F9" s="7">
        <v>67</v>
      </c>
      <c r="G9" s="7">
        <v>59.9</v>
      </c>
      <c r="H9" s="7">
        <v>60000</v>
      </c>
      <c r="I9" s="7"/>
      <c r="J9" s="7">
        <f t="shared" si="2"/>
        <v>25983.148886468913</v>
      </c>
      <c r="K9" s="7">
        <f t="shared" si="1"/>
        <v>38736.428402753438</v>
      </c>
      <c r="L9" s="7">
        <f t="shared" si="1"/>
        <v>0</v>
      </c>
      <c r="M9" s="7">
        <f t="shared" si="1"/>
        <v>0</v>
      </c>
      <c r="N9" s="7">
        <f t="shared" si="1"/>
        <v>3786.633025243229</v>
      </c>
      <c r="O9" s="7">
        <f t="shared" si="0"/>
        <v>60000</v>
      </c>
      <c r="P9" s="7">
        <f t="shared" si="3"/>
        <v>68506.21031446557</v>
      </c>
      <c r="Q9" s="7">
        <f t="shared" si="4"/>
        <v>-8506.2103144655703</v>
      </c>
    </row>
    <row r="10" spans="2:17" x14ac:dyDescent="0.3">
      <c r="B10" t="s">
        <v>5</v>
      </c>
      <c r="C10" s="7">
        <v>33.799999999999997</v>
      </c>
      <c r="D10" s="7">
        <v>28</v>
      </c>
      <c r="E10" s="7">
        <v>51.7</v>
      </c>
      <c r="F10" s="7">
        <v>66.5</v>
      </c>
      <c r="G10" s="7">
        <v>59.9</v>
      </c>
      <c r="H10" s="7">
        <v>34000</v>
      </c>
      <c r="I10" s="7"/>
      <c r="J10" s="7">
        <f t="shared" si="2"/>
        <v>13984.561024882949</v>
      </c>
      <c r="K10" s="7">
        <f t="shared" si="1"/>
        <v>15148.323956384027</v>
      </c>
      <c r="L10" s="7">
        <f t="shared" si="1"/>
        <v>0</v>
      </c>
      <c r="M10" s="7">
        <f t="shared" si="1"/>
        <v>0</v>
      </c>
      <c r="N10" s="7">
        <f t="shared" si="1"/>
        <v>3786.633025243229</v>
      </c>
      <c r="O10" s="7">
        <f t="shared" si="0"/>
        <v>34000</v>
      </c>
      <c r="P10" s="7">
        <f t="shared" si="3"/>
        <v>32919.518006510203</v>
      </c>
      <c r="Q10" s="7">
        <f t="shared" si="4"/>
        <v>1080.4819934897969</v>
      </c>
    </row>
    <row r="11" spans="2:17" x14ac:dyDescent="0.3">
      <c r="B11" t="s">
        <v>6</v>
      </c>
      <c r="C11" s="7">
        <v>88.6</v>
      </c>
      <c r="D11" s="7">
        <v>70.599999999999994</v>
      </c>
      <c r="E11" s="7">
        <v>65.3</v>
      </c>
      <c r="F11" s="7">
        <v>67</v>
      </c>
      <c r="G11" s="7">
        <v>59.9</v>
      </c>
      <c r="H11" s="7">
        <v>68000</v>
      </c>
      <c r="I11" s="7"/>
      <c r="J11" s="7">
        <f t="shared" si="2"/>
        <v>36657.754639190214</v>
      </c>
      <c r="K11" s="7">
        <f t="shared" si="1"/>
        <v>38195.416832882584</v>
      </c>
      <c r="L11" s="7">
        <f t="shared" si="1"/>
        <v>0</v>
      </c>
      <c r="M11" s="7">
        <f t="shared" si="1"/>
        <v>0</v>
      </c>
      <c r="N11" s="7">
        <f t="shared" si="1"/>
        <v>3786.633025243229</v>
      </c>
      <c r="O11" s="7">
        <f t="shared" si="0"/>
        <v>68000</v>
      </c>
      <c r="P11" s="7">
        <f t="shared" si="3"/>
        <v>78639.804497316029</v>
      </c>
      <c r="Q11" s="7">
        <f t="shared" si="4"/>
        <v>-10639.804497316029</v>
      </c>
    </row>
    <row r="12" spans="2:17" x14ac:dyDescent="0.3">
      <c r="B12" t="s">
        <v>7</v>
      </c>
      <c r="C12" s="7">
        <v>62.8</v>
      </c>
      <c r="D12" s="7">
        <v>61.8</v>
      </c>
      <c r="E12" s="7">
        <v>63.1</v>
      </c>
      <c r="F12" s="7">
        <v>64.8</v>
      </c>
      <c r="G12" s="7">
        <v>61.4</v>
      </c>
      <c r="H12" s="7">
        <v>96000</v>
      </c>
      <c r="I12" s="7"/>
      <c r="J12" s="7">
        <f t="shared" si="2"/>
        <v>25983.148886468913</v>
      </c>
      <c r="K12" s="7">
        <f t="shared" si="1"/>
        <v>33434.515018019032</v>
      </c>
      <c r="L12" s="7">
        <f t="shared" si="1"/>
        <v>0</v>
      </c>
      <c r="M12" s="7">
        <f t="shared" si="1"/>
        <v>0</v>
      </c>
      <c r="N12" s="7">
        <f t="shared" si="1"/>
        <v>3881.4568906499876</v>
      </c>
      <c r="O12" s="7">
        <f t="shared" si="0"/>
        <v>96000</v>
      </c>
      <c r="P12" s="7">
        <f t="shared" si="3"/>
        <v>63299.120795137926</v>
      </c>
      <c r="Q12" s="7">
        <f t="shared" si="4"/>
        <v>32700.879204862074</v>
      </c>
    </row>
    <row r="13" spans="2:17" x14ac:dyDescent="0.3">
      <c r="B13" t="s">
        <v>8</v>
      </c>
      <c r="C13" s="7">
        <v>62.8</v>
      </c>
      <c r="D13" s="7">
        <v>70.599999999999994</v>
      </c>
      <c r="E13" s="7">
        <v>52.2</v>
      </c>
      <c r="F13" s="7">
        <v>67</v>
      </c>
      <c r="G13" s="7">
        <v>59.9</v>
      </c>
      <c r="H13" s="7">
        <v>54000</v>
      </c>
      <c r="I13" s="7"/>
      <c r="J13" s="7">
        <f t="shared" si="2"/>
        <v>25983.148886468913</v>
      </c>
      <c r="K13" s="7">
        <f t="shared" si="1"/>
        <v>38195.416832882584</v>
      </c>
      <c r="L13" s="7">
        <f t="shared" si="1"/>
        <v>0</v>
      </c>
      <c r="M13" s="7">
        <f t="shared" si="1"/>
        <v>0</v>
      </c>
      <c r="N13" s="7">
        <f t="shared" si="1"/>
        <v>3786.633025243229</v>
      </c>
      <c r="O13" s="7">
        <f t="shared" si="0"/>
        <v>54000</v>
      </c>
      <c r="P13" s="7">
        <f t="shared" si="3"/>
        <v>67965.198744594716</v>
      </c>
      <c r="Q13" s="7">
        <f t="shared" si="4"/>
        <v>-13965.198744594716</v>
      </c>
    </row>
    <row r="14" spans="2:17" x14ac:dyDescent="0.3">
      <c r="B14" t="s">
        <v>9</v>
      </c>
      <c r="C14" s="7">
        <v>39.700000000000003</v>
      </c>
      <c r="D14" s="7">
        <v>61.8</v>
      </c>
      <c r="E14" s="7">
        <v>58.8</v>
      </c>
      <c r="F14" s="7">
        <v>41.3</v>
      </c>
      <c r="G14" s="7">
        <v>59.9</v>
      </c>
      <c r="H14" s="7">
        <v>54000</v>
      </c>
      <c r="I14" s="7"/>
      <c r="J14" s="7">
        <f t="shared" si="2"/>
        <v>16425.653038102166</v>
      </c>
      <c r="K14" s="7">
        <f t="shared" si="1"/>
        <v>33434.515018019032</v>
      </c>
      <c r="L14" s="7">
        <f t="shared" si="1"/>
        <v>0</v>
      </c>
      <c r="M14" s="7">
        <f t="shared" si="1"/>
        <v>0</v>
      </c>
      <c r="N14" s="7">
        <f t="shared" si="1"/>
        <v>3786.633025243229</v>
      </c>
      <c r="O14" s="7">
        <f t="shared" si="0"/>
        <v>54000</v>
      </c>
      <c r="P14" s="7">
        <f t="shared" si="3"/>
        <v>53646.801081364429</v>
      </c>
      <c r="Q14" s="7">
        <f t="shared" si="4"/>
        <v>353.19891863557132</v>
      </c>
    </row>
    <row r="15" spans="2:17" x14ac:dyDescent="0.3">
      <c r="B15" t="s">
        <v>10</v>
      </c>
      <c r="C15" s="7">
        <v>62.8</v>
      </c>
      <c r="D15" s="7">
        <v>61.8</v>
      </c>
      <c r="E15" s="7">
        <v>51.7</v>
      </c>
      <c r="F15" s="7">
        <v>66.5</v>
      </c>
      <c r="G15" s="7">
        <v>61.4</v>
      </c>
      <c r="H15" s="7">
        <v>75000</v>
      </c>
      <c r="I15" s="7"/>
      <c r="J15" s="7">
        <f t="shared" si="2"/>
        <v>25983.148886468913</v>
      </c>
      <c r="K15" s="7">
        <f t="shared" si="1"/>
        <v>33434.515018019032</v>
      </c>
      <c r="L15" s="7">
        <f t="shared" si="1"/>
        <v>0</v>
      </c>
      <c r="M15" s="7">
        <f t="shared" si="1"/>
        <v>0</v>
      </c>
      <c r="N15" s="7">
        <f t="shared" si="1"/>
        <v>3881.4568906499876</v>
      </c>
      <c r="O15" s="7">
        <f t="shared" si="0"/>
        <v>75000</v>
      </c>
      <c r="P15" s="7">
        <f t="shared" si="3"/>
        <v>63299.120795137926</v>
      </c>
      <c r="Q15" s="7">
        <f t="shared" si="4"/>
        <v>11700.879204862074</v>
      </c>
    </row>
    <row r="16" spans="2:17" x14ac:dyDescent="0.3">
      <c r="B16" t="s">
        <v>11</v>
      </c>
      <c r="C16" s="7">
        <v>64.400000000000006</v>
      </c>
      <c r="D16" s="7">
        <v>90.9</v>
      </c>
      <c r="E16" s="7">
        <v>65.3</v>
      </c>
      <c r="F16" s="7">
        <v>66.5</v>
      </c>
      <c r="G16" s="7">
        <v>59.9</v>
      </c>
      <c r="H16" s="7">
        <v>78000</v>
      </c>
      <c r="I16" s="7"/>
      <c r="J16" s="7">
        <f t="shared" si="2"/>
        <v>26645.139940901245</v>
      </c>
      <c r="K16" s="7">
        <f t="shared" si="1"/>
        <v>49177.951701261009</v>
      </c>
      <c r="L16" s="7">
        <f t="shared" si="1"/>
        <v>0</v>
      </c>
      <c r="M16" s="7">
        <f t="shared" si="1"/>
        <v>0</v>
      </c>
      <c r="N16" s="7">
        <f t="shared" si="1"/>
        <v>3786.633025243229</v>
      </c>
      <c r="O16" s="7">
        <f t="shared" si="0"/>
        <v>78000</v>
      </c>
      <c r="P16" s="7">
        <f t="shared" si="3"/>
        <v>79609.724667405477</v>
      </c>
      <c r="Q16" s="7">
        <f t="shared" si="4"/>
        <v>-1609.7246674054768</v>
      </c>
    </row>
    <row r="17" spans="2:17" x14ac:dyDescent="0.3">
      <c r="B17" t="s">
        <v>12</v>
      </c>
      <c r="C17" s="7">
        <v>62.8</v>
      </c>
      <c r="D17" s="7">
        <v>71.599999999999994</v>
      </c>
      <c r="E17" s="7">
        <v>63.1</v>
      </c>
      <c r="F17" s="7">
        <v>67</v>
      </c>
      <c r="G17" s="7">
        <v>59.9</v>
      </c>
      <c r="H17" s="7">
        <v>87000</v>
      </c>
      <c r="I17" s="7"/>
      <c r="J17" s="7">
        <f t="shared" si="2"/>
        <v>25983.148886468913</v>
      </c>
      <c r="K17" s="7">
        <f t="shared" si="1"/>
        <v>38736.428402753438</v>
      </c>
      <c r="L17" s="7">
        <f t="shared" si="1"/>
        <v>0</v>
      </c>
      <c r="M17" s="7">
        <f t="shared" si="1"/>
        <v>0</v>
      </c>
      <c r="N17" s="7">
        <f t="shared" si="1"/>
        <v>3786.633025243229</v>
      </c>
      <c r="O17" s="7">
        <f t="shared" si="0"/>
        <v>87000</v>
      </c>
      <c r="P17" s="7">
        <f t="shared" si="3"/>
        <v>68506.21031446557</v>
      </c>
      <c r="Q17" s="7">
        <f t="shared" si="4"/>
        <v>18493.78968553443</v>
      </c>
    </row>
    <row r="18" spans="2:17" x14ac:dyDescent="0.3">
      <c r="B18" t="s">
        <v>13</v>
      </c>
      <c r="C18" s="7">
        <v>102.6</v>
      </c>
      <c r="D18" s="7">
        <v>60.7</v>
      </c>
      <c r="E18" s="7">
        <v>65.3</v>
      </c>
      <c r="F18" s="7">
        <v>66.5</v>
      </c>
      <c r="G18" s="7">
        <v>59.9</v>
      </c>
      <c r="H18" s="7">
        <v>94000</v>
      </c>
      <c r="I18" s="7"/>
      <c r="J18" s="7">
        <f t="shared" si="2"/>
        <v>42450.176365473097</v>
      </c>
      <c r="K18" s="7">
        <f t="shared" si="1"/>
        <v>32839.402291161088</v>
      </c>
      <c r="L18" s="7">
        <f t="shared" si="1"/>
        <v>0</v>
      </c>
      <c r="M18" s="7">
        <f t="shared" si="1"/>
        <v>0</v>
      </c>
      <c r="N18" s="7">
        <f t="shared" si="1"/>
        <v>3786.633025243229</v>
      </c>
      <c r="O18" s="7">
        <f t="shared" si="0"/>
        <v>94000</v>
      </c>
      <c r="P18" s="7">
        <f t="shared" si="3"/>
        <v>79076.211681877408</v>
      </c>
      <c r="Q18" s="7">
        <f t="shared" si="4"/>
        <v>14923.788318122592</v>
      </c>
    </row>
    <row r="19" spans="2:17" x14ac:dyDescent="0.3">
      <c r="B19" t="s">
        <v>14</v>
      </c>
      <c r="C19" s="7">
        <v>64.400000000000006</v>
      </c>
      <c r="D19" s="7">
        <v>28</v>
      </c>
      <c r="E19" s="7">
        <v>65.3</v>
      </c>
      <c r="F19" s="7">
        <v>67</v>
      </c>
      <c r="G19" s="7">
        <v>59.9</v>
      </c>
      <c r="H19" s="7">
        <v>23000</v>
      </c>
      <c r="I19" s="7"/>
      <c r="J19" s="7">
        <f t="shared" si="2"/>
        <v>26645.139940901245</v>
      </c>
      <c r="K19" s="7">
        <f t="shared" si="1"/>
        <v>15148.323956384027</v>
      </c>
      <c r="L19" s="7">
        <f t="shared" si="1"/>
        <v>0</v>
      </c>
      <c r="M19" s="7">
        <f t="shared" si="1"/>
        <v>0</v>
      </c>
      <c r="N19" s="7">
        <f t="shared" si="1"/>
        <v>3786.633025243229</v>
      </c>
      <c r="O19" s="7">
        <f t="shared" si="0"/>
        <v>23000</v>
      </c>
      <c r="P19" s="7">
        <f t="shared" si="3"/>
        <v>45580.096922528501</v>
      </c>
      <c r="Q19" s="7">
        <f t="shared" si="4"/>
        <v>-22580.096922528501</v>
      </c>
    </row>
    <row r="20" spans="2:17" x14ac:dyDescent="0.3">
      <c r="B20" t="s">
        <v>15</v>
      </c>
      <c r="C20" s="7">
        <v>62.8</v>
      </c>
      <c r="D20" s="7">
        <v>62.3</v>
      </c>
      <c r="E20" s="7">
        <v>58.8</v>
      </c>
      <c r="F20" s="7">
        <v>67</v>
      </c>
      <c r="G20" s="7">
        <v>59.9</v>
      </c>
      <c r="H20" s="7">
        <v>23000</v>
      </c>
      <c r="I20" s="7"/>
      <c r="J20" s="7">
        <f t="shared" si="2"/>
        <v>25983.148886468913</v>
      </c>
      <c r="K20" s="7">
        <f t="shared" si="1"/>
        <v>33705.020802954459</v>
      </c>
      <c r="L20" s="7">
        <f t="shared" si="1"/>
        <v>0</v>
      </c>
      <c r="M20" s="7">
        <f t="shared" si="1"/>
        <v>0</v>
      </c>
      <c r="N20" s="7">
        <f t="shared" si="1"/>
        <v>3786.633025243229</v>
      </c>
      <c r="O20" s="7">
        <f t="shared" ref="O20:O24" si="5">H20</f>
        <v>23000</v>
      </c>
      <c r="P20" s="7">
        <f t="shared" si="3"/>
        <v>63474.802714666606</v>
      </c>
      <c r="Q20" s="7">
        <f t="shared" si="4"/>
        <v>-40474.802714666606</v>
      </c>
    </row>
    <row r="21" spans="2:17" x14ac:dyDescent="0.3">
      <c r="B21" t="s">
        <v>16</v>
      </c>
      <c r="C21" s="7">
        <v>62.8</v>
      </c>
      <c r="D21" s="7">
        <v>70.599999999999994</v>
      </c>
      <c r="E21" s="7">
        <v>52.2</v>
      </c>
      <c r="F21" s="7">
        <v>66.5</v>
      </c>
      <c r="G21" s="7">
        <v>59.9</v>
      </c>
      <c r="H21" s="7">
        <v>76000</v>
      </c>
      <c r="I21" s="7"/>
      <c r="J21" s="7">
        <f t="shared" si="2"/>
        <v>25983.148886468913</v>
      </c>
      <c r="K21" s="7">
        <f t="shared" si="1"/>
        <v>38195.416832882584</v>
      </c>
      <c r="L21" s="7">
        <f t="shared" si="1"/>
        <v>0</v>
      </c>
      <c r="M21" s="7">
        <f t="shared" si="1"/>
        <v>0</v>
      </c>
      <c r="N21" s="7">
        <f t="shared" si="1"/>
        <v>3786.633025243229</v>
      </c>
      <c r="O21" s="7">
        <f t="shared" si="5"/>
        <v>76000</v>
      </c>
      <c r="P21" s="7">
        <f t="shared" si="3"/>
        <v>67965.198744594716</v>
      </c>
      <c r="Q21" s="7">
        <f t="shared" si="4"/>
        <v>8034.8012554052839</v>
      </c>
    </row>
    <row r="22" spans="2:17" x14ac:dyDescent="0.3">
      <c r="B22" t="s">
        <v>17</v>
      </c>
      <c r="C22" s="7">
        <v>39.700000000000003</v>
      </c>
      <c r="D22" s="7">
        <v>70.599999999999994</v>
      </c>
      <c r="E22" s="7">
        <v>58.8</v>
      </c>
      <c r="F22" s="7">
        <v>33</v>
      </c>
      <c r="G22" s="7">
        <v>61.4</v>
      </c>
      <c r="H22" s="7">
        <v>39000</v>
      </c>
      <c r="I22" s="7"/>
      <c r="J22" s="7">
        <f t="shared" si="2"/>
        <v>16425.653038102166</v>
      </c>
      <c r="K22" s="7">
        <f t="shared" si="1"/>
        <v>38195.416832882584</v>
      </c>
      <c r="L22" s="7">
        <f t="shared" si="1"/>
        <v>0</v>
      </c>
      <c r="M22" s="7">
        <f t="shared" si="1"/>
        <v>0</v>
      </c>
      <c r="N22" s="7">
        <f t="shared" si="1"/>
        <v>3881.4568906499876</v>
      </c>
      <c r="O22" s="7">
        <f t="shared" si="5"/>
        <v>39000</v>
      </c>
      <c r="P22" s="7">
        <f t="shared" si="3"/>
        <v>58502.526761634734</v>
      </c>
      <c r="Q22" s="7">
        <f t="shared" si="4"/>
        <v>-19502.526761634734</v>
      </c>
    </row>
    <row r="23" spans="2:17" x14ac:dyDescent="0.3">
      <c r="B23" t="s">
        <v>18</v>
      </c>
      <c r="C23" s="7">
        <v>88.6</v>
      </c>
      <c r="D23" s="7">
        <v>71.599999999999994</v>
      </c>
      <c r="E23" s="7">
        <v>105.5</v>
      </c>
      <c r="F23" s="7">
        <v>67</v>
      </c>
      <c r="G23" s="7">
        <v>61.4</v>
      </c>
      <c r="H23" s="7">
        <v>97000</v>
      </c>
      <c r="I23" s="7"/>
      <c r="J23" s="7">
        <f t="shared" si="2"/>
        <v>36657.754639190214</v>
      </c>
      <c r="K23" s="7">
        <f t="shared" si="1"/>
        <v>38736.428402753438</v>
      </c>
      <c r="L23" s="7">
        <f t="shared" si="1"/>
        <v>0</v>
      </c>
      <c r="M23" s="7">
        <f t="shared" si="1"/>
        <v>0</v>
      </c>
      <c r="N23" s="7">
        <f t="shared" si="1"/>
        <v>3881.4568906499876</v>
      </c>
      <c r="O23" s="7">
        <f t="shared" si="5"/>
        <v>97000</v>
      </c>
      <c r="P23" s="7">
        <f t="shared" si="3"/>
        <v>79275.639932593636</v>
      </c>
      <c r="Q23" s="7">
        <f t="shared" si="4"/>
        <v>17724.360067406364</v>
      </c>
    </row>
    <row r="24" spans="2:17" x14ac:dyDescent="0.3">
      <c r="B24" t="s">
        <v>19</v>
      </c>
      <c r="C24" s="7">
        <v>62.8</v>
      </c>
      <c r="D24" s="7">
        <v>28</v>
      </c>
      <c r="E24" s="7">
        <v>63.1</v>
      </c>
      <c r="F24" s="7">
        <v>64.8</v>
      </c>
      <c r="G24" s="7">
        <v>61.4</v>
      </c>
      <c r="H24" s="7">
        <v>20000</v>
      </c>
      <c r="I24" s="7"/>
      <c r="J24" s="7">
        <f t="shared" si="2"/>
        <v>25983.148886468913</v>
      </c>
      <c r="K24" s="7">
        <f t="shared" si="1"/>
        <v>15148.323956384027</v>
      </c>
      <c r="L24" s="7">
        <f t="shared" si="1"/>
        <v>0</v>
      </c>
      <c r="M24" s="7">
        <f t="shared" si="1"/>
        <v>0</v>
      </c>
      <c r="N24" s="7">
        <f t="shared" si="1"/>
        <v>3881.4568906499876</v>
      </c>
      <c r="O24" s="7">
        <f t="shared" si="5"/>
        <v>20000</v>
      </c>
      <c r="P24" s="7">
        <f t="shared" si="3"/>
        <v>45012.929733502926</v>
      </c>
      <c r="Q24" s="7">
        <f t="shared" si="4"/>
        <v>-25012.929733502926</v>
      </c>
    </row>
    <row r="25" spans="2:17" x14ac:dyDescent="0.3">
      <c r="B25" t="s">
        <v>22</v>
      </c>
      <c r="C25" s="7">
        <f t="shared" ref="C25" si="6">CORREL(C5:C24,$H$5:$H$24)</f>
        <v>0.4979622831064463</v>
      </c>
      <c r="D25" s="7">
        <f t="shared" ref="D25" si="7">CORREL(D5:D24,$H$5:$H$24)</f>
        <v>0.55516528304175328</v>
      </c>
      <c r="E25" s="7">
        <f t="shared" ref="E25" si="8">CORREL(E5:E24,$H$5:$H$24)</f>
        <v>0.33704812155387948</v>
      </c>
      <c r="F25" s="7">
        <f t="shared" ref="F25" si="9">CORREL(F5:F24,$H$5:$H$24)</f>
        <v>0.28349150838529913</v>
      </c>
      <c r="G25" s="7">
        <f t="shared" ref="G25" si="10">CORREL(G5:G24,$H$5:$H$24)</f>
        <v>0.31134350640058045</v>
      </c>
      <c r="H25" s="7">
        <f t="shared" ref="H25" si="11">CORREL(H5:H24,$H$5:$H$24)</f>
        <v>1.0000000000000002</v>
      </c>
      <c r="I25" s="7"/>
      <c r="J25" s="7"/>
      <c r="K25" s="7"/>
      <c r="L25" s="7"/>
      <c r="M25" s="7"/>
      <c r="N25" s="7"/>
      <c r="O25" s="7">
        <f t="shared" ref="O25:P25" si="12">CORREL(O5:O24,$H$5:$H$24)</f>
        <v>1.0000000000000002</v>
      </c>
      <c r="P25" s="7">
        <f t="shared" si="12"/>
        <v>0.68783113836084364</v>
      </c>
      <c r="Q25" s="7" t="s">
        <v>28</v>
      </c>
    </row>
    <row r="26" spans="2:17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f>estimation_based!AS23</f>
        <v>0.69660326105327997</v>
      </c>
      <c r="Q26" s="7" t="s">
        <v>518</v>
      </c>
    </row>
    <row r="27" spans="2:17" x14ac:dyDescent="0.3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>
        <f>estimation_based!AS46</f>
        <v>0.77871030283037002</v>
      </c>
      <c r="Q27" s="7" t="s">
        <v>569</v>
      </c>
    </row>
  </sheetData>
  <conditionalFormatting sqref="P25:P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2D36-65EC-4BAE-BE6F-2BF3127BD027}">
  <dimension ref="B1:AA27"/>
  <sheetViews>
    <sheetView zoomScale="86" workbookViewId="0"/>
  </sheetViews>
  <sheetFormatPr defaultRowHeight="14.4" x14ac:dyDescent="0.3"/>
  <cols>
    <col min="2" max="2" width="10.6640625" bestFit="1" customWidth="1"/>
    <col min="3" max="12" width="5.77734375" bestFit="1" customWidth="1"/>
    <col min="13" max="13" width="5.5546875" bestFit="1" customWidth="1"/>
    <col min="15" max="24" width="5.77734375" bestFit="1" customWidth="1"/>
    <col min="25" max="25" width="5.5546875" bestFit="1" customWidth="1"/>
    <col min="26" max="26" width="9.77734375" bestFit="1" customWidth="1"/>
    <col min="27" max="27" width="8.6640625" bestFit="1" customWidth="1"/>
  </cols>
  <sheetData>
    <row r="1" spans="2:27" x14ac:dyDescent="0.3">
      <c r="B1" t="s">
        <v>657</v>
      </c>
      <c r="C1" s="52">
        <f>SUM(estimation_based!B233:B252)/SUM(estimation_based!$L$233:$L$252)</f>
        <v>0.12510063150756764</v>
      </c>
      <c r="D1" s="52">
        <f>SUM(estimation_based!C233:C252)/SUM(estimation_based!$L$233:$L$252)</f>
        <v>0.29324239829651982</v>
      </c>
      <c r="E1" s="61">
        <f>SUM(estimation_based!D233:D252)/SUM(estimation_based!$L$233:$L$252)</f>
        <v>0</v>
      </c>
      <c r="F1" s="52">
        <f>SUM(estimation_based!E233:E252)/SUM(estimation_based!$L$233:$L$252)</f>
        <v>9.5334314728603431E-2</v>
      </c>
      <c r="G1" s="52">
        <f>SUM(estimation_based!F233:F252)/SUM(estimation_based!$L$233:$L$252)</f>
        <v>1.3676342126997428E-2</v>
      </c>
      <c r="H1" s="52">
        <f>SUM(estimation_based!G233:G252)/SUM(estimation_based!$L$233:$L$252)</f>
        <v>2.0514513190496127E-2</v>
      </c>
      <c r="I1" s="52">
        <f>SUM(estimation_based!H233:H252)/SUM(estimation_based!$L$233:$L$252)</f>
        <v>0.15687841564728025</v>
      </c>
      <c r="J1" s="61">
        <f>SUM(estimation_based!I233:I252)/SUM(estimation_based!$L$233:$L$252)</f>
        <v>0</v>
      </c>
      <c r="K1" s="52">
        <f>SUM(estimation_based!J233:J252)/SUM(estimation_based!$L$233:$L$252)</f>
        <v>0.22164120115146743</v>
      </c>
      <c r="L1" s="52">
        <f>SUM(estimation_based!K233:K252)/SUM(estimation_based!$L$233:$L$252)</f>
        <v>7.3612103158612399E-2</v>
      </c>
      <c r="M1" s="52">
        <f>SUM(estimation_based!L233:L252)/SUM(estimation_based!$L$233:$L$252)</f>
        <v>1</v>
      </c>
    </row>
    <row r="2" spans="2:27" x14ac:dyDescent="0.3">
      <c r="C2" s="60">
        <v>0.6165482360636213</v>
      </c>
      <c r="D2" s="60">
        <v>0</v>
      </c>
      <c r="E2" s="62">
        <v>0</v>
      </c>
      <c r="F2" s="60">
        <v>0.15745088171690513</v>
      </c>
      <c r="G2" s="60">
        <v>0</v>
      </c>
      <c r="H2" s="60">
        <v>0</v>
      </c>
      <c r="I2" s="60">
        <v>0.22946649907479882</v>
      </c>
      <c r="J2" s="62">
        <v>0</v>
      </c>
      <c r="K2" s="60">
        <v>0</v>
      </c>
      <c r="L2" s="60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 t="s">
        <v>176</v>
      </c>
      <c r="AA2" s="7">
        <f>SUMSQ(AA5:AA24)</f>
        <v>11838.337399065111</v>
      </c>
    </row>
    <row r="3" spans="2:27" x14ac:dyDescent="0.3">
      <c r="C3" s="7" t="s">
        <v>28</v>
      </c>
      <c r="D3" s="7" t="s">
        <v>28</v>
      </c>
      <c r="E3" s="7" t="s">
        <v>28</v>
      </c>
      <c r="F3" s="7" t="s">
        <v>28</v>
      </c>
      <c r="G3" s="7" t="s">
        <v>28</v>
      </c>
      <c r="H3" s="7" t="s">
        <v>28</v>
      </c>
      <c r="I3" s="7" t="s">
        <v>28</v>
      </c>
      <c r="J3" s="7" t="s">
        <v>28</v>
      </c>
      <c r="K3" s="7" t="s">
        <v>28</v>
      </c>
      <c r="L3" s="7" t="s">
        <v>28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28</v>
      </c>
      <c r="AA3" s="7"/>
    </row>
    <row r="4" spans="2:27" x14ac:dyDescent="0.3">
      <c r="B4" t="str">
        <f>estimation_based!J2</f>
        <v>estimations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M4" s="7" t="s">
        <v>158</v>
      </c>
      <c r="N4" s="7"/>
      <c r="O4" s="7" t="str">
        <f>C4</f>
        <v>x1_x2</v>
      </c>
      <c r="P4" s="7" t="str">
        <f t="shared" ref="P4:Y19" si="0">D4</f>
        <v>x1_x3</v>
      </c>
      <c r="Q4" s="7" t="str">
        <f t="shared" si="0"/>
        <v>x1_x4</v>
      </c>
      <c r="R4" s="7" t="str">
        <f t="shared" si="0"/>
        <v>x1_x5</v>
      </c>
      <c r="S4" s="7" t="str">
        <f t="shared" si="0"/>
        <v>x2_x3</v>
      </c>
      <c r="T4" s="7" t="str">
        <f t="shared" si="0"/>
        <v>x2_x4</v>
      </c>
      <c r="U4" s="7" t="str">
        <f t="shared" si="0"/>
        <v>x2_x5</v>
      </c>
      <c r="V4" s="7" t="str">
        <f t="shared" si="0"/>
        <v>x3_x4</v>
      </c>
      <c r="W4" s="7" t="str">
        <f t="shared" si="0"/>
        <v>x3_x5</v>
      </c>
      <c r="X4" s="7" t="str">
        <f t="shared" si="0"/>
        <v>x4_x5</v>
      </c>
      <c r="Y4" s="7" t="str">
        <f t="shared" si="0"/>
        <v>y</v>
      </c>
      <c r="Z4" s="7" t="s">
        <v>274</v>
      </c>
      <c r="AA4" s="7" t="s">
        <v>275</v>
      </c>
    </row>
    <row r="5" spans="2:27" x14ac:dyDescent="0.3">
      <c r="B5" t="s">
        <v>0</v>
      </c>
      <c r="C5" s="7">
        <v>56.893797339840425</v>
      </c>
      <c r="D5" s="7">
        <v>56.567441406089934</v>
      </c>
      <c r="E5" s="7">
        <v>56.335877614773985</v>
      </c>
      <c r="F5" s="7">
        <v>61.466291237783764</v>
      </c>
      <c r="G5" s="7">
        <v>62.429692555428531</v>
      </c>
      <c r="H5" s="7">
        <v>62.62278524766112</v>
      </c>
      <c r="I5" s="7">
        <v>65.932082188811762</v>
      </c>
      <c r="J5" s="7">
        <v>64.920911551325403</v>
      </c>
      <c r="K5" s="7">
        <v>68.406995201253721</v>
      </c>
      <c r="L5" s="7">
        <v>68.471281677109602</v>
      </c>
      <c r="M5" s="7">
        <v>97</v>
      </c>
      <c r="N5" s="7"/>
      <c r="O5" s="7">
        <f>C5*C$2</f>
        <v>35.077770392839767</v>
      </c>
      <c r="P5" s="7">
        <f t="shared" ref="P5:P24" si="1">D5*D$2</f>
        <v>0</v>
      </c>
      <c r="Q5" s="7">
        <f t="shared" ref="Q5:Q24" si="2">E5*E$2</f>
        <v>0</v>
      </c>
      <c r="R5" s="7">
        <f t="shared" ref="R5:R24" si="3">F5*F$2</f>
        <v>9.6779217512571343</v>
      </c>
      <c r="S5" s="7">
        <f t="shared" ref="S5:S24" si="4">G5*G$2</f>
        <v>0</v>
      </c>
      <c r="T5" s="7">
        <f t="shared" ref="T5:T24" si="5">H5*H$2</f>
        <v>0</v>
      </c>
      <c r="U5" s="7">
        <f t="shared" ref="U5:U24" si="6">I5*I$2</f>
        <v>15.129204076578533</v>
      </c>
      <c r="V5" s="7">
        <f t="shared" ref="V5:V24" si="7">J5*J$2</f>
        <v>0</v>
      </c>
      <c r="W5" s="7">
        <f t="shared" ref="W5:W24" si="8">K5*K$2</f>
        <v>0</v>
      </c>
      <c r="X5" s="7">
        <f t="shared" ref="X5:X24" si="9">L5*L$2</f>
        <v>0</v>
      </c>
      <c r="Y5" s="7">
        <f t="shared" si="0"/>
        <v>97</v>
      </c>
      <c r="Z5" s="7">
        <f>SUM(O5:X5)</f>
        <v>59.884896220675429</v>
      </c>
      <c r="AA5" s="7">
        <f>Y5-Z5</f>
        <v>37.115103779324571</v>
      </c>
    </row>
    <row r="6" spans="2:27" x14ac:dyDescent="0.3">
      <c r="B6" t="s">
        <v>1</v>
      </c>
      <c r="C6" s="7">
        <v>50.433623853062137</v>
      </c>
      <c r="D6" s="7">
        <v>52.025474124031525</v>
      </c>
      <c r="E6" s="7">
        <v>52.379744488664997</v>
      </c>
      <c r="F6" s="7">
        <v>49.056713844217491</v>
      </c>
      <c r="G6" s="7">
        <v>58.802527963812359</v>
      </c>
      <c r="H6" s="7">
        <v>57.434222793643741</v>
      </c>
      <c r="I6" s="7">
        <v>55.810096155020751</v>
      </c>
      <c r="J6" s="7">
        <v>61.021137765045836</v>
      </c>
      <c r="K6" s="7">
        <v>59.704081922571739</v>
      </c>
      <c r="L6" s="7">
        <v>57.799178056289854</v>
      </c>
      <c r="M6" s="7">
        <v>43</v>
      </c>
      <c r="N6" s="7"/>
      <c r="O6" s="7">
        <f t="shared" ref="O6:O24" si="10">C6*C$2</f>
        <v>31.094761824901635</v>
      </c>
      <c r="P6" s="7">
        <f t="shared" si="1"/>
        <v>0</v>
      </c>
      <c r="Q6" s="7">
        <f t="shared" si="2"/>
        <v>0</v>
      </c>
      <c r="R6" s="7">
        <f t="shared" si="3"/>
        <v>7.7240228489059506</v>
      </c>
      <c r="S6" s="7">
        <f t="shared" si="4"/>
        <v>0</v>
      </c>
      <c r="T6" s="7">
        <f t="shared" si="5"/>
        <v>0</v>
      </c>
      <c r="U6" s="7">
        <f t="shared" si="6"/>
        <v>12.806547377720502</v>
      </c>
      <c r="V6" s="7">
        <f t="shared" si="7"/>
        <v>0</v>
      </c>
      <c r="W6" s="7">
        <f t="shared" si="8"/>
        <v>0</v>
      </c>
      <c r="X6" s="7">
        <f t="shared" si="9"/>
        <v>0</v>
      </c>
      <c r="Y6" s="7">
        <f t="shared" si="0"/>
        <v>43</v>
      </c>
      <c r="Z6" s="7">
        <f t="shared" ref="Z6:Z24" si="11">SUM(O6:X6)</f>
        <v>51.62533205152809</v>
      </c>
      <c r="AA6" s="7">
        <f t="shared" ref="AA6:AA24" si="12">Y6-Z6</f>
        <v>-8.6253320515280905</v>
      </c>
    </row>
    <row r="7" spans="2:27" x14ac:dyDescent="0.3">
      <c r="B7" t="s">
        <v>2</v>
      </c>
      <c r="C7" s="7">
        <v>70.568236237676928</v>
      </c>
      <c r="D7" s="7">
        <v>60.013264596107838</v>
      </c>
      <c r="E7" s="7">
        <v>60.44697697850242</v>
      </c>
      <c r="F7" s="7">
        <v>56.86004089868613</v>
      </c>
      <c r="G7" s="7">
        <v>75.534685489549332</v>
      </c>
      <c r="H7" s="7">
        <v>72.432962362996363</v>
      </c>
      <c r="I7" s="7">
        <v>70.382433092098879</v>
      </c>
      <c r="J7" s="7">
        <v>64.347978728410254</v>
      </c>
      <c r="K7" s="7">
        <v>62.643339298956214</v>
      </c>
      <c r="L7" s="7">
        <v>58.136675510079051</v>
      </c>
      <c r="M7" s="7">
        <v>41</v>
      </c>
      <c r="N7" s="7"/>
      <c r="O7" s="7">
        <f t="shared" si="10"/>
        <v>43.50872157446063</v>
      </c>
      <c r="P7" s="7">
        <f t="shared" si="1"/>
        <v>0</v>
      </c>
      <c r="Q7" s="7">
        <f t="shared" si="2"/>
        <v>0</v>
      </c>
      <c r="R7" s="7">
        <f t="shared" si="3"/>
        <v>8.9526635739574179</v>
      </c>
      <c r="S7" s="7">
        <f t="shared" si="4"/>
        <v>0</v>
      </c>
      <c r="T7" s="7">
        <f t="shared" si="5"/>
        <v>0</v>
      </c>
      <c r="U7" s="7">
        <f t="shared" si="6"/>
        <v>16.150410518010197</v>
      </c>
      <c r="V7" s="7">
        <f t="shared" si="7"/>
        <v>0</v>
      </c>
      <c r="W7" s="7">
        <f t="shared" si="8"/>
        <v>0</v>
      </c>
      <c r="X7" s="7">
        <f t="shared" si="9"/>
        <v>0</v>
      </c>
      <c r="Y7" s="7">
        <f t="shared" si="0"/>
        <v>41</v>
      </c>
      <c r="Z7" s="7">
        <f t="shared" si="11"/>
        <v>68.611795666428236</v>
      </c>
      <c r="AA7" s="7">
        <f t="shared" si="12"/>
        <v>-27.611795666428236</v>
      </c>
    </row>
    <row r="8" spans="2:27" x14ac:dyDescent="0.3">
      <c r="B8" t="s">
        <v>3</v>
      </c>
      <c r="C8" s="7">
        <v>71.760692374238872</v>
      </c>
      <c r="D8" s="7">
        <v>68.107146778278292</v>
      </c>
      <c r="E8" s="7">
        <v>68.131693296570148</v>
      </c>
      <c r="F8" s="7">
        <v>63.932623469055699</v>
      </c>
      <c r="G8" s="7">
        <v>65.112314331813621</v>
      </c>
      <c r="H8" s="7">
        <v>66.801370053750375</v>
      </c>
      <c r="I8" s="7">
        <v>64.100432140889097</v>
      </c>
      <c r="J8" s="7">
        <v>58.337419216165124</v>
      </c>
      <c r="K8" s="7">
        <v>54.97491980960092</v>
      </c>
      <c r="L8" s="7">
        <v>57.456671764040223</v>
      </c>
      <c r="M8" s="7">
        <v>88</v>
      </c>
      <c r="N8" s="7"/>
      <c r="O8" s="7">
        <f t="shared" si="10"/>
        <v>44.243928302041134</v>
      </c>
      <c r="P8" s="7">
        <f t="shared" si="1"/>
        <v>0</v>
      </c>
      <c r="Q8" s="7">
        <f t="shared" si="2"/>
        <v>0</v>
      </c>
      <c r="R8" s="7">
        <f t="shared" si="3"/>
        <v>10.066247935677723</v>
      </c>
      <c r="S8" s="7">
        <f t="shared" si="4"/>
        <v>0</v>
      </c>
      <c r="T8" s="7">
        <f t="shared" si="5"/>
        <v>0</v>
      </c>
      <c r="U8" s="7">
        <f t="shared" si="6"/>
        <v>14.708901752551533</v>
      </c>
      <c r="V8" s="7">
        <f t="shared" si="7"/>
        <v>0</v>
      </c>
      <c r="W8" s="7">
        <f t="shared" si="8"/>
        <v>0</v>
      </c>
      <c r="X8" s="7">
        <f t="shared" si="9"/>
        <v>0</v>
      </c>
      <c r="Y8" s="7">
        <f t="shared" si="0"/>
        <v>88</v>
      </c>
      <c r="Z8" s="7">
        <f t="shared" si="11"/>
        <v>69.019077990270389</v>
      </c>
      <c r="AA8" s="7">
        <f t="shared" si="12"/>
        <v>18.980922009729611</v>
      </c>
    </row>
    <row r="9" spans="2:27" x14ac:dyDescent="0.3">
      <c r="B9" t="s">
        <v>4</v>
      </c>
      <c r="C9" s="7">
        <v>65.15687784135352</v>
      </c>
      <c r="D9" s="7">
        <v>56.914162290890545</v>
      </c>
      <c r="E9" s="7">
        <v>56.676902911545156</v>
      </c>
      <c r="F9" s="7">
        <v>53.406396649081003</v>
      </c>
      <c r="G9" s="7">
        <v>69.963984145457019</v>
      </c>
      <c r="H9" s="7">
        <v>71.093694445099317</v>
      </c>
      <c r="I9" s="7">
        <v>67.28975782606409</v>
      </c>
      <c r="J9" s="7">
        <v>63.235964117863404</v>
      </c>
      <c r="K9" s="7">
        <v>58.715396435521619</v>
      </c>
      <c r="L9" s="7">
        <v>60.97733646797009</v>
      </c>
      <c r="M9" s="7">
        <v>60</v>
      </c>
      <c r="N9" s="7"/>
      <c r="O9" s="7">
        <f t="shared" si="10"/>
        <v>40.172358100499366</v>
      </c>
      <c r="P9" s="7">
        <f t="shared" si="1"/>
        <v>0</v>
      </c>
      <c r="Q9" s="7">
        <f t="shared" si="2"/>
        <v>0</v>
      </c>
      <c r="R9" s="7">
        <f t="shared" si="3"/>
        <v>8.4088842417205711</v>
      </c>
      <c r="S9" s="7">
        <f t="shared" si="4"/>
        <v>0</v>
      </c>
      <c r="T9" s="7">
        <f t="shared" si="5"/>
        <v>0</v>
      </c>
      <c r="U9" s="7">
        <f t="shared" si="6"/>
        <v>15.440745151937973</v>
      </c>
      <c r="V9" s="7">
        <f t="shared" si="7"/>
        <v>0</v>
      </c>
      <c r="W9" s="7">
        <f t="shared" si="8"/>
        <v>0</v>
      </c>
      <c r="X9" s="7">
        <f t="shared" si="9"/>
        <v>0</v>
      </c>
      <c r="Y9" s="7">
        <f t="shared" si="0"/>
        <v>60</v>
      </c>
      <c r="Z9" s="7">
        <f t="shared" si="11"/>
        <v>64.021987494157912</v>
      </c>
      <c r="AA9" s="7">
        <f t="shared" si="12"/>
        <v>-4.0219874941579121</v>
      </c>
    </row>
    <row r="10" spans="2:27" x14ac:dyDescent="0.3">
      <c r="B10" t="s">
        <v>5</v>
      </c>
      <c r="C10" s="7">
        <v>43.429121460094898</v>
      </c>
      <c r="D10" s="7">
        <v>53.63188003990124</v>
      </c>
      <c r="E10" s="7">
        <v>53.475104471055126</v>
      </c>
      <c r="F10" s="7">
        <v>53.691997331382595</v>
      </c>
      <c r="G10" s="7">
        <v>46.301420228567068</v>
      </c>
      <c r="H10" s="7">
        <v>49.302957231745573</v>
      </c>
      <c r="I10" s="7">
        <v>49.898219175278484</v>
      </c>
      <c r="J10" s="7">
        <v>57.245588487943166</v>
      </c>
      <c r="K10" s="7">
        <v>57.486832154375037</v>
      </c>
      <c r="L10" s="7">
        <v>61.777726793852288</v>
      </c>
      <c r="M10" s="7">
        <v>34</v>
      </c>
      <c r="N10" s="7"/>
      <c r="O10" s="7">
        <f t="shared" si="10"/>
        <v>26.776148230014272</v>
      </c>
      <c r="P10" s="7">
        <f t="shared" si="1"/>
        <v>0</v>
      </c>
      <c r="Q10" s="7">
        <f t="shared" si="2"/>
        <v>0</v>
      </c>
      <c r="R10" s="7">
        <f t="shared" si="3"/>
        <v>8.4538523209679077</v>
      </c>
      <c r="S10" s="7">
        <f t="shared" si="4"/>
        <v>0</v>
      </c>
      <c r="T10" s="7">
        <f t="shared" si="5"/>
        <v>0</v>
      </c>
      <c r="U10" s="7">
        <f t="shared" si="6"/>
        <v>11.44996966421815</v>
      </c>
      <c r="V10" s="7">
        <f t="shared" si="7"/>
        <v>0</v>
      </c>
      <c r="W10" s="7">
        <f t="shared" si="8"/>
        <v>0</v>
      </c>
      <c r="X10" s="7">
        <f t="shared" si="9"/>
        <v>0</v>
      </c>
      <c r="Y10" s="7">
        <f t="shared" si="0"/>
        <v>34</v>
      </c>
      <c r="Z10" s="7">
        <f t="shared" si="11"/>
        <v>46.679970215200335</v>
      </c>
      <c r="AA10" s="7">
        <f t="shared" si="12"/>
        <v>-12.679970215200335</v>
      </c>
    </row>
    <row r="11" spans="2:27" x14ac:dyDescent="0.3">
      <c r="B11" t="s">
        <v>6</v>
      </c>
      <c r="C11" s="7">
        <v>73.74096075910245</v>
      </c>
      <c r="D11" s="7">
        <v>70.750500906009236</v>
      </c>
      <c r="E11" s="7">
        <v>70.480278616790599</v>
      </c>
      <c r="F11" s="7">
        <v>72.205675064766552</v>
      </c>
      <c r="G11" s="7">
        <v>69.612835792370674</v>
      </c>
      <c r="H11" s="7">
        <v>68.744973919353825</v>
      </c>
      <c r="I11" s="7">
        <v>68.253908059595517</v>
      </c>
      <c r="J11" s="7">
        <v>67.726840005200685</v>
      </c>
      <c r="K11" s="7">
        <v>67.248667081251199</v>
      </c>
      <c r="L11" s="7">
        <v>66.455451512518721</v>
      </c>
      <c r="M11" s="7">
        <v>68</v>
      </c>
      <c r="N11" s="7"/>
      <c r="O11" s="7">
        <f t="shared" si="10"/>
        <v>45.464859281661333</v>
      </c>
      <c r="P11" s="7">
        <f t="shared" si="1"/>
        <v>0</v>
      </c>
      <c r="Q11" s="7">
        <f t="shared" si="2"/>
        <v>0</v>
      </c>
      <c r="R11" s="7">
        <f t="shared" si="3"/>
        <v>11.368847203911844</v>
      </c>
      <c r="S11" s="7">
        <f t="shared" si="4"/>
        <v>0</v>
      </c>
      <c r="T11" s="7">
        <f t="shared" si="5"/>
        <v>0</v>
      </c>
      <c r="U11" s="7">
        <f t="shared" si="6"/>
        <v>15.661985330608578</v>
      </c>
      <c r="V11" s="7">
        <f t="shared" si="7"/>
        <v>0</v>
      </c>
      <c r="W11" s="7">
        <f t="shared" si="8"/>
        <v>0</v>
      </c>
      <c r="X11" s="7">
        <f t="shared" si="9"/>
        <v>0</v>
      </c>
      <c r="Y11" s="7">
        <f t="shared" si="0"/>
        <v>68</v>
      </c>
      <c r="Z11" s="7">
        <f t="shared" si="11"/>
        <v>72.495691816181747</v>
      </c>
      <c r="AA11" s="7">
        <f t="shared" si="12"/>
        <v>-4.495691816181747</v>
      </c>
    </row>
    <row r="12" spans="2:27" x14ac:dyDescent="0.3">
      <c r="B12" t="s">
        <v>7</v>
      </c>
      <c r="C12" s="7">
        <v>51.290195425466628</v>
      </c>
      <c r="D12" s="7">
        <v>57.645414282682822</v>
      </c>
      <c r="E12" s="7">
        <v>57.946024934029069</v>
      </c>
      <c r="F12" s="7">
        <v>60.227374170484374</v>
      </c>
      <c r="G12" s="7">
        <v>54.890619587035403</v>
      </c>
      <c r="H12" s="7">
        <v>53.528933531693028</v>
      </c>
      <c r="I12" s="7">
        <v>56.668180137930136</v>
      </c>
      <c r="J12" s="7">
        <v>61.399656487215488</v>
      </c>
      <c r="K12" s="7">
        <v>65.263506239895776</v>
      </c>
      <c r="L12" s="7">
        <v>62.741857008168651</v>
      </c>
      <c r="M12" s="7">
        <v>96</v>
      </c>
      <c r="N12" s="7"/>
      <c r="O12" s="7">
        <f t="shared" si="10"/>
        <v>31.622879516929867</v>
      </c>
      <c r="P12" s="7">
        <f t="shared" si="1"/>
        <v>0</v>
      </c>
      <c r="Q12" s="7">
        <f t="shared" si="2"/>
        <v>0</v>
      </c>
      <c r="R12" s="7">
        <f t="shared" si="3"/>
        <v>9.4828531666367226</v>
      </c>
      <c r="S12" s="7">
        <f t="shared" si="4"/>
        <v>0</v>
      </c>
      <c r="T12" s="7">
        <f t="shared" si="5"/>
        <v>0</v>
      </c>
      <c r="U12" s="7">
        <f t="shared" si="6"/>
        <v>13.003448905190879</v>
      </c>
      <c r="V12" s="7">
        <f t="shared" si="7"/>
        <v>0</v>
      </c>
      <c r="W12" s="7">
        <f t="shared" si="8"/>
        <v>0</v>
      </c>
      <c r="X12" s="7">
        <f t="shared" si="9"/>
        <v>0</v>
      </c>
      <c r="Y12" s="7">
        <f t="shared" si="0"/>
        <v>96</v>
      </c>
      <c r="Z12" s="7">
        <f t="shared" si="11"/>
        <v>54.109181588757465</v>
      </c>
      <c r="AA12" s="7">
        <f t="shared" si="12"/>
        <v>41.890818411242535</v>
      </c>
    </row>
    <row r="13" spans="2:27" x14ac:dyDescent="0.3">
      <c r="B13" t="s">
        <v>8</v>
      </c>
      <c r="C13" s="7">
        <v>64.679989583207956</v>
      </c>
      <c r="D13" s="7">
        <v>65.073111518423474</v>
      </c>
      <c r="E13" s="7">
        <v>64.488691367975022</v>
      </c>
      <c r="F13" s="7">
        <v>61.384432668599615</v>
      </c>
      <c r="G13" s="7">
        <v>59.799131211875107</v>
      </c>
      <c r="H13" s="7">
        <v>63.867970231281333</v>
      </c>
      <c r="I13" s="7">
        <v>59.506213514601299</v>
      </c>
      <c r="J13" s="7">
        <v>60.523766811518797</v>
      </c>
      <c r="K13" s="7">
        <v>54.893464298201366</v>
      </c>
      <c r="L13" s="7">
        <v>61.675130542512804</v>
      </c>
      <c r="M13" s="7">
        <v>54</v>
      </c>
      <c r="N13" s="7"/>
      <c r="O13" s="7">
        <f t="shared" si="10"/>
        <v>39.878333486140264</v>
      </c>
      <c r="P13" s="7">
        <f t="shared" si="1"/>
        <v>0</v>
      </c>
      <c r="Q13" s="7">
        <f t="shared" si="2"/>
        <v>0</v>
      </c>
      <c r="R13" s="7">
        <f t="shared" si="3"/>
        <v>9.6650330473630053</v>
      </c>
      <c r="S13" s="7">
        <f t="shared" si="4"/>
        <v>0</v>
      </c>
      <c r="T13" s="7">
        <f t="shared" si="5"/>
        <v>0</v>
      </c>
      <c r="U13" s="7">
        <f t="shared" si="6"/>
        <v>13.654682488393041</v>
      </c>
      <c r="V13" s="7">
        <f t="shared" si="7"/>
        <v>0</v>
      </c>
      <c r="W13" s="7">
        <f t="shared" si="8"/>
        <v>0</v>
      </c>
      <c r="X13" s="7">
        <f t="shared" si="9"/>
        <v>0</v>
      </c>
      <c r="Y13" s="7">
        <f t="shared" si="0"/>
        <v>54</v>
      </c>
      <c r="Z13" s="7">
        <f t="shared" si="11"/>
        <v>63.19804902189631</v>
      </c>
      <c r="AA13" s="7">
        <f t="shared" si="12"/>
        <v>-9.1980490218963098</v>
      </c>
    </row>
    <row r="14" spans="2:27" x14ac:dyDescent="0.3">
      <c r="B14" t="s">
        <v>9</v>
      </c>
      <c r="C14" s="7">
        <v>51.105392981377058</v>
      </c>
      <c r="D14" s="7">
        <v>56.264680768612578</v>
      </c>
      <c r="E14" s="7">
        <v>56.509639654867776</v>
      </c>
      <c r="F14" s="7">
        <v>51.554166232993097</v>
      </c>
      <c r="G14" s="7">
        <v>54.20359499595812</v>
      </c>
      <c r="H14" s="7">
        <v>54.358998516319872</v>
      </c>
      <c r="I14" s="7">
        <v>51.331359610836834</v>
      </c>
      <c r="J14" s="7">
        <v>58.765272112851015</v>
      </c>
      <c r="K14" s="7">
        <v>55.667884462971713</v>
      </c>
      <c r="L14" s="7">
        <v>56.16894809864705</v>
      </c>
      <c r="M14" s="7">
        <v>54</v>
      </c>
      <c r="N14" s="7"/>
      <c r="O14" s="7">
        <f t="shared" si="10"/>
        <v>31.508939896006197</v>
      </c>
      <c r="P14" s="7">
        <f t="shared" si="1"/>
        <v>0</v>
      </c>
      <c r="Q14" s="7">
        <f t="shared" si="2"/>
        <v>0</v>
      </c>
      <c r="R14" s="7">
        <f t="shared" si="3"/>
        <v>8.1172489295646617</v>
      </c>
      <c r="S14" s="7">
        <f t="shared" si="4"/>
        <v>0</v>
      </c>
      <c r="T14" s="7">
        <f t="shared" si="5"/>
        <v>0</v>
      </c>
      <c r="U14" s="7">
        <f t="shared" si="6"/>
        <v>11.778827382648256</v>
      </c>
      <c r="V14" s="7">
        <f t="shared" si="7"/>
        <v>0</v>
      </c>
      <c r="W14" s="7">
        <f t="shared" si="8"/>
        <v>0</v>
      </c>
      <c r="X14" s="7">
        <f t="shared" si="9"/>
        <v>0</v>
      </c>
      <c r="Y14" s="7">
        <f t="shared" si="0"/>
        <v>54</v>
      </c>
      <c r="Z14" s="7">
        <f t="shared" si="11"/>
        <v>51.405016208219109</v>
      </c>
      <c r="AA14" s="7">
        <f t="shared" si="12"/>
        <v>2.5949837917808907</v>
      </c>
    </row>
    <row r="15" spans="2:27" x14ac:dyDescent="0.3">
      <c r="B15" t="s">
        <v>10</v>
      </c>
      <c r="C15" s="7">
        <v>55.594057833312057</v>
      </c>
      <c r="D15" s="7">
        <v>60.357049898316852</v>
      </c>
      <c r="E15" s="7">
        <v>59.966882128765377</v>
      </c>
      <c r="F15" s="7">
        <v>63.299691866090377</v>
      </c>
      <c r="G15" s="7">
        <v>52.615987974932963</v>
      </c>
      <c r="H15" s="7">
        <v>57.141970651961913</v>
      </c>
      <c r="I15" s="7">
        <v>60.055514577126431</v>
      </c>
      <c r="J15" s="7">
        <v>56.917747009744637</v>
      </c>
      <c r="K15" s="7">
        <v>59.12610347551967</v>
      </c>
      <c r="L15" s="7">
        <v>65.186640688298382</v>
      </c>
      <c r="M15" s="7">
        <v>75</v>
      </c>
      <c r="N15" s="7"/>
      <c r="O15" s="7">
        <f t="shared" si="10"/>
        <v>34.276418292747501</v>
      </c>
      <c r="P15" s="7">
        <f t="shared" si="1"/>
        <v>0</v>
      </c>
      <c r="Q15" s="7">
        <f t="shared" si="2"/>
        <v>0</v>
      </c>
      <c r="R15" s="7">
        <f t="shared" si="3"/>
        <v>9.9665922967243379</v>
      </c>
      <c r="S15" s="7">
        <f t="shared" si="4"/>
        <v>0</v>
      </c>
      <c r="T15" s="7">
        <f t="shared" si="5"/>
        <v>0</v>
      </c>
      <c r="U15" s="7">
        <f t="shared" si="6"/>
        <v>13.78072868014875</v>
      </c>
      <c r="V15" s="7">
        <f t="shared" si="7"/>
        <v>0</v>
      </c>
      <c r="W15" s="7">
        <f t="shared" si="8"/>
        <v>0</v>
      </c>
      <c r="X15" s="7">
        <f t="shared" si="9"/>
        <v>0</v>
      </c>
      <c r="Y15" s="7">
        <f t="shared" si="0"/>
        <v>75</v>
      </c>
      <c r="Z15" s="7">
        <f t="shared" si="11"/>
        <v>58.023739269620584</v>
      </c>
      <c r="AA15" s="7">
        <f t="shared" si="12"/>
        <v>16.976260730379416</v>
      </c>
    </row>
    <row r="16" spans="2:27" x14ac:dyDescent="0.3">
      <c r="B16" t="s">
        <v>11</v>
      </c>
      <c r="C16" s="7">
        <v>77.968622768884188</v>
      </c>
      <c r="D16" s="7">
        <v>68.821695345918741</v>
      </c>
      <c r="E16" s="7">
        <v>69.099981140598118</v>
      </c>
      <c r="F16" s="7">
        <v>70.146827059729489</v>
      </c>
      <c r="G16" s="7">
        <v>74.526128795575005</v>
      </c>
      <c r="H16" s="7">
        <v>72.838604063218099</v>
      </c>
      <c r="I16" s="7">
        <v>74.839984015448636</v>
      </c>
      <c r="J16" s="7">
        <v>62.956113744726224</v>
      </c>
      <c r="K16" s="7">
        <v>65.261262369844673</v>
      </c>
      <c r="L16" s="7">
        <v>62.129128250353872</v>
      </c>
      <c r="M16" s="7">
        <v>78</v>
      </c>
      <c r="N16" s="7"/>
      <c r="O16" s="7">
        <f t="shared" si="10"/>
        <v>48.071416836465445</v>
      </c>
      <c r="P16" s="7">
        <f t="shared" si="1"/>
        <v>0</v>
      </c>
      <c r="Q16" s="7">
        <f t="shared" si="2"/>
        <v>0</v>
      </c>
      <c r="R16" s="7">
        <f t="shared" si="3"/>
        <v>11.044679770197668</v>
      </c>
      <c r="S16" s="7">
        <f t="shared" si="4"/>
        <v>0</v>
      </c>
      <c r="T16" s="7">
        <f t="shared" si="5"/>
        <v>0</v>
      </c>
      <c r="U16" s="7">
        <f t="shared" si="6"/>
        <v>17.173269122838903</v>
      </c>
      <c r="V16" s="7">
        <f t="shared" si="7"/>
        <v>0</v>
      </c>
      <c r="W16" s="7">
        <f t="shared" si="8"/>
        <v>0</v>
      </c>
      <c r="X16" s="7">
        <f t="shared" si="9"/>
        <v>0</v>
      </c>
      <c r="Y16" s="7">
        <f t="shared" si="0"/>
        <v>78</v>
      </c>
      <c r="Z16" s="7">
        <f t="shared" si="11"/>
        <v>76.289365729502009</v>
      </c>
      <c r="AA16" s="7">
        <f t="shared" si="12"/>
        <v>1.7106342704979909</v>
      </c>
    </row>
    <row r="17" spans="2:27" x14ac:dyDescent="0.3">
      <c r="B17" t="s">
        <v>12</v>
      </c>
      <c r="C17" s="7">
        <v>74.445131535379588</v>
      </c>
      <c r="D17" s="7">
        <v>67.861835369735388</v>
      </c>
      <c r="E17" s="7">
        <v>67.44704318966123</v>
      </c>
      <c r="F17" s="7">
        <v>68.685338091531349</v>
      </c>
      <c r="G17" s="7">
        <v>70.89896420395884</v>
      </c>
      <c r="H17" s="7">
        <v>72.140885234674442</v>
      </c>
      <c r="I17" s="7">
        <v>71.450295618381887</v>
      </c>
      <c r="J17" s="7">
        <v>65.007019358444524</v>
      </c>
      <c r="K17" s="7">
        <v>63.767078466937647</v>
      </c>
      <c r="L17" s="7">
        <v>65.885816669402388</v>
      </c>
      <c r="M17" s="7">
        <v>87</v>
      </c>
      <c r="N17" s="7"/>
      <c r="O17" s="7">
        <f t="shared" si="10"/>
        <v>45.899014531662552</v>
      </c>
      <c r="P17" s="7">
        <f t="shared" si="1"/>
        <v>0</v>
      </c>
      <c r="Q17" s="7">
        <f t="shared" si="2"/>
        <v>0</v>
      </c>
      <c r="R17" s="7">
        <f t="shared" si="3"/>
        <v>10.814567043535341</v>
      </c>
      <c r="S17" s="7">
        <f t="shared" si="4"/>
        <v>0</v>
      </c>
      <c r="T17" s="7">
        <f t="shared" si="5"/>
        <v>0</v>
      </c>
      <c r="U17" s="7">
        <f t="shared" si="6"/>
        <v>16.395449193409529</v>
      </c>
      <c r="V17" s="7">
        <f t="shared" si="7"/>
        <v>0</v>
      </c>
      <c r="W17" s="7">
        <f t="shared" si="8"/>
        <v>0</v>
      </c>
      <c r="X17" s="7">
        <f t="shared" si="9"/>
        <v>0</v>
      </c>
      <c r="Y17" s="7">
        <f t="shared" si="0"/>
        <v>87</v>
      </c>
      <c r="Z17" s="7">
        <f t="shared" si="11"/>
        <v>73.109030768607425</v>
      </c>
      <c r="AA17" s="7">
        <f t="shared" si="12"/>
        <v>13.890969231392575</v>
      </c>
    </row>
    <row r="18" spans="2:27" x14ac:dyDescent="0.3">
      <c r="B18" t="s">
        <v>13</v>
      </c>
      <c r="C18" s="7">
        <v>62.172911792196004</v>
      </c>
      <c r="D18" s="7">
        <v>71.929883258859832</v>
      </c>
      <c r="E18" s="7">
        <v>72.367265285294152</v>
      </c>
      <c r="F18" s="7">
        <v>67.767594272659949</v>
      </c>
      <c r="G18" s="7">
        <v>57.305232402535921</v>
      </c>
      <c r="H18" s="7">
        <v>52.849821273972864</v>
      </c>
      <c r="I18" s="7">
        <v>48.936422899617519</v>
      </c>
      <c r="J18" s="7">
        <v>66.289906513774767</v>
      </c>
      <c r="K18" s="7">
        <v>63.31174873761222</v>
      </c>
      <c r="L18" s="7">
        <v>57.704095062641031</v>
      </c>
      <c r="M18" s="7">
        <v>94</v>
      </c>
      <c r="N18" s="7"/>
      <c r="O18" s="7">
        <f t="shared" si="10"/>
        <v>38.332599096417567</v>
      </c>
      <c r="P18" s="7">
        <f t="shared" si="1"/>
        <v>0</v>
      </c>
      <c r="Q18" s="7">
        <f t="shared" si="2"/>
        <v>0</v>
      </c>
      <c r="R18" s="7">
        <f t="shared" si="3"/>
        <v>10.670067470063799</v>
      </c>
      <c r="S18" s="7">
        <f t="shared" si="4"/>
        <v>0</v>
      </c>
      <c r="T18" s="7">
        <f t="shared" si="5"/>
        <v>0</v>
      </c>
      <c r="U18" s="7">
        <f t="shared" si="6"/>
        <v>11.229269640019048</v>
      </c>
      <c r="V18" s="7">
        <f t="shared" si="7"/>
        <v>0</v>
      </c>
      <c r="W18" s="7">
        <f t="shared" si="8"/>
        <v>0</v>
      </c>
      <c r="X18" s="7">
        <f t="shared" si="9"/>
        <v>0</v>
      </c>
      <c r="Y18" s="7">
        <f t="shared" si="0"/>
        <v>94</v>
      </c>
      <c r="Z18" s="7">
        <f t="shared" si="11"/>
        <v>60.231936206500414</v>
      </c>
      <c r="AA18" s="7">
        <f t="shared" si="12"/>
        <v>33.768063793499586</v>
      </c>
    </row>
    <row r="19" spans="2:27" x14ac:dyDescent="0.3">
      <c r="B19" t="s">
        <v>14</v>
      </c>
      <c r="C19" s="7">
        <v>58.313535994533936</v>
      </c>
      <c r="D19" s="7">
        <v>68.841334352662159</v>
      </c>
      <c r="E19" s="7">
        <v>68.692170382937675</v>
      </c>
      <c r="F19" s="7">
        <v>67.487744542021787</v>
      </c>
      <c r="G19" s="7">
        <v>56.085508558873329</v>
      </c>
      <c r="H19" s="7">
        <v>53.538761857184454</v>
      </c>
      <c r="I19" s="7">
        <v>50.013701257382365</v>
      </c>
      <c r="J19" s="7">
        <v>69.397212292567019</v>
      </c>
      <c r="K19" s="7">
        <v>66.373782187570626</v>
      </c>
      <c r="L19" s="7">
        <v>64.023449322432441</v>
      </c>
      <c r="M19" s="7">
        <v>23</v>
      </c>
      <c r="N19" s="7"/>
      <c r="O19" s="7">
        <f t="shared" si="10"/>
        <v>35.953107756062387</v>
      </c>
      <c r="P19" s="7">
        <f t="shared" si="1"/>
        <v>0</v>
      </c>
      <c r="Q19" s="7">
        <f t="shared" si="2"/>
        <v>0</v>
      </c>
      <c r="R19" s="7">
        <f t="shared" si="3"/>
        <v>10.626004883226582</v>
      </c>
      <c r="S19" s="7">
        <f t="shared" si="4"/>
        <v>0</v>
      </c>
      <c r="T19" s="7">
        <f t="shared" si="5"/>
        <v>0</v>
      </c>
      <c r="U19" s="7">
        <f t="shared" si="6"/>
        <v>11.476468933304396</v>
      </c>
      <c r="V19" s="7">
        <f t="shared" si="7"/>
        <v>0</v>
      </c>
      <c r="W19" s="7">
        <f t="shared" si="8"/>
        <v>0</v>
      </c>
      <c r="X19" s="7">
        <f t="shared" si="9"/>
        <v>0</v>
      </c>
      <c r="Y19" s="7">
        <f t="shared" si="0"/>
        <v>23</v>
      </c>
      <c r="Z19" s="7">
        <f t="shared" si="11"/>
        <v>58.055581572593361</v>
      </c>
      <c r="AA19" s="7">
        <f t="shared" si="12"/>
        <v>-35.055581572593361</v>
      </c>
    </row>
    <row r="20" spans="2:27" x14ac:dyDescent="0.3">
      <c r="B20" t="s">
        <v>15</v>
      </c>
      <c r="C20" s="7">
        <v>60.845574359547285</v>
      </c>
      <c r="D20" s="7">
        <v>60.596211281727534</v>
      </c>
      <c r="E20" s="7">
        <v>60.263817037171464</v>
      </c>
      <c r="F20" s="7">
        <v>61.978127763211319</v>
      </c>
      <c r="G20" s="7">
        <v>61.023636433902332</v>
      </c>
      <c r="H20" s="7">
        <v>63.16042307724625</v>
      </c>
      <c r="I20" s="7">
        <v>63.761047768188831</v>
      </c>
      <c r="J20" s="7">
        <v>61.772566473155905</v>
      </c>
      <c r="K20" s="7">
        <v>61.910239696360243</v>
      </c>
      <c r="L20" s="7">
        <v>65.050968199181341</v>
      </c>
      <c r="M20" s="7">
        <v>23</v>
      </c>
      <c r="N20" s="7"/>
      <c r="O20" s="7">
        <f t="shared" si="10"/>
        <v>37.514231543656784</v>
      </c>
      <c r="P20" s="7">
        <f t="shared" si="1"/>
        <v>0</v>
      </c>
      <c r="Q20" s="7">
        <f t="shared" si="2"/>
        <v>0</v>
      </c>
      <c r="R20" s="7">
        <f t="shared" si="3"/>
        <v>9.7585108634806197</v>
      </c>
      <c r="S20" s="7">
        <f t="shared" si="4"/>
        <v>0</v>
      </c>
      <c r="T20" s="7">
        <f t="shared" si="5"/>
        <v>0</v>
      </c>
      <c r="U20" s="7">
        <f t="shared" si="6"/>
        <v>14.631024408707306</v>
      </c>
      <c r="V20" s="7">
        <f t="shared" si="7"/>
        <v>0</v>
      </c>
      <c r="W20" s="7">
        <f t="shared" si="8"/>
        <v>0</v>
      </c>
      <c r="X20" s="7">
        <f t="shared" si="9"/>
        <v>0</v>
      </c>
      <c r="Y20" s="7">
        <f t="shared" ref="Y20:Y24" si="13">M20</f>
        <v>23</v>
      </c>
      <c r="Z20" s="7">
        <f t="shared" si="11"/>
        <v>61.903766815844705</v>
      </c>
      <c r="AA20" s="7">
        <f t="shared" si="12"/>
        <v>-38.903766815844705</v>
      </c>
    </row>
    <row r="21" spans="2:27" x14ac:dyDescent="0.3">
      <c r="B21" t="s">
        <v>16</v>
      </c>
      <c r="C21" s="7">
        <v>62.740882596326884</v>
      </c>
      <c r="D21" s="7">
        <v>57.168559307157253</v>
      </c>
      <c r="E21" s="7">
        <v>57.029925622920068</v>
      </c>
      <c r="F21" s="7">
        <v>59.347289927175574</v>
      </c>
      <c r="G21" s="7">
        <v>64.356494483628452</v>
      </c>
      <c r="H21" s="7">
        <v>67.216490052743751</v>
      </c>
      <c r="I21" s="7">
        <v>70.040694761528158</v>
      </c>
      <c r="J21" s="7">
        <v>57.988050786186804</v>
      </c>
      <c r="K21" s="7">
        <v>60.265422378011507</v>
      </c>
      <c r="L21" s="7">
        <v>63.628694557340076</v>
      </c>
      <c r="M21" s="7">
        <v>76</v>
      </c>
      <c r="N21" s="7"/>
      <c r="O21" s="7">
        <f t="shared" si="10"/>
        <v>38.682780493840099</v>
      </c>
      <c r="P21" s="7">
        <f t="shared" si="1"/>
        <v>0</v>
      </c>
      <c r="Q21" s="7">
        <f t="shared" si="2"/>
        <v>0</v>
      </c>
      <c r="R21" s="7">
        <f t="shared" si="3"/>
        <v>9.3442831265425959</v>
      </c>
      <c r="S21" s="7">
        <f t="shared" si="4"/>
        <v>0</v>
      </c>
      <c r="T21" s="7">
        <f t="shared" si="5"/>
        <v>0</v>
      </c>
      <c r="U21" s="7">
        <f t="shared" si="6"/>
        <v>16.071993019694467</v>
      </c>
      <c r="V21" s="7">
        <f t="shared" si="7"/>
        <v>0</v>
      </c>
      <c r="W21" s="7">
        <f t="shared" si="8"/>
        <v>0</v>
      </c>
      <c r="X21" s="7">
        <f t="shared" si="9"/>
        <v>0</v>
      </c>
      <c r="Y21" s="7">
        <f t="shared" si="13"/>
        <v>76</v>
      </c>
      <c r="Z21" s="7">
        <f t="shared" si="11"/>
        <v>64.099056640077151</v>
      </c>
      <c r="AA21" s="7">
        <f t="shared" si="12"/>
        <v>11.900943359922849</v>
      </c>
    </row>
    <row r="22" spans="2:27" x14ac:dyDescent="0.3">
      <c r="B22" t="s">
        <v>17</v>
      </c>
      <c r="C22" s="7">
        <v>62.858244392373081</v>
      </c>
      <c r="D22" s="7">
        <v>56.493288753003654</v>
      </c>
      <c r="E22" s="7">
        <v>56.775781346195792</v>
      </c>
      <c r="F22" s="7">
        <v>59.156626650176008</v>
      </c>
      <c r="G22" s="7">
        <v>66.874300184790798</v>
      </c>
      <c r="H22" s="7">
        <v>66.895628001387109</v>
      </c>
      <c r="I22" s="7">
        <v>70.936442070364933</v>
      </c>
      <c r="J22" s="7">
        <v>59.100736931461107</v>
      </c>
      <c r="K22" s="7">
        <v>63.335245695225105</v>
      </c>
      <c r="L22" s="7">
        <v>62.224211244002689</v>
      </c>
      <c r="M22" s="7">
        <v>39</v>
      </c>
      <c r="N22" s="7"/>
      <c r="O22" s="7">
        <f t="shared" si="10"/>
        <v>38.755139702173636</v>
      </c>
      <c r="P22" s="7">
        <f t="shared" si="1"/>
        <v>0</v>
      </c>
      <c r="Q22" s="7">
        <f t="shared" si="2"/>
        <v>0</v>
      </c>
      <c r="R22" s="7">
        <f t="shared" si="3"/>
        <v>9.3142630254679801</v>
      </c>
      <c r="S22" s="7">
        <f t="shared" si="4"/>
        <v>0</v>
      </c>
      <c r="T22" s="7">
        <f t="shared" si="5"/>
        <v>0</v>
      </c>
      <c r="U22" s="7">
        <f t="shared" si="6"/>
        <v>16.277537018708916</v>
      </c>
      <c r="V22" s="7">
        <f t="shared" si="7"/>
        <v>0</v>
      </c>
      <c r="W22" s="7">
        <f t="shared" si="8"/>
        <v>0</v>
      </c>
      <c r="X22" s="7">
        <f t="shared" si="9"/>
        <v>0</v>
      </c>
      <c r="Y22" s="7">
        <f t="shared" si="13"/>
        <v>39</v>
      </c>
      <c r="Z22" s="7">
        <f t="shared" si="11"/>
        <v>64.346939746350529</v>
      </c>
      <c r="AA22" s="7">
        <f t="shared" si="12"/>
        <v>-25.346939746350529</v>
      </c>
    </row>
    <row r="23" spans="2:27" x14ac:dyDescent="0.3">
      <c r="B23" t="s">
        <v>18</v>
      </c>
      <c r="C23" s="7">
        <v>75.527666949856155</v>
      </c>
      <c r="D23" s="7">
        <v>69.837536759740743</v>
      </c>
      <c r="E23" s="7">
        <v>70.06696922794282</v>
      </c>
      <c r="F23" s="7">
        <v>72.837818201336376</v>
      </c>
      <c r="G23" s="7">
        <v>73.924634285881808</v>
      </c>
      <c r="H23" s="7">
        <v>70.131458317749178</v>
      </c>
      <c r="I23" s="7">
        <v>72.235268760855703</v>
      </c>
      <c r="J23" s="7">
        <v>68.132494415379355</v>
      </c>
      <c r="K23" s="7">
        <v>71.072843088622562</v>
      </c>
      <c r="L23" s="7">
        <v>65.323695083976702</v>
      </c>
      <c r="M23" s="7">
        <v>97</v>
      </c>
      <c r="N23" s="7"/>
      <c r="O23" s="7">
        <f t="shared" si="10"/>
        <v>46.566449831934484</v>
      </c>
      <c r="P23" s="7">
        <f t="shared" si="1"/>
        <v>0</v>
      </c>
      <c r="Q23" s="7">
        <f t="shared" si="2"/>
        <v>0</v>
      </c>
      <c r="R23" s="7">
        <f t="shared" si="3"/>
        <v>11.468378698136053</v>
      </c>
      <c r="S23" s="7">
        <f t="shared" si="4"/>
        <v>0</v>
      </c>
      <c r="T23" s="7">
        <f t="shared" si="5"/>
        <v>0</v>
      </c>
      <c r="U23" s="7">
        <f t="shared" si="6"/>
        <v>16.57557423228074</v>
      </c>
      <c r="V23" s="7">
        <f t="shared" si="7"/>
        <v>0</v>
      </c>
      <c r="W23" s="7">
        <f t="shared" si="8"/>
        <v>0</v>
      </c>
      <c r="X23" s="7">
        <f t="shared" si="9"/>
        <v>0</v>
      </c>
      <c r="Y23" s="7">
        <f t="shared" si="13"/>
        <v>97</v>
      </c>
      <c r="Z23" s="7">
        <f t="shared" si="11"/>
        <v>74.610402762351285</v>
      </c>
      <c r="AA23" s="7">
        <f t="shared" si="12"/>
        <v>22.389597237648715</v>
      </c>
    </row>
    <row r="24" spans="2:27" x14ac:dyDescent="0.3">
      <c r="B24" t="s">
        <v>19</v>
      </c>
      <c r="C24" s="7">
        <v>57.474483922170023</v>
      </c>
      <c r="D24" s="7">
        <v>68.099528961850268</v>
      </c>
      <c r="E24" s="7">
        <v>68.419230303739056</v>
      </c>
      <c r="F24" s="7">
        <v>72.507230059017729</v>
      </c>
      <c r="G24" s="7">
        <v>52.738306374053309</v>
      </c>
      <c r="H24" s="7">
        <v>50.897089136317561</v>
      </c>
      <c r="I24" s="7">
        <v>55.557946369978822</v>
      </c>
      <c r="J24" s="7">
        <v>61.913617191020506</v>
      </c>
      <c r="K24" s="7">
        <v>67.571186999696408</v>
      </c>
      <c r="L24" s="7">
        <v>64.183043491182744</v>
      </c>
      <c r="M24" s="7">
        <v>20</v>
      </c>
      <c r="N24" s="7"/>
      <c r="O24" s="7">
        <f t="shared" si="10"/>
        <v>35.435791680880889</v>
      </c>
      <c r="P24" s="7">
        <f t="shared" si="1"/>
        <v>0</v>
      </c>
      <c r="Q24" s="7">
        <f t="shared" si="2"/>
        <v>0</v>
      </c>
      <c r="R24" s="7">
        <f t="shared" si="3"/>
        <v>11.416327303642829</v>
      </c>
      <c r="S24" s="7">
        <f t="shared" si="4"/>
        <v>0</v>
      </c>
      <c r="T24" s="7">
        <f t="shared" si="5"/>
        <v>0</v>
      </c>
      <c r="U24" s="7">
        <f t="shared" si="6"/>
        <v>12.748687449304468</v>
      </c>
      <c r="V24" s="7">
        <f t="shared" si="7"/>
        <v>0</v>
      </c>
      <c r="W24" s="7">
        <f t="shared" si="8"/>
        <v>0</v>
      </c>
      <c r="X24" s="7">
        <f t="shared" si="9"/>
        <v>0</v>
      </c>
      <c r="Y24" s="7">
        <f t="shared" si="13"/>
        <v>20</v>
      </c>
      <c r="Z24" s="7">
        <f t="shared" si="11"/>
        <v>59.60080643382819</v>
      </c>
      <c r="AA24" s="7">
        <f t="shared" si="12"/>
        <v>-39.60080643382819</v>
      </c>
    </row>
    <row r="25" spans="2:27" x14ac:dyDescent="0.3">
      <c r="B25" t="s">
        <v>22</v>
      </c>
      <c r="C25" s="7">
        <f>CORREL(C5:C24,$M$5:$M$24)</f>
        <v>0.35615378201197195</v>
      </c>
      <c r="D25" s="7">
        <f t="shared" ref="D25:M25" si="14">CORREL(D5:D24,$M$5:$M$24)</f>
        <v>0.23988562313227085</v>
      </c>
      <c r="E25" s="7">
        <f t="shared" si="14"/>
        <v>0.240011792882107</v>
      </c>
      <c r="F25" s="7">
        <f t="shared" si="14"/>
        <v>0.26727734516730678</v>
      </c>
      <c r="G25" s="7">
        <f t="shared" si="14"/>
        <v>0.31160219458374572</v>
      </c>
      <c r="H25" s="7">
        <f t="shared" si="14"/>
        <v>0.29845688940476167</v>
      </c>
      <c r="I25" s="7">
        <f t="shared" si="14"/>
        <v>0.3151034205952104</v>
      </c>
      <c r="J25" s="7">
        <f t="shared" si="14"/>
        <v>0.13991080523400118</v>
      </c>
      <c r="K25" s="7">
        <f t="shared" si="14"/>
        <v>0.17435637910334761</v>
      </c>
      <c r="L25" s="7">
        <f t="shared" si="14"/>
        <v>0.12812449176687082</v>
      </c>
      <c r="M25" s="7">
        <f t="shared" si="14"/>
        <v>1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>
        <f t="shared" ref="Y25" si="15">CORREL(Y5:Y24,$M$5:$M$24)</f>
        <v>1</v>
      </c>
      <c r="Z25" s="7">
        <f t="shared" ref="Z25" si="16">CORREL(Z5:Z24,$M$5:$M$24)</f>
        <v>0.36920973907762422</v>
      </c>
      <c r="AA25" s="7" t="s">
        <v>28</v>
      </c>
    </row>
    <row r="26" spans="2:27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f>estimation_based!V23</f>
        <v>0.36055576373964926</v>
      </c>
      <c r="AA26" s="7" t="s">
        <v>518</v>
      </c>
    </row>
    <row r="27" spans="2:27" x14ac:dyDescent="0.3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>
        <f>estimation_based!V46</f>
        <v>0.74982302967825576</v>
      </c>
      <c r="AA27" s="7" t="s">
        <v>569</v>
      </c>
    </row>
  </sheetData>
  <conditionalFormatting sqref="Z25:Z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A1D7-4F77-418A-92B3-E5A58E95B37B}">
  <dimension ref="B1:AA27"/>
  <sheetViews>
    <sheetView zoomScale="86" workbookViewId="0"/>
  </sheetViews>
  <sheetFormatPr defaultRowHeight="14.4" x14ac:dyDescent="0.3"/>
  <cols>
    <col min="2" max="2" width="10.6640625" bestFit="1" customWidth="1"/>
    <col min="3" max="3" width="8.6640625" bestFit="1" customWidth="1"/>
    <col min="4" max="6" width="9.6640625" bestFit="1" customWidth="1"/>
    <col min="7" max="8" width="8.6640625" bestFit="1" customWidth="1"/>
    <col min="9" max="12" width="9.6640625" bestFit="1" customWidth="1"/>
    <col min="13" max="13" width="8.6640625" bestFit="1" customWidth="1"/>
    <col min="15" max="15" width="8.6640625" bestFit="1" customWidth="1"/>
    <col min="16" max="18" width="5.77734375" bestFit="1" customWidth="1"/>
    <col min="19" max="19" width="7.5546875" bestFit="1" customWidth="1"/>
    <col min="20" max="20" width="5.77734375" bestFit="1" customWidth="1"/>
    <col min="21" max="21" width="8.6640625" bestFit="1" customWidth="1"/>
    <col min="22" max="22" width="5.77734375" bestFit="1" customWidth="1"/>
    <col min="23" max="23" width="8.6640625" bestFit="1" customWidth="1"/>
    <col min="24" max="24" width="5.77734375" bestFit="1" customWidth="1"/>
    <col min="25" max="25" width="8.6640625" bestFit="1" customWidth="1"/>
    <col min="26" max="26" width="9.77734375" bestFit="1" customWidth="1"/>
    <col min="27" max="27" width="13.88671875" bestFit="1" customWidth="1"/>
  </cols>
  <sheetData>
    <row r="1" spans="2:27" x14ac:dyDescent="0.3">
      <c r="B1" t="s">
        <v>657</v>
      </c>
      <c r="C1" s="52">
        <f>SUM(estimation_based!B343:B362)/SUM(estimation_based!$L$343:$L$362)</f>
        <v>8.7462769656109926E-2</v>
      </c>
      <c r="D1" s="52">
        <f>SUM(estimation_based!C343:C362)/SUM(estimation_based!$L$343:$L$362)</f>
        <v>0.21541053358206891</v>
      </c>
      <c r="E1" s="61">
        <f>SUM(estimation_based!D343:D362)/SUM(estimation_based!$L$343:$L$362)</f>
        <v>0</v>
      </c>
      <c r="F1" s="52">
        <f>SUM(estimation_based!E343:E362)/SUM(estimation_based!$L$343:$L$362)</f>
        <v>0.10663991019087964</v>
      </c>
      <c r="G1" s="52">
        <f>SUM(estimation_based!F343:F362)/SUM(estimation_based!$L$343:$L$362)</f>
        <v>2.2854846145586326E-2</v>
      </c>
      <c r="H1" s="52">
        <f>SUM(estimation_based!G343:G362)/SUM(estimation_based!$L$343:$L$362)</f>
        <v>0.27181452963563829</v>
      </c>
      <c r="I1" s="52">
        <f>SUM(estimation_based!H343:H362)/SUM(estimation_based!$L$343:$L$362)</f>
        <v>5.4102232373159802E-2</v>
      </c>
      <c r="J1" s="52">
        <f>SUM(estimation_based!I343:I362)/SUM(estimation_based!$L$343:$L$362)</f>
        <v>0.23028663264956709</v>
      </c>
      <c r="K1" s="52">
        <f>SUM(estimation_based!J343:J362)/SUM(estimation_based!$L$343:$L$362)</f>
        <v>0</v>
      </c>
      <c r="L1" s="52">
        <f>SUM(estimation_based!K343:K362)/SUM(estimation_based!$L$343:$L$362)</f>
        <v>1.1427423072793163E-2</v>
      </c>
      <c r="M1" s="52">
        <f>SUM(estimation_based!L343:L362)/SUM(estimation_based!$L$343:$L$362)</f>
        <v>1</v>
      </c>
    </row>
    <row r="2" spans="2:27" x14ac:dyDescent="0.3">
      <c r="C2" s="60">
        <v>0.19994981156478553</v>
      </c>
      <c r="D2" s="60">
        <v>0</v>
      </c>
      <c r="E2" s="62">
        <v>0</v>
      </c>
      <c r="F2" s="60">
        <v>0</v>
      </c>
      <c r="G2" s="60">
        <v>3.4249871022733122E-2</v>
      </c>
      <c r="H2" s="60">
        <v>0</v>
      </c>
      <c r="I2" s="60">
        <v>0.40665206545597282</v>
      </c>
      <c r="J2" s="60">
        <v>0</v>
      </c>
      <c r="K2" s="60">
        <v>0.38746970142656023</v>
      </c>
      <c r="L2" s="60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 t="s">
        <v>176</v>
      </c>
      <c r="AA2" s="7">
        <f>SUMSQ(AA5:AA24)</f>
        <v>3120443570.6444631</v>
      </c>
    </row>
    <row r="3" spans="2:27" x14ac:dyDescent="0.3">
      <c r="C3" s="7" t="s">
        <v>28</v>
      </c>
      <c r="D3" s="7" t="s">
        <v>28</v>
      </c>
      <c r="E3" s="7" t="s">
        <v>28</v>
      </c>
      <c r="F3" s="7" t="s">
        <v>28</v>
      </c>
      <c r="G3" s="7" t="s">
        <v>28</v>
      </c>
      <c r="H3" s="7" t="s">
        <v>28</v>
      </c>
      <c r="I3" s="7" t="s">
        <v>28</v>
      </c>
      <c r="J3" s="7" t="s">
        <v>28</v>
      </c>
      <c r="K3" s="7" t="s">
        <v>28</v>
      </c>
      <c r="L3" s="7" t="s">
        <v>28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28</v>
      </c>
      <c r="AA3" s="7"/>
    </row>
    <row r="4" spans="2:27" x14ac:dyDescent="0.3">
      <c r="B4" t="str">
        <f>estimation_based!X2</f>
        <v>estimations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M4" s="7" t="s">
        <v>158</v>
      </c>
      <c r="N4" s="7"/>
      <c r="O4" s="7" t="str">
        <f>C4</f>
        <v>x1_x2</v>
      </c>
      <c r="P4" s="7" t="str">
        <f t="shared" ref="P4:Y19" si="0">D4</f>
        <v>x1_x3</v>
      </c>
      <c r="Q4" s="7" t="str">
        <f t="shared" si="0"/>
        <v>x1_x4</v>
      </c>
      <c r="R4" s="7" t="str">
        <f t="shared" si="0"/>
        <v>x1_x5</v>
      </c>
      <c r="S4" s="7" t="str">
        <f t="shared" si="0"/>
        <v>x2_x3</v>
      </c>
      <c r="T4" s="7" t="str">
        <f t="shared" si="0"/>
        <v>x2_x4</v>
      </c>
      <c r="U4" s="7" t="str">
        <f t="shared" si="0"/>
        <v>x2_x5</v>
      </c>
      <c r="V4" s="7" t="str">
        <f t="shared" si="0"/>
        <v>x3_x4</v>
      </c>
      <c r="W4" s="7" t="str">
        <f t="shared" si="0"/>
        <v>x3_x5</v>
      </c>
      <c r="X4" s="7" t="str">
        <f t="shared" si="0"/>
        <v>x4_x5</v>
      </c>
      <c r="Y4" s="7" t="str">
        <f t="shared" si="0"/>
        <v>y</v>
      </c>
      <c r="Z4" s="7" t="s">
        <v>274</v>
      </c>
      <c r="AA4" s="7" t="s">
        <v>275</v>
      </c>
    </row>
    <row r="5" spans="2:27" x14ac:dyDescent="0.3">
      <c r="B5" t="s">
        <v>0</v>
      </c>
      <c r="C5" s="7">
        <v>70005.3</v>
      </c>
      <c r="D5" s="7">
        <v>72706.8</v>
      </c>
      <c r="E5" s="7">
        <v>80858.100000000006</v>
      </c>
      <c r="F5" s="7">
        <v>101348.1</v>
      </c>
      <c r="G5" s="7">
        <v>66378.3</v>
      </c>
      <c r="H5" s="7">
        <v>74238.600000000006</v>
      </c>
      <c r="I5" s="7">
        <v>102290.9</v>
      </c>
      <c r="J5" s="7">
        <v>75937.399999999994</v>
      </c>
      <c r="K5" s="7">
        <v>103251.4</v>
      </c>
      <c r="L5" s="7">
        <v>105319.1</v>
      </c>
      <c r="M5" s="7">
        <v>97000</v>
      </c>
      <c r="N5" s="7"/>
      <c r="O5" s="7">
        <f>C5*C$2</f>
        <v>13997.54654353628</v>
      </c>
      <c r="P5" s="7">
        <f t="shared" ref="P5:X24" si="1">D5*D$2</f>
        <v>0</v>
      </c>
      <c r="Q5" s="7">
        <f t="shared" si="1"/>
        <v>0</v>
      </c>
      <c r="R5" s="7">
        <f t="shared" si="1"/>
        <v>0</v>
      </c>
      <c r="S5" s="7">
        <f t="shared" si="1"/>
        <v>2273.4482137082859</v>
      </c>
      <c r="T5" s="7">
        <f t="shared" si="1"/>
        <v>0</v>
      </c>
      <c r="U5" s="7">
        <f t="shared" si="1"/>
        <v>41596.80576235037</v>
      </c>
      <c r="V5" s="7">
        <f t="shared" si="1"/>
        <v>0</v>
      </c>
      <c r="W5" s="7">
        <f t="shared" si="1"/>
        <v>40006.789129874342</v>
      </c>
      <c r="X5" s="7">
        <f t="shared" si="1"/>
        <v>0</v>
      </c>
      <c r="Y5" s="7">
        <f t="shared" si="0"/>
        <v>97000</v>
      </c>
      <c r="Z5" s="7">
        <f>SUM(O5:X5)</f>
        <v>97874.589649469272</v>
      </c>
      <c r="AA5" s="7">
        <f>Y5-Z5</f>
        <v>-874.58964946927154</v>
      </c>
    </row>
    <row r="6" spans="2:27" x14ac:dyDescent="0.3">
      <c r="B6" t="s">
        <v>1</v>
      </c>
      <c r="C6" s="7">
        <v>48852.6</v>
      </c>
      <c r="D6" s="7">
        <v>50737.8</v>
      </c>
      <c r="E6" s="7">
        <v>50930.1</v>
      </c>
      <c r="F6" s="7">
        <v>44927.5</v>
      </c>
      <c r="G6" s="7">
        <v>49657</v>
      </c>
      <c r="H6" s="7">
        <v>68008.7</v>
      </c>
      <c r="I6" s="7">
        <v>34800</v>
      </c>
      <c r="J6" s="7">
        <v>49901.7</v>
      </c>
      <c r="K6" s="7">
        <v>45771.199999999997</v>
      </c>
      <c r="L6" s="7">
        <v>45602.1</v>
      </c>
      <c r="M6" s="7">
        <v>43000</v>
      </c>
      <c r="N6" s="7"/>
      <c r="O6" s="7">
        <f t="shared" ref="O6:O24" si="2">C6*C$2</f>
        <v>9768.0681644498418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1700.7458453758586</v>
      </c>
      <c r="T6" s="7">
        <f t="shared" si="1"/>
        <v>0</v>
      </c>
      <c r="U6" s="7">
        <f t="shared" si="1"/>
        <v>14151.491877867855</v>
      </c>
      <c r="V6" s="7">
        <f t="shared" si="1"/>
        <v>0</v>
      </c>
      <c r="W6" s="7">
        <f t="shared" si="1"/>
        <v>17734.953197935374</v>
      </c>
      <c r="X6" s="7">
        <f t="shared" si="1"/>
        <v>0</v>
      </c>
      <c r="Y6" s="7">
        <f t="shared" si="0"/>
        <v>43000</v>
      </c>
      <c r="Z6" s="7">
        <f t="shared" ref="Z6:Z24" si="3">SUM(O6:X6)</f>
        <v>43355.259085628932</v>
      </c>
      <c r="AA6" s="7">
        <f t="shared" ref="AA6:AA24" si="4">Y6-Z6</f>
        <v>-355.25908562893164</v>
      </c>
    </row>
    <row r="7" spans="2:27" x14ac:dyDescent="0.3">
      <c r="B7" t="s">
        <v>2</v>
      </c>
      <c r="C7" s="7">
        <v>50867.1</v>
      </c>
      <c r="D7" s="7">
        <v>60153.1</v>
      </c>
      <c r="E7" s="7">
        <v>44629.5</v>
      </c>
      <c r="F7" s="7">
        <v>42837.9</v>
      </c>
      <c r="G7" s="7">
        <v>66378.3</v>
      </c>
      <c r="H7" s="7">
        <v>61778.9</v>
      </c>
      <c r="I7" s="7">
        <v>59054.5</v>
      </c>
      <c r="J7" s="7">
        <v>54783.4</v>
      </c>
      <c r="K7" s="7">
        <v>44706.8</v>
      </c>
      <c r="L7" s="7">
        <v>45602.1</v>
      </c>
      <c r="M7" s="7">
        <v>41000</v>
      </c>
      <c r="N7" s="7"/>
      <c r="O7" s="7">
        <f t="shared" si="2"/>
        <v>10170.867059847102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2273.4482137082859</v>
      </c>
      <c r="T7" s="7">
        <f t="shared" si="1"/>
        <v>0</v>
      </c>
      <c r="U7" s="7">
        <f t="shared" si="1"/>
        <v>24014.634399469745</v>
      </c>
      <c r="V7" s="7">
        <f t="shared" si="1"/>
        <v>0</v>
      </c>
      <c r="W7" s="7">
        <f t="shared" si="1"/>
        <v>17322.530447736943</v>
      </c>
      <c r="X7" s="7">
        <f t="shared" si="1"/>
        <v>0</v>
      </c>
      <c r="Y7" s="7">
        <f t="shared" si="0"/>
        <v>41000</v>
      </c>
      <c r="Z7" s="7">
        <f t="shared" si="3"/>
        <v>53781.480120762077</v>
      </c>
      <c r="AA7" s="7">
        <f t="shared" si="4"/>
        <v>-12781.480120762077</v>
      </c>
    </row>
    <row r="8" spans="2:27" x14ac:dyDescent="0.3">
      <c r="B8" t="s">
        <v>3</v>
      </c>
      <c r="C8" s="7">
        <v>58925.3</v>
      </c>
      <c r="D8" s="7">
        <v>65906.899999999994</v>
      </c>
      <c r="E8" s="7">
        <v>58280.800000000003</v>
      </c>
      <c r="F8" s="7">
        <v>73137.8</v>
      </c>
      <c r="G8" s="7">
        <v>77019.100000000006</v>
      </c>
      <c r="H8" s="7">
        <v>65932.100000000006</v>
      </c>
      <c r="I8" s="7">
        <v>84890.9</v>
      </c>
      <c r="J8" s="7">
        <v>66174</v>
      </c>
      <c r="K8" s="7">
        <v>78236.899999999994</v>
      </c>
      <c r="L8" s="7">
        <v>77089.2</v>
      </c>
      <c r="M8" s="7">
        <v>88000</v>
      </c>
      <c r="N8" s="7"/>
      <c r="O8" s="7">
        <f t="shared" si="2"/>
        <v>11782.102631398457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2637.8942412869847</v>
      </c>
      <c r="T8" s="7">
        <f t="shared" si="1"/>
        <v>0</v>
      </c>
      <c r="U8" s="7">
        <f t="shared" si="1"/>
        <v>34521.059823416443</v>
      </c>
      <c r="V8" s="7">
        <f t="shared" si="1"/>
        <v>0</v>
      </c>
      <c r="W8" s="7">
        <f t="shared" si="1"/>
        <v>30314.428283539648</v>
      </c>
      <c r="X8" s="7">
        <f t="shared" si="1"/>
        <v>0</v>
      </c>
      <c r="Y8" s="7">
        <f t="shared" si="0"/>
        <v>88000</v>
      </c>
      <c r="Z8" s="7">
        <f t="shared" si="3"/>
        <v>79255.484979641536</v>
      </c>
      <c r="AA8" s="7">
        <f t="shared" si="4"/>
        <v>8744.5150203584635</v>
      </c>
    </row>
    <row r="9" spans="2:27" x14ac:dyDescent="0.3">
      <c r="B9" t="s">
        <v>4</v>
      </c>
      <c r="C9" s="7">
        <v>71012.5</v>
      </c>
      <c r="D9" s="7">
        <v>51784</v>
      </c>
      <c r="E9" s="7">
        <v>69832</v>
      </c>
      <c r="F9" s="7">
        <v>62689.599999999999</v>
      </c>
      <c r="G9" s="7">
        <v>55737.5</v>
      </c>
      <c r="H9" s="7">
        <v>69047</v>
      </c>
      <c r="I9" s="7">
        <v>63272.7</v>
      </c>
      <c r="J9" s="7">
        <v>54241</v>
      </c>
      <c r="K9" s="7">
        <v>63866.8</v>
      </c>
      <c r="L9" s="7">
        <v>61888.6</v>
      </c>
      <c r="M9" s="7">
        <v>60000</v>
      </c>
      <c r="N9" s="7"/>
      <c r="O9" s="7">
        <f t="shared" si="2"/>
        <v>14198.935993744333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1909.0021861295875</v>
      </c>
      <c r="T9" s="7">
        <f t="shared" si="1"/>
        <v>0</v>
      </c>
      <c r="U9" s="7">
        <f t="shared" si="1"/>
        <v>25729.97414197613</v>
      </c>
      <c r="V9" s="7">
        <f t="shared" si="1"/>
        <v>0</v>
      </c>
      <c r="W9" s="7">
        <f t="shared" si="1"/>
        <v>24746.44992706984</v>
      </c>
      <c r="X9" s="7">
        <f t="shared" si="1"/>
        <v>0</v>
      </c>
      <c r="Y9" s="7">
        <f t="shared" si="0"/>
        <v>60000</v>
      </c>
      <c r="Z9" s="7">
        <f t="shared" si="3"/>
        <v>66584.36224891989</v>
      </c>
      <c r="AA9" s="7">
        <f t="shared" si="4"/>
        <v>-6584.3622489198897</v>
      </c>
    </row>
    <row r="10" spans="2:27" x14ac:dyDescent="0.3">
      <c r="B10" t="s">
        <v>5</v>
      </c>
      <c r="C10" s="7">
        <v>35758.1</v>
      </c>
      <c r="D10" s="7">
        <v>54399.3</v>
      </c>
      <c r="E10" s="7">
        <v>35703.599999999999</v>
      </c>
      <c r="F10" s="7">
        <v>35524.1</v>
      </c>
      <c r="G10" s="7">
        <v>46110.1</v>
      </c>
      <c r="H10" s="7">
        <v>41012.9</v>
      </c>
      <c r="I10" s="7">
        <v>35854.5</v>
      </c>
      <c r="J10" s="7">
        <v>56410.6</v>
      </c>
      <c r="K10" s="7">
        <v>37787.9</v>
      </c>
      <c r="L10" s="7">
        <v>41801.9</v>
      </c>
      <c r="M10" s="7">
        <v>34000</v>
      </c>
      <c r="N10" s="7"/>
      <c r="O10" s="7">
        <f t="shared" si="2"/>
        <v>7149.8253569147573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1579.2649778453265</v>
      </c>
      <c r="T10" s="7">
        <f t="shared" si="1"/>
        <v>0</v>
      </c>
      <c r="U10" s="7">
        <f t="shared" si="1"/>
        <v>14580.306480891177</v>
      </c>
      <c r="V10" s="7">
        <f t="shared" si="1"/>
        <v>0</v>
      </c>
      <c r="W10" s="7">
        <f t="shared" si="1"/>
        <v>14641.666330536716</v>
      </c>
      <c r="X10" s="7">
        <f t="shared" si="1"/>
        <v>0</v>
      </c>
      <c r="Y10" s="7">
        <f t="shared" si="0"/>
        <v>34000</v>
      </c>
      <c r="Z10" s="7">
        <f t="shared" si="3"/>
        <v>37951.063146187975</v>
      </c>
      <c r="AA10" s="7">
        <f t="shared" si="4"/>
        <v>-3951.0631461879748</v>
      </c>
    </row>
    <row r="11" spans="2:27" x14ac:dyDescent="0.3">
      <c r="B11" t="s">
        <v>6</v>
      </c>
      <c r="C11" s="7">
        <v>83099.8</v>
      </c>
      <c r="D11" s="7">
        <v>75845.2</v>
      </c>
      <c r="E11" s="7">
        <v>96609.7</v>
      </c>
      <c r="F11" s="7">
        <v>74182.7</v>
      </c>
      <c r="G11" s="7">
        <v>61311.3</v>
      </c>
      <c r="H11" s="7">
        <v>57106.6</v>
      </c>
      <c r="I11" s="7">
        <v>58000</v>
      </c>
      <c r="J11" s="7">
        <v>60207.5</v>
      </c>
      <c r="K11" s="7">
        <v>55883.5</v>
      </c>
      <c r="L11" s="7">
        <v>49402.3</v>
      </c>
      <c r="M11" s="7">
        <v>68000</v>
      </c>
      <c r="N11" s="7"/>
      <c r="O11" s="7">
        <f t="shared" si="2"/>
        <v>16615.789351071366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2099.9041172360976</v>
      </c>
      <c r="T11" s="7">
        <f t="shared" si="1"/>
        <v>0</v>
      </c>
      <c r="U11" s="7">
        <f t="shared" si="1"/>
        <v>23585.819796446423</v>
      </c>
      <c r="V11" s="7">
        <f t="shared" si="1"/>
        <v>0</v>
      </c>
      <c r="W11" s="7">
        <f t="shared" si="1"/>
        <v>21653.16305967118</v>
      </c>
      <c r="X11" s="7">
        <f t="shared" si="1"/>
        <v>0</v>
      </c>
      <c r="Y11" s="7">
        <f t="shared" si="0"/>
        <v>68000</v>
      </c>
      <c r="Z11" s="7">
        <f t="shared" si="3"/>
        <v>63954.676324425061</v>
      </c>
      <c r="AA11" s="7">
        <f t="shared" si="4"/>
        <v>4045.3236755749385</v>
      </c>
    </row>
    <row r="12" spans="2:27" x14ac:dyDescent="0.3">
      <c r="B12" t="s">
        <v>7</v>
      </c>
      <c r="C12" s="7">
        <v>75041.600000000006</v>
      </c>
      <c r="D12" s="7">
        <v>70614.5</v>
      </c>
      <c r="E12" s="7">
        <v>78757.899999999994</v>
      </c>
      <c r="F12" s="7">
        <v>73660.2</v>
      </c>
      <c r="G12" s="7">
        <v>65871.600000000006</v>
      </c>
      <c r="H12" s="7">
        <v>72161.899999999994</v>
      </c>
      <c r="I12" s="7">
        <v>72763.600000000006</v>
      </c>
      <c r="J12" s="7">
        <v>62919.5</v>
      </c>
      <c r="K12" s="7">
        <v>69189.100000000006</v>
      </c>
      <c r="L12" s="7">
        <v>69488.899999999994</v>
      </c>
      <c r="M12" s="7">
        <v>96000</v>
      </c>
      <c r="N12" s="7"/>
      <c r="O12" s="7">
        <f t="shared" si="2"/>
        <v>15004.553779520011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2256.0938040610672</v>
      </c>
      <c r="T12" s="7">
        <f t="shared" si="1"/>
        <v>0</v>
      </c>
      <c r="U12" s="7">
        <f t="shared" si="1"/>
        <v>29589.468230012226</v>
      </c>
      <c r="V12" s="7">
        <f t="shared" si="1"/>
        <v>0</v>
      </c>
      <c r="W12" s="7">
        <f t="shared" si="1"/>
        <v>26808.679918972422</v>
      </c>
      <c r="X12" s="7">
        <f t="shared" si="1"/>
        <v>0</v>
      </c>
      <c r="Y12" s="7">
        <f t="shared" si="0"/>
        <v>96000</v>
      </c>
      <c r="Z12" s="7">
        <f t="shared" si="3"/>
        <v>73658.795732565733</v>
      </c>
      <c r="AA12" s="7">
        <f t="shared" si="4"/>
        <v>22341.204267434267</v>
      </c>
    </row>
    <row r="13" spans="2:27" x14ac:dyDescent="0.3">
      <c r="B13" t="s">
        <v>8</v>
      </c>
      <c r="C13" s="7">
        <v>45327.1</v>
      </c>
      <c r="D13" s="7">
        <v>48122.5</v>
      </c>
      <c r="E13" s="7">
        <v>46729.7</v>
      </c>
      <c r="F13" s="7">
        <v>55375.8</v>
      </c>
      <c r="G13" s="7">
        <v>54724.1</v>
      </c>
      <c r="H13" s="7">
        <v>57106.6</v>
      </c>
      <c r="I13" s="7">
        <v>56945.5</v>
      </c>
      <c r="J13" s="7">
        <v>61834.7</v>
      </c>
      <c r="K13" s="7">
        <v>57480.2</v>
      </c>
      <c r="L13" s="7">
        <v>61888.6</v>
      </c>
      <c r="M13" s="7">
        <v>54000</v>
      </c>
      <c r="N13" s="7"/>
      <c r="O13" s="7">
        <f t="shared" si="2"/>
        <v>9063.1451037781899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1874.2933668351495</v>
      </c>
      <c r="T13" s="7">
        <f t="shared" si="1"/>
        <v>0</v>
      </c>
      <c r="U13" s="7">
        <f t="shared" si="1"/>
        <v>23157.005193423101</v>
      </c>
      <c r="V13" s="7">
        <f t="shared" si="1"/>
        <v>0</v>
      </c>
      <c r="W13" s="7">
        <f t="shared" si="1"/>
        <v>22271.835931938967</v>
      </c>
      <c r="X13" s="7">
        <f t="shared" si="1"/>
        <v>0</v>
      </c>
      <c r="Y13" s="7">
        <f t="shared" si="0"/>
        <v>54000</v>
      </c>
      <c r="Z13" s="7">
        <f t="shared" si="3"/>
        <v>56366.279595975415</v>
      </c>
      <c r="AA13" s="7">
        <f t="shared" si="4"/>
        <v>-2366.2795959754148</v>
      </c>
    </row>
    <row r="14" spans="2:27" x14ac:dyDescent="0.3">
      <c r="B14" t="s">
        <v>9</v>
      </c>
      <c r="C14" s="7">
        <v>54392.6</v>
      </c>
      <c r="D14" s="7">
        <v>56491.6</v>
      </c>
      <c r="E14" s="7">
        <v>48829.9</v>
      </c>
      <c r="F14" s="7">
        <v>56420.6</v>
      </c>
      <c r="G14" s="7">
        <v>56750.9</v>
      </c>
      <c r="H14" s="7">
        <v>68008.7</v>
      </c>
      <c r="I14" s="7">
        <v>69600</v>
      </c>
      <c r="J14" s="7">
        <v>58037.8</v>
      </c>
      <c r="K14" s="7">
        <v>63334.6</v>
      </c>
      <c r="L14" s="7">
        <v>80075.100000000006</v>
      </c>
      <c r="M14" s="7">
        <v>54000</v>
      </c>
      <c r="N14" s="7"/>
      <c r="O14" s="7">
        <f t="shared" si="2"/>
        <v>10875.790120518754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1943.7110054240252</v>
      </c>
      <c r="T14" s="7">
        <f t="shared" si="1"/>
        <v>0</v>
      </c>
      <c r="U14" s="7">
        <f t="shared" si="1"/>
        <v>28302.98375573571</v>
      </c>
      <c r="V14" s="7">
        <f t="shared" si="1"/>
        <v>0</v>
      </c>
      <c r="W14" s="7">
        <f t="shared" si="1"/>
        <v>24540.238551970622</v>
      </c>
      <c r="X14" s="7">
        <f t="shared" si="1"/>
        <v>0</v>
      </c>
      <c r="Y14" s="7">
        <f t="shared" si="0"/>
        <v>54000</v>
      </c>
      <c r="Z14" s="7">
        <f t="shared" si="3"/>
        <v>65662.723433649109</v>
      </c>
      <c r="AA14" s="7">
        <f t="shared" si="4"/>
        <v>-11662.723433649109</v>
      </c>
    </row>
    <row r="15" spans="2:27" x14ac:dyDescent="0.3">
      <c r="B15" t="s">
        <v>10</v>
      </c>
      <c r="C15" s="7">
        <v>64465.3</v>
      </c>
      <c r="D15" s="7">
        <v>78460.600000000006</v>
      </c>
      <c r="E15" s="7">
        <v>67731.8</v>
      </c>
      <c r="F15" s="7">
        <v>62689.599999999999</v>
      </c>
      <c r="G15" s="7">
        <v>78539.199999999997</v>
      </c>
      <c r="H15" s="7">
        <v>66970.399999999994</v>
      </c>
      <c r="I15" s="7">
        <v>50090.9</v>
      </c>
      <c r="J15" s="7">
        <v>81903.899999999994</v>
      </c>
      <c r="K15" s="7">
        <v>80365.8</v>
      </c>
      <c r="L15" s="7">
        <v>64060.1</v>
      </c>
      <c r="M15" s="7">
        <v>75000</v>
      </c>
      <c r="N15" s="7"/>
      <c r="O15" s="7">
        <f t="shared" si="2"/>
        <v>12889.824587467368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2689.9574702286413</v>
      </c>
      <c r="T15" s="7">
        <f t="shared" si="1"/>
        <v>0</v>
      </c>
      <c r="U15" s="7">
        <f t="shared" si="1"/>
        <v>20369.567945548588</v>
      </c>
      <c r="V15" s="7">
        <f t="shared" si="1"/>
        <v>0</v>
      </c>
      <c r="W15" s="7">
        <f t="shared" si="1"/>
        <v>31139.312530906656</v>
      </c>
      <c r="X15" s="7">
        <f t="shared" si="1"/>
        <v>0</v>
      </c>
      <c r="Y15" s="7">
        <f t="shared" si="0"/>
        <v>75000</v>
      </c>
      <c r="Z15" s="7">
        <f t="shared" si="3"/>
        <v>67088.662534151255</v>
      </c>
      <c r="AA15" s="7">
        <f t="shared" si="4"/>
        <v>7911.3374658487446</v>
      </c>
    </row>
    <row r="16" spans="2:27" x14ac:dyDescent="0.3">
      <c r="B16" t="s">
        <v>11</v>
      </c>
      <c r="C16" s="7">
        <v>83099.8</v>
      </c>
      <c r="D16" s="7">
        <v>52830.1</v>
      </c>
      <c r="E16" s="7">
        <v>51455.199999999997</v>
      </c>
      <c r="F16" s="7">
        <v>52763.7</v>
      </c>
      <c r="G16" s="7">
        <v>85126.399999999994</v>
      </c>
      <c r="H16" s="7">
        <v>80987.5</v>
      </c>
      <c r="I16" s="7">
        <v>85945.5</v>
      </c>
      <c r="J16" s="7">
        <v>54783.4</v>
      </c>
      <c r="K16" s="7">
        <v>58544.6</v>
      </c>
      <c r="L16" s="7">
        <v>60802.8</v>
      </c>
      <c r="M16" s="7">
        <v>78000</v>
      </c>
      <c r="N16" s="7"/>
      <c r="O16" s="7">
        <f t="shared" si="2"/>
        <v>16615.789351071366</v>
      </c>
      <c r="P16" s="7">
        <f t="shared" si="1"/>
        <v>0</v>
      </c>
      <c r="Q16" s="7">
        <f t="shared" si="1"/>
        <v>0</v>
      </c>
      <c r="R16" s="7">
        <f t="shared" si="1"/>
        <v>0</v>
      </c>
      <c r="S16" s="7">
        <f t="shared" si="1"/>
        <v>2915.5682206295887</v>
      </c>
      <c r="T16" s="7">
        <f t="shared" si="1"/>
        <v>0</v>
      </c>
      <c r="U16" s="7">
        <f t="shared" si="1"/>
        <v>34949.915091646311</v>
      </c>
      <c r="V16" s="7">
        <f t="shared" si="1"/>
        <v>0</v>
      </c>
      <c r="W16" s="7">
        <f t="shared" si="1"/>
        <v>22684.258682137399</v>
      </c>
      <c r="X16" s="7">
        <f t="shared" si="1"/>
        <v>0</v>
      </c>
      <c r="Y16" s="7">
        <f t="shared" si="0"/>
        <v>78000</v>
      </c>
      <c r="Z16" s="7">
        <f t="shared" si="3"/>
        <v>77165.531345484662</v>
      </c>
      <c r="AA16" s="7">
        <f t="shared" si="4"/>
        <v>834.46865451533813</v>
      </c>
    </row>
    <row r="17" spans="2:27" x14ac:dyDescent="0.3">
      <c r="B17" t="s">
        <v>12</v>
      </c>
      <c r="C17" s="7">
        <v>67487.100000000006</v>
      </c>
      <c r="D17" s="7">
        <v>57537.8</v>
      </c>
      <c r="E17" s="7">
        <v>59330.9</v>
      </c>
      <c r="F17" s="7">
        <v>62167.199999999997</v>
      </c>
      <c r="G17" s="7">
        <v>71952.100000000006</v>
      </c>
      <c r="H17" s="7">
        <v>68008.7</v>
      </c>
      <c r="I17" s="7">
        <v>68018.2</v>
      </c>
      <c r="J17" s="7">
        <v>68886</v>
      </c>
      <c r="K17" s="7">
        <v>64399.1</v>
      </c>
      <c r="L17" s="7">
        <v>59717</v>
      </c>
      <c r="M17" s="7">
        <v>87000</v>
      </c>
      <c r="N17" s="7"/>
      <c r="O17" s="7">
        <f t="shared" si="2"/>
        <v>13494.032928053839</v>
      </c>
      <c r="P17" s="7">
        <f t="shared" si="1"/>
        <v>0</v>
      </c>
      <c r="Q17" s="7">
        <f t="shared" si="1"/>
        <v>0</v>
      </c>
      <c r="R17" s="7">
        <f t="shared" si="1"/>
        <v>0</v>
      </c>
      <c r="S17" s="7">
        <f t="shared" si="1"/>
        <v>2464.3501448147963</v>
      </c>
      <c r="T17" s="7">
        <f t="shared" si="1"/>
        <v>0</v>
      </c>
      <c r="U17" s="7">
        <f t="shared" si="1"/>
        <v>27659.74151859745</v>
      </c>
      <c r="V17" s="7">
        <f t="shared" si="1"/>
        <v>0</v>
      </c>
      <c r="W17" s="7">
        <f t="shared" si="1"/>
        <v>24952.700049139195</v>
      </c>
      <c r="X17" s="7">
        <f t="shared" si="1"/>
        <v>0</v>
      </c>
      <c r="Y17" s="7">
        <f t="shared" si="0"/>
        <v>87000</v>
      </c>
      <c r="Z17" s="7">
        <f t="shared" si="3"/>
        <v>68570.824640605279</v>
      </c>
      <c r="AA17" s="7">
        <f t="shared" si="4"/>
        <v>18429.175359394721</v>
      </c>
    </row>
    <row r="18" spans="2:27" x14ac:dyDescent="0.3">
      <c r="B18" t="s">
        <v>13</v>
      </c>
      <c r="C18" s="7">
        <v>94683.4</v>
      </c>
      <c r="D18" s="7">
        <v>98337.2</v>
      </c>
      <c r="E18" s="7">
        <v>100285.1</v>
      </c>
      <c r="F18" s="7">
        <v>98213.7</v>
      </c>
      <c r="G18" s="7">
        <v>66378.3</v>
      </c>
      <c r="H18" s="7">
        <v>71123.600000000006</v>
      </c>
      <c r="I18" s="7">
        <v>78036.399999999994</v>
      </c>
      <c r="J18" s="7">
        <v>65089.2</v>
      </c>
      <c r="K18" s="7">
        <v>83559.100000000006</v>
      </c>
      <c r="L18" s="7">
        <v>86318.2</v>
      </c>
      <c r="M18" s="7">
        <v>94000</v>
      </c>
      <c r="N18" s="7"/>
      <c r="O18" s="7">
        <f t="shared" si="2"/>
        <v>18931.927988313211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2273.4482137082859</v>
      </c>
      <c r="T18" s="7">
        <f t="shared" si="1"/>
        <v>0</v>
      </c>
      <c r="U18" s="7">
        <f t="shared" si="1"/>
        <v>31733.663240748476</v>
      </c>
      <c r="V18" s="7">
        <f t="shared" si="1"/>
        <v>0</v>
      </c>
      <c r="W18" s="7">
        <f t="shared" si="1"/>
        <v>32376.619528472092</v>
      </c>
      <c r="X18" s="7">
        <f t="shared" si="1"/>
        <v>0</v>
      </c>
      <c r="Y18" s="7">
        <f t="shared" si="0"/>
        <v>94000</v>
      </c>
      <c r="Z18" s="7">
        <f t="shared" si="3"/>
        <v>85315.658971242068</v>
      </c>
      <c r="AA18" s="7">
        <f t="shared" si="4"/>
        <v>8684.3410287579318</v>
      </c>
    </row>
    <row r="19" spans="2:27" x14ac:dyDescent="0.3">
      <c r="B19" t="s">
        <v>14</v>
      </c>
      <c r="C19" s="7">
        <v>54392.6</v>
      </c>
      <c r="D19" s="7">
        <v>52307</v>
      </c>
      <c r="E19" s="7">
        <v>63006.3</v>
      </c>
      <c r="F19" s="7">
        <v>40748.199999999997</v>
      </c>
      <c r="G19" s="7">
        <v>47630.2</v>
      </c>
      <c r="H19" s="7">
        <v>39974.6</v>
      </c>
      <c r="I19" s="7">
        <v>24254.5</v>
      </c>
      <c r="J19" s="7">
        <v>54783.4</v>
      </c>
      <c r="K19" s="7">
        <v>35126.800000000003</v>
      </c>
      <c r="L19" s="7">
        <v>30401.4</v>
      </c>
      <c r="M19" s="7">
        <v>23000</v>
      </c>
      <c r="N19" s="7"/>
      <c r="O19" s="7">
        <f t="shared" si="2"/>
        <v>10875.790120518754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1631.3282067869829</v>
      </c>
      <c r="T19" s="7">
        <f t="shared" si="1"/>
        <v>0</v>
      </c>
      <c r="U19" s="7">
        <f t="shared" si="1"/>
        <v>9863.1425216018924</v>
      </c>
      <c r="V19" s="7">
        <f t="shared" si="1"/>
        <v>0</v>
      </c>
      <c r="W19" s="7">
        <f t="shared" si="1"/>
        <v>13610.570708070498</v>
      </c>
      <c r="X19" s="7">
        <f t="shared" si="1"/>
        <v>0</v>
      </c>
      <c r="Y19" s="7">
        <f t="shared" si="0"/>
        <v>23000</v>
      </c>
      <c r="Z19" s="7">
        <f t="shared" si="3"/>
        <v>35980.831556978126</v>
      </c>
      <c r="AA19" s="7">
        <f t="shared" si="4"/>
        <v>-12980.831556978126</v>
      </c>
    </row>
    <row r="20" spans="2:27" x14ac:dyDescent="0.3">
      <c r="B20" t="s">
        <v>15</v>
      </c>
      <c r="C20" s="7">
        <v>42305.3</v>
      </c>
      <c r="D20" s="7">
        <v>31907.3</v>
      </c>
      <c r="E20" s="7">
        <v>35178.5</v>
      </c>
      <c r="F20" s="7">
        <v>43360.3</v>
      </c>
      <c r="G20" s="7">
        <v>30909</v>
      </c>
      <c r="H20" s="7">
        <v>48281</v>
      </c>
      <c r="I20" s="7">
        <v>42181.8</v>
      </c>
      <c r="J20" s="7">
        <v>45020</v>
      </c>
      <c r="K20" s="7">
        <v>35659</v>
      </c>
      <c r="L20" s="7">
        <v>54016.800000000003</v>
      </c>
      <c r="M20" s="7">
        <v>23000</v>
      </c>
      <c r="N20" s="7"/>
      <c r="O20" s="7">
        <f t="shared" si="2"/>
        <v>8458.9367631917212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1058.6292634416582</v>
      </c>
      <c r="T20" s="7">
        <f t="shared" si="1"/>
        <v>0</v>
      </c>
      <c r="U20" s="7">
        <f t="shared" si="1"/>
        <v>17153.316094650756</v>
      </c>
      <c r="V20" s="7">
        <f t="shared" si="1"/>
        <v>0</v>
      </c>
      <c r="W20" s="7">
        <f t="shared" si="1"/>
        <v>13816.782083169712</v>
      </c>
      <c r="X20" s="7">
        <f t="shared" si="1"/>
        <v>0</v>
      </c>
      <c r="Y20" s="7">
        <f t="shared" ref="Y20:Y24" si="5">M20</f>
        <v>23000</v>
      </c>
      <c r="Z20" s="7">
        <f t="shared" si="3"/>
        <v>40487.664204453846</v>
      </c>
      <c r="AA20" s="7">
        <f t="shared" si="4"/>
        <v>-17487.664204453846</v>
      </c>
    </row>
    <row r="21" spans="2:27" x14ac:dyDescent="0.3">
      <c r="B21" t="s">
        <v>16</v>
      </c>
      <c r="C21" s="7">
        <v>62450.7</v>
      </c>
      <c r="D21" s="7">
        <v>67999.199999999997</v>
      </c>
      <c r="E21" s="7">
        <v>68256.800000000003</v>
      </c>
      <c r="F21" s="7">
        <v>63212</v>
      </c>
      <c r="G21" s="7">
        <v>70938.600000000006</v>
      </c>
      <c r="H21" s="7">
        <v>64893.8</v>
      </c>
      <c r="I21" s="7">
        <v>72236.399999999994</v>
      </c>
      <c r="J21" s="7">
        <v>61292.3</v>
      </c>
      <c r="K21" s="7">
        <v>63334.6</v>
      </c>
      <c r="L21" s="7">
        <v>64603</v>
      </c>
      <c r="M21" s="7">
        <v>76000</v>
      </c>
      <c r="N21" s="7"/>
      <c r="O21" s="7">
        <f t="shared" si="2"/>
        <v>12487.005697088951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2429.637900533256</v>
      </c>
      <c r="T21" s="7">
        <f t="shared" si="1"/>
        <v>0</v>
      </c>
      <c r="U21" s="7">
        <f t="shared" si="1"/>
        <v>29375.081261103835</v>
      </c>
      <c r="V21" s="7">
        <f t="shared" si="1"/>
        <v>0</v>
      </c>
      <c r="W21" s="7">
        <f t="shared" si="1"/>
        <v>24540.238551970622</v>
      </c>
      <c r="X21" s="7">
        <f t="shared" si="1"/>
        <v>0</v>
      </c>
      <c r="Y21" s="7">
        <f t="shared" si="5"/>
        <v>76000</v>
      </c>
      <c r="Z21" s="7">
        <f t="shared" si="3"/>
        <v>68831.963410696655</v>
      </c>
      <c r="AA21" s="7">
        <f t="shared" si="4"/>
        <v>7168.036589303345</v>
      </c>
    </row>
    <row r="22" spans="2:27" x14ac:dyDescent="0.3">
      <c r="B22" t="s">
        <v>17</v>
      </c>
      <c r="C22" s="7">
        <v>39787.199999999997</v>
      </c>
      <c r="D22" s="7">
        <v>48645.599999999999</v>
      </c>
      <c r="E22" s="7">
        <v>48829.9</v>
      </c>
      <c r="F22" s="7">
        <v>55898.2</v>
      </c>
      <c r="G22" s="7">
        <v>50163.8</v>
      </c>
      <c r="H22" s="7">
        <v>65932.100000000006</v>
      </c>
      <c r="I22" s="7">
        <v>65909.100000000006</v>
      </c>
      <c r="J22" s="7">
        <v>49901.7</v>
      </c>
      <c r="K22" s="7">
        <v>46303.5</v>
      </c>
      <c r="L22" s="7">
        <v>61617.1</v>
      </c>
      <c r="M22" s="7">
        <v>39000</v>
      </c>
      <c r="N22" s="7"/>
      <c r="O22" s="7">
        <f t="shared" si="2"/>
        <v>7955.4431426904339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1718.1036800101799</v>
      </c>
      <c r="T22" s="7">
        <f t="shared" si="1"/>
        <v>0</v>
      </c>
      <c r="U22" s="7">
        <f t="shared" si="1"/>
        <v>26802.071647344259</v>
      </c>
      <c r="V22" s="7">
        <f t="shared" si="1"/>
        <v>0</v>
      </c>
      <c r="W22" s="7">
        <f t="shared" si="1"/>
        <v>17941.20332000473</v>
      </c>
      <c r="X22" s="7">
        <f t="shared" si="1"/>
        <v>0</v>
      </c>
      <c r="Y22" s="7">
        <f t="shared" si="5"/>
        <v>39000</v>
      </c>
      <c r="Z22" s="7">
        <f t="shared" si="3"/>
        <v>54416.821790049602</v>
      </c>
      <c r="AA22" s="7">
        <f t="shared" si="4"/>
        <v>-15416.821790049602</v>
      </c>
    </row>
    <row r="23" spans="2:27" x14ac:dyDescent="0.3">
      <c r="B23" t="s">
        <v>18</v>
      </c>
      <c r="C23" s="7">
        <v>92165.2</v>
      </c>
      <c r="D23" s="7">
        <v>101475.7</v>
      </c>
      <c r="E23" s="7">
        <v>85058.5</v>
      </c>
      <c r="F23" s="7">
        <v>88810.2</v>
      </c>
      <c r="G23" s="7">
        <v>98300.7</v>
      </c>
      <c r="H23" s="7">
        <v>71642.8</v>
      </c>
      <c r="I23" s="7">
        <v>83309.100000000006</v>
      </c>
      <c r="J23" s="7">
        <v>105227.5</v>
      </c>
      <c r="K23" s="7">
        <v>103251.4</v>
      </c>
      <c r="L23" s="7">
        <v>76003.5</v>
      </c>
      <c r="M23" s="7">
        <v>97000</v>
      </c>
      <c r="N23" s="7"/>
      <c r="O23" s="7">
        <f t="shared" si="2"/>
        <v>18428.414372830772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3366.7862964443816</v>
      </c>
      <c r="T23" s="7">
        <f t="shared" si="1"/>
        <v>0</v>
      </c>
      <c r="U23" s="7">
        <f t="shared" si="1"/>
        <v>33877.817586278186</v>
      </c>
      <c r="V23" s="7">
        <f t="shared" si="1"/>
        <v>0</v>
      </c>
      <c r="W23" s="7">
        <f t="shared" si="1"/>
        <v>40006.789129874342</v>
      </c>
      <c r="X23" s="7">
        <f t="shared" si="1"/>
        <v>0</v>
      </c>
      <c r="Y23" s="7">
        <f t="shared" si="5"/>
        <v>97000</v>
      </c>
      <c r="Z23" s="7">
        <f t="shared" si="3"/>
        <v>95679.807385427674</v>
      </c>
      <c r="AA23" s="7">
        <f t="shared" si="4"/>
        <v>1320.1926145723264</v>
      </c>
    </row>
    <row r="24" spans="2:27" x14ac:dyDescent="0.3">
      <c r="B24" t="s">
        <v>19</v>
      </c>
      <c r="C24" s="7">
        <v>52881.7</v>
      </c>
      <c r="D24" s="7">
        <v>50737.8</v>
      </c>
      <c r="E24" s="7">
        <v>56705.7</v>
      </c>
      <c r="F24" s="7">
        <v>59032.7</v>
      </c>
      <c r="G24" s="7">
        <v>47123.5</v>
      </c>
      <c r="H24" s="7">
        <v>34783.1</v>
      </c>
      <c r="I24" s="7">
        <v>39545.5</v>
      </c>
      <c r="J24" s="7">
        <v>59665.1</v>
      </c>
      <c r="K24" s="7">
        <v>56947.9</v>
      </c>
      <c r="L24" s="7">
        <v>51302.400000000001</v>
      </c>
      <c r="M24" s="7">
        <v>20000</v>
      </c>
      <c r="N24" s="7"/>
      <c r="O24" s="7">
        <f t="shared" si="2"/>
        <v>10573.685950225517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1613.9737971397642</v>
      </c>
      <c r="T24" s="7">
        <f t="shared" si="1"/>
        <v>0</v>
      </c>
      <c r="U24" s="7">
        <f t="shared" si="1"/>
        <v>16081.259254489174</v>
      </c>
      <c r="V24" s="7">
        <f t="shared" si="1"/>
        <v>0</v>
      </c>
      <c r="W24" s="7">
        <f t="shared" si="1"/>
        <v>22065.585809869612</v>
      </c>
      <c r="X24" s="7">
        <f t="shared" si="1"/>
        <v>0</v>
      </c>
      <c r="Y24" s="7">
        <f t="shared" si="5"/>
        <v>20000</v>
      </c>
      <c r="Z24" s="7">
        <f t="shared" si="3"/>
        <v>50334.504811724066</v>
      </c>
      <c r="AA24" s="7">
        <f t="shared" si="4"/>
        <v>-30334.504811724066</v>
      </c>
    </row>
    <row r="25" spans="2:27" x14ac:dyDescent="0.3">
      <c r="B25" t="s">
        <v>22</v>
      </c>
      <c r="C25" s="7">
        <f>CORREL(C5:C24,$M$5:$M$24)</f>
        <v>0.77275594261185665</v>
      </c>
      <c r="D25" s="7">
        <f t="shared" ref="D25:M25" si="6">CORREL(D5:D24,$M$5:$M$24)</f>
        <v>0.73954072906289481</v>
      </c>
      <c r="E25" s="7">
        <f t="shared" si="6"/>
        <v>0.67266865010501231</v>
      </c>
      <c r="F25" s="7">
        <f t="shared" si="6"/>
        <v>0.8056278935308957</v>
      </c>
      <c r="G25" s="7">
        <f t="shared" si="6"/>
        <v>0.8038521196376287</v>
      </c>
      <c r="H25" s="7">
        <f t="shared" si="6"/>
        <v>0.78305752480557755</v>
      </c>
      <c r="I25" s="7">
        <f t="shared" si="6"/>
        <v>0.83070596819625264</v>
      </c>
      <c r="J25" s="7">
        <f t="shared" si="6"/>
        <v>0.65315123570955047</v>
      </c>
      <c r="K25" s="7">
        <f t="shared" si="6"/>
        <v>0.84265063614497804</v>
      </c>
      <c r="L25" s="7">
        <f t="shared" si="6"/>
        <v>0.7365382135230728</v>
      </c>
      <c r="M25" s="7">
        <f t="shared" si="6"/>
        <v>1.0000000000000002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>
        <f t="shared" ref="Y25:Z25" si="7">CORREL(Y5:Y24,$M$5:$M$24)</f>
        <v>1.0000000000000002</v>
      </c>
      <c r="Z25" s="7">
        <f t="shared" si="7"/>
        <v>0.91536894784531864</v>
      </c>
      <c r="AA25" s="7" t="s">
        <v>28</v>
      </c>
    </row>
    <row r="26" spans="2:27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f>estimation_based!AJ23</f>
        <v>0.92040368345799695</v>
      </c>
      <c r="AA26" s="7" t="s">
        <v>518</v>
      </c>
    </row>
    <row r="27" spans="2:27" x14ac:dyDescent="0.3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0">
        <f>estimation_based!AJ46</f>
        <v>0.99999999995644651</v>
      </c>
      <c r="AA27" s="7" t="s">
        <v>569</v>
      </c>
    </row>
  </sheetData>
  <conditionalFormatting sqref="Z25:Z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35D3-DB81-4494-8C27-1858B307AB8F}">
  <dimension ref="A1:AS486"/>
  <sheetViews>
    <sheetView zoomScale="42" workbookViewId="0"/>
  </sheetViews>
  <sheetFormatPr defaultRowHeight="14.4" x14ac:dyDescent="0.3"/>
  <cols>
    <col min="1" max="1" width="11.77734375" bestFit="1" customWidth="1"/>
    <col min="2" max="2" width="7" bestFit="1" customWidth="1"/>
    <col min="3" max="6" width="5.109375" bestFit="1" customWidth="1"/>
    <col min="7" max="7" width="6.88671875" bestFit="1" customWidth="1"/>
    <col min="8" max="8" width="13.6640625" customWidth="1"/>
    <col min="10" max="10" width="11.77734375" bestFit="1" customWidth="1"/>
    <col min="11" max="20" width="6.44140625" bestFit="1" customWidth="1"/>
    <col min="21" max="21" width="6.88671875" bestFit="1" customWidth="1"/>
    <col min="22" max="22" width="13.77734375" bestFit="1" customWidth="1"/>
    <col min="24" max="24" width="11.77734375" bestFit="1" customWidth="1"/>
    <col min="25" max="34" width="11.6640625" bestFit="1" customWidth="1"/>
    <col min="35" max="35" width="6.88671875" bestFit="1" customWidth="1"/>
    <col min="36" max="36" width="13.77734375" bestFit="1" customWidth="1"/>
    <col min="38" max="45" width="9" bestFit="1" customWidth="1"/>
  </cols>
  <sheetData>
    <row r="1" spans="1:45" x14ac:dyDescent="0.3">
      <c r="B1" t="s">
        <v>28</v>
      </c>
      <c r="C1" t="s">
        <v>28</v>
      </c>
      <c r="D1" t="s">
        <v>28</v>
      </c>
      <c r="E1" t="s">
        <v>28</v>
      </c>
      <c r="F1" t="s">
        <v>28</v>
      </c>
      <c r="K1" t="s">
        <v>28</v>
      </c>
      <c r="L1" t="s">
        <v>28</v>
      </c>
      <c r="M1" t="s">
        <v>28</v>
      </c>
      <c r="N1" t="s">
        <v>28</v>
      </c>
      <c r="O1" t="s">
        <v>28</v>
      </c>
      <c r="P1" t="s">
        <v>28</v>
      </c>
      <c r="Q1" t="s">
        <v>28</v>
      </c>
      <c r="R1" t="s">
        <v>28</v>
      </c>
      <c r="S1" t="s">
        <v>28</v>
      </c>
      <c r="T1" t="s">
        <v>28</v>
      </c>
      <c r="Y1" t="s">
        <v>568</v>
      </c>
      <c r="Z1" t="s">
        <v>568</v>
      </c>
      <c r="AA1" t="s">
        <v>568</v>
      </c>
      <c r="AB1" t="s">
        <v>568</v>
      </c>
      <c r="AC1" t="s">
        <v>568</v>
      </c>
      <c r="AD1" t="s">
        <v>568</v>
      </c>
      <c r="AE1" t="s">
        <v>568</v>
      </c>
      <c r="AF1" t="s">
        <v>568</v>
      </c>
      <c r="AG1" t="s">
        <v>568</v>
      </c>
      <c r="AH1" t="s">
        <v>568</v>
      </c>
      <c r="AM1" t="s">
        <v>569</v>
      </c>
      <c r="AN1" t="s">
        <v>569</v>
      </c>
      <c r="AO1" t="s">
        <v>569</v>
      </c>
      <c r="AP1" t="s">
        <v>569</v>
      </c>
      <c r="AQ1" t="s">
        <v>569</v>
      </c>
    </row>
    <row r="2" spans="1:45" x14ac:dyDescent="0.3">
      <c r="A2" t="str">
        <f>raw!AH3</f>
        <v>estimations</v>
      </c>
      <c r="B2" t="str">
        <f>raw!AI3</f>
        <v>x1</v>
      </c>
      <c r="C2" t="str">
        <f>raw!AJ3</f>
        <v>x2</v>
      </c>
      <c r="D2" t="str">
        <f>raw!AK3</f>
        <v>x3</v>
      </c>
      <c r="E2" t="str">
        <f>raw!AL3</f>
        <v>x4</v>
      </c>
      <c r="F2" t="str">
        <f>raw!AM3</f>
        <v>x5</v>
      </c>
      <c r="G2" t="str">
        <f>xixj_Y_sim!AC2</f>
        <v>y</v>
      </c>
      <c r="H2" t="s">
        <v>518</v>
      </c>
      <c r="J2" t="str">
        <f>raw!AW3</f>
        <v>estimations</v>
      </c>
      <c r="K2" t="str">
        <f>raw!AX3</f>
        <v>x1_x2</v>
      </c>
      <c r="L2" t="str">
        <f>raw!AY3</f>
        <v>x1_x3</v>
      </c>
      <c r="M2" t="str">
        <f>raw!AZ3</f>
        <v>x1_x4</v>
      </c>
      <c r="N2" t="str">
        <f>raw!BA3</f>
        <v>x1_x5</v>
      </c>
      <c r="O2" t="str">
        <f>raw!BB3</f>
        <v>x2_x3</v>
      </c>
      <c r="P2" t="str">
        <f>raw!BC3</f>
        <v>x2_x4</v>
      </c>
      <c r="Q2" t="str">
        <f>raw!BD3</f>
        <v>x2_x5</v>
      </c>
      <c r="R2" t="str">
        <f>raw!BE3</f>
        <v>x3_x4</v>
      </c>
      <c r="S2" t="str">
        <f>raw!BF3</f>
        <v>x3_x5</v>
      </c>
      <c r="T2" t="str">
        <f>raw!BG3</f>
        <v>x4_x5</v>
      </c>
      <c r="U2" t="str">
        <f>G2</f>
        <v>y</v>
      </c>
      <c r="V2" t="s">
        <v>518</v>
      </c>
      <c r="X2" t="str">
        <f>J2</f>
        <v>estimations</v>
      </c>
      <c r="Y2" t="str">
        <f>K2</f>
        <v>x1_x2</v>
      </c>
      <c r="Z2" t="str">
        <f t="shared" ref="Z2:AI2" si="0">L2</f>
        <v>x1_x3</v>
      </c>
      <c r="AA2" t="str">
        <f t="shared" si="0"/>
        <v>x1_x4</v>
      </c>
      <c r="AB2" t="str">
        <f t="shared" si="0"/>
        <v>x1_x5</v>
      </c>
      <c r="AC2" t="str">
        <f t="shared" si="0"/>
        <v>x2_x3</v>
      </c>
      <c r="AD2" t="str">
        <f t="shared" si="0"/>
        <v>x2_x4</v>
      </c>
      <c r="AE2" t="str">
        <f t="shared" si="0"/>
        <v>x2_x5</v>
      </c>
      <c r="AF2" t="str">
        <f t="shared" si="0"/>
        <v>x3_x4</v>
      </c>
      <c r="AG2" t="str">
        <f t="shared" si="0"/>
        <v>x3_x5</v>
      </c>
      <c r="AH2" t="str">
        <f t="shared" si="0"/>
        <v>x4_x5</v>
      </c>
      <c r="AI2" t="str">
        <f t="shared" si="0"/>
        <v>y</v>
      </c>
      <c r="AJ2" t="s">
        <v>518</v>
      </c>
      <c r="AL2" t="str">
        <f>X2</f>
        <v>estimations</v>
      </c>
      <c r="AM2" t="str">
        <f>B2</f>
        <v>x1</v>
      </c>
      <c r="AN2" t="str">
        <f t="shared" ref="AN2:AQ2" si="1">C2</f>
        <v>x2</v>
      </c>
      <c r="AO2" t="str">
        <f t="shared" si="1"/>
        <v>x3</v>
      </c>
      <c r="AP2" t="str">
        <f t="shared" si="1"/>
        <v>x4</v>
      </c>
      <c r="AQ2" t="str">
        <f t="shared" si="1"/>
        <v>x5</v>
      </c>
      <c r="AR2" t="str">
        <f>AI2</f>
        <v>y</v>
      </c>
      <c r="AS2" t="s">
        <v>518</v>
      </c>
    </row>
    <row r="3" spans="1:45" x14ac:dyDescent="0.3">
      <c r="A3" t="str">
        <f>raw!AH4</f>
        <v>O1</v>
      </c>
      <c r="B3" s="2">
        <f>raw!AI4</f>
        <v>56.753778448788168</v>
      </c>
      <c r="C3" s="2">
        <f>raw!AJ4</f>
        <v>61.48489320156807</v>
      </c>
      <c r="D3" s="2">
        <f>raw!AK4</f>
        <v>63.560355230992975</v>
      </c>
      <c r="E3" s="2">
        <f>raw!AL4</f>
        <v>64.686975549042444</v>
      </c>
      <c r="F3" s="2">
        <f>raw!AM4</f>
        <v>66.682541722904205</v>
      </c>
      <c r="G3">
        <f>xixj_Y_sim!AC3/1000</f>
        <v>97</v>
      </c>
      <c r="H3" s="2">
        <f>AVERAGE(B3:F3)</f>
        <v>62.633708830659181</v>
      </c>
      <c r="J3" t="str">
        <f>raw!AW4</f>
        <v>O1</v>
      </c>
      <c r="K3" s="2">
        <f>raw!AX4</f>
        <v>56.893797339840425</v>
      </c>
      <c r="L3" s="2">
        <f>raw!AY4</f>
        <v>56.567441406089934</v>
      </c>
      <c r="M3" s="2">
        <f>raw!AZ4</f>
        <v>56.335877614773985</v>
      </c>
      <c r="N3" s="2">
        <f>raw!BA4</f>
        <v>61.466291237783764</v>
      </c>
      <c r="O3" s="2">
        <f>raw!BB4</f>
        <v>62.429692555428531</v>
      </c>
      <c r="P3" s="2">
        <f>raw!BC4</f>
        <v>62.62278524766112</v>
      </c>
      <c r="Q3" s="2">
        <f>raw!BD4</f>
        <v>65.932082188811762</v>
      </c>
      <c r="R3" s="2">
        <f>raw!BE4</f>
        <v>64.920911551325403</v>
      </c>
      <c r="S3" s="2">
        <f>raw!BF4</f>
        <v>68.406995201253721</v>
      </c>
      <c r="T3" s="2">
        <f>raw!BG4</f>
        <v>68.471281677109602</v>
      </c>
      <c r="U3">
        <f>G3</f>
        <v>97</v>
      </c>
      <c r="V3" s="2">
        <f>AVERAGE(K3:T3)</f>
        <v>62.404715602007819</v>
      </c>
      <c r="X3" t="str">
        <f t="shared" ref="X3:X22" si="2">J3</f>
        <v>O1</v>
      </c>
      <c r="Y3">
        <f>xixj_Y_sim!F3</f>
        <v>70005.3</v>
      </c>
      <c r="Z3">
        <f>xixj_Y_sim!R3</f>
        <v>72706.8</v>
      </c>
      <c r="AA3">
        <f>xixj_Y_sim!AD3</f>
        <v>80858.100000000006</v>
      </c>
      <c r="AB3">
        <f>xixj_Y_sim!AP3</f>
        <v>101348.1</v>
      </c>
      <c r="AC3">
        <f>xixj_Y_sim!BB3</f>
        <v>66378.3</v>
      </c>
      <c r="AD3">
        <f>xixj_Y_sim!BN3</f>
        <v>74238.600000000006</v>
      </c>
      <c r="AE3">
        <f>xixj_Y_sim!BZ3</f>
        <v>102290.9</v>
      </c>
      <c r="AF3">
        <f>xixj_Y_sim!CL3</f>
        <v>75937.399999999994</v>
      </c>
      <c r="AG3">
        <f>xixj_Y_sim!CX3</f>
        <v>103251.4</v>
      </c>
      <c r="AH3">
        <f>xixj_Y_sim!DJ3</f>
        <v>105319.1</v>
      </c>
      <c r="AI3">
        <f>U3*1000</f>
        <v>97000</v>
      </c>
      <c r="AJ3">
        <f>AVERAGE(Y3:AH3)</f>
        <v>85233.400000000009</v>
      </c>
      <c r="AL3" t="str">
        <f>X3</f>
        <v>O1</v>
      </c>
      <c r="AM3">
        <f>x1di_Y!C98</f>
        <v>62.8</v>
      </c>
      <c r="AN3">
        <f>x2di_Y!C98</f>
        <v>62.3</v>
      </c>
      <c r="AO3">
        <f>x3di_Y!O98</f>
        <v>65.3</v>
      </c>
      <c r="AP3">
        <f>x4di_Y!O98</f>
        <v>67</v>
      </c>
      <c r="AQ3">
        <f>x5di_Y!C74</f>
        <v>101.9</v>
      </c>
      <c r="AR3">
        <f t="shared" ref="AR3:AR22" si="3">AI3</f>
        <v>97000</v>
      </c>
      <c r="AS3">
        <f>AVERAGE(AM3:AQ3)</f>
        <v>71.859999999999985</v>
      </c>
    </row>
    <row r="4" spans="1:45" x14ac:dyDescent="0.3">
      <c r="A4" t="str">
        <f>raw!AH5</f>
        <v>O2</v>
      </c>
      <c r="B4" s="2">
        <f>raw!AI5</f>
        <v>52.236648945567858</v>
      </c>
      <c r="C4" s="2">
        <f>raw!AJ5</f>
        <v>58.50176631042347</v>
      </c>
      <c r="D4" s="2">
        <f>raw!AK5</f>
        <v>62.557694092892284</v>
      </c>
      <c r="E4" s="2">
        <f>raw!AL5</f>
        <v>59.965812823704177</v>
      </c>
      <c r="F4" s="2">
        <f>raw!AM5</f>
        <v>59.742764102234503</v>
      </c>
      <c r="G4">
        <f>xixj_Y_sim!AC4/1000</f>
        <v>43</v>
      </c>
      <c r="H4" s="2">
        <f t="shared" ref="H4:H22" si="4">AVERAGE(B4:F4)</f>
        <v>58.600937254964457</v>
      </c>
      <c r="J4" t="str">
        <f>raw!AW5</f>
        <v>O2</v>
      </c>
      <c r="K4" s="2">
        <f>raw!AX5</f>
        <v>50.433623853062137</v>
      </c>
      <c r="L4" s="2">
        <f>raw!AY5</f>
        <v>52.025474124031525</v>
      </c>
      <c r="M4" s="2">
        <f>raw!AZ5</f>
        <v>52.379744488664997</v>
      </c>
      <c r="N4" s="2">
        <f>raw!BA5</f>
        <v>49.056713844217491</v>
      </c>
      <c r="O4" s="2">
        <f>raw!BB5</f>
        <v>58.802527963812359</v>
      </c>
      <c r="P4" s="2">
        <f>raw!BC5</f>
        <v>57.434222793643741</v>
      </c>
      <c r="Q4" s="2">
        <f>raw!BD5</f>
        <v>55.810096155020751</v>
      </c>
      <c r="R4" s="2">
        <f>raw!BE5</f>
        <v>61.021137765045836</v>
      </c>
      <c r="S4" s="2">
        <f>raw!BF5</f>
        <v>59.704081922571739</v>
      </c>
      <c r="T4" s="2">
        <f>raw!BG5</f>
        <v>57.799178056289854</v>
      </c>
      <c r="U4">
        <f t="shared" ref="U4:U23" si="5">G4</f>
        <v>43</v>
      </c>
      <c r="V4" s="2">
        <f t="shared" ref="V4:V22" si="6">AVERAGE(K4:T4)</f>
        <v>55.446680096636044</v>
      </c>
      <c r="X4" t="str">
        <f t="shared" si="2"/>
        <v>O2</v>
      </c>
      <c r="Y4">
        <f>xixj_Y_sim!F4</f>
        <v>48852.6</v>
      </c>
      <c r="Z4">
        <f>xixj_Y_sim!R4</f>
        <v>50737.8</v>
      </c>
      <c r="AA4">
        <f>xixj_Y_sim!AD4</f>
        <v>50930.1</v>
      </c>
      <c r="AB4">
        <f>xixj_Y_sim!AP4</f>
        <v>44927.5</v>
      </c>
      <c r="AC4">
        <f>xixj_Y_sim!BB4</f>
        <v>49657</v>
      </c>
      <c r="AD4">
        <f>xixj_Y_sim!BN4</f>
        <v>68008.7</v>
      </c>
      <c r="AE4">
        <f>xixj_Y_sim!BZ4</f>
        <v>34800</v>
      </c>
      <c r="AF4">
        <f>xixj_Y_sim!CL4</f>
        <v>49901.7</v>
      </c>
      <c r="AG4">
        <f>xixj_Y_sim!CX4</f>
        <v>45771.199999999997</v>
      </c>
      <c r="AH4">
        <f>xixj_Y_sim!DJ4</f>
        <v>45602.1</v>
      </c>
      <c r="AI4">
        <f t="shared" ref="AI4:AI22" si="7">U4*1000</f>
        <v>43000</v>
      </c>
      <c r="AJ4">
        <f t="shared" ref="AJ4:AJ22" si="8">AVERAGE(Y4:AH4)</f>
        <v>48918.87</v>
      </c>
      <c r="AL4" t="str">
        <f t="shared" ref="AL4:AL22" si="9">X4</f>
        <v>O2</v>
      </c>
      <c r="AM4">
        <f>x1di_Y!C99</f>
        <v>33.799999999999997</v>
      </c>
      <c r="AN4">
        <f>x2di_Y!C99</f>
        <v>61.8</v>
      </c>
      <c r="AO4">
        <f>x3di_Y!O99</f>
        <v>58.8</v>
      </c>
      <c r="AP4">
        <f>x4di_Y!O99</f>
        <v>41.3</v>
      </c>
      <c r="AQ4">
        <f>x5di_Y!C75</f>
        <v>59.9</v>
      </c>
      <c r="AR4">
        <f t="shared" si="3"/>
        <v>43000</v>
      </c>
      <c r="AS4">
        <f t="shared" ref="AS4:AS22" si="10">AVERAGE(AM4:AQ4)</f>
        <v>51.12</v>
      </c>
    </row>
    <row r="5" spans="1:45" x14ac:dyDescent="0.3">
      <c r="A5" t="str">
        <f>raw!AH6</f>
        <v>O3</v>
      </c>
      <c r="B5" s="2">
        <f>raw!AI6</f>
        <v>60.267101395737299</v>
      </c>
      <c r="C5" s="2">
        <f>raw!AJ6</f>
        <v>73.417400766146457</v>
      </c>
      <c r="D5" s="2">
        <f>raw!AK6</f>
        <v>65.708914812637317</v>
      </c>
      <c r="E5" s="2">
        <f>raw!AL6</f>
        <v>60.752673277927215</v>
      </c>
      <c r="F5" s="2">
        <f>raw!AM6</f>
        <v>59.357220901086194</v>
      </c>
      <c r="G5">
        <f>xixj_Y_sim!AC5/1000</f>
        <v>41</v>
      </c>
      <c r="H5" s="2">
        <f t="shared" si="4"/>
        <v>63.900662230706892</v>
      </c>
      <c r="J5" t="str">
        <f>raw!AW6</f>
        <v>O3</v>
      </c>
      <c r="K5" s="2">
        <f>raw!AX6</f>
        <v>70.568236237676928</v>
      </c>
      <c r="L5" s="2">
        <f>raw!AY6</f>
        <v>60.013264596107838</v>
      </c>
      <c r="M5" s="2">
        <f>raw!AZ6</f>
        <v>60.44697697850242</v>
      </c>
      <c r="N5" s="2">
        <f>raw!BA6</f>
        <v>56.86004089868613</v>
      </c>
      <c r="O5" s="2">
        <f>raw!BB6</f>
        <v>75.534685489549332</v>
      </c>
      <c r="P5" s="2">
        <f>raw!BC6</f>
        <v>72.432962362996363</v>
      </c>
      <c r="Q5" s="2">
        <f>raw!BD6</f>
        <v>70.382433092098879</v>
      </c>
      <c r="R5" s="2">
        <f>raw!BE6</f>
        <v>64.347978728410254</v>
      </c>
      <c r="S5" s="2">
        <f>raw!BF6</f>
        <v>62.643339298956214</v>
      </c>
      <c r="T5" s="2">
        <f>raw!BG6</f>
        <v>58.136675510079051</v>
      </c>
      <c r="U5">
        <f t="shared" si="5"/>
        <v>41</v>
      </c>
      <c r="V5" s="2">
        <f t="shared" si="6"/>
        <v>65.136659319306347</v>
      </c>
      <c r="X5" t="str">
        <f t="shared" si="2"/>
        <v>O3</v>
      </c>
      <c r="Y5">
        <f>xixj_Y_sim!F5</f>
        <v>50867.1</v>
      </c>
      <c r="Z5">
        <f>xixj_Y_sim!R5</f>
        <v>60153.1</v>
      </c>
      <c r="AA5">
        <f>xixj_Y_sim!AD5</f>
        <v>44629.5</v>
      </c>
      <c r="AB5">
        <f>xixj_Y_sim!AP5</f>
        <v>42837.9</v>
      </c>
      <c r="AC5">
        <f>xixj_Y_sim!BB5</f>
        <v>66378.3</v>
      </c>
      <c r="AD5">
        <f>xixj_Y_sim!BN5</f>
        <v>61778.9</v>
      </c>
      <c r="AE5">
        <f>xixj_Y_sim!BZ5</f>
        <v>59054.5</v>
      </c>
      <c r="AF5">
        <f>xixj_Y_sim!CL5</f>
        <v>54783.4</v>
      </c>
      <c r="AG5">
        <f>xixj_Y_sim!CX5</f>
        <v>44706.8</v>
      </c>
      <c r="AH5">
        <f>xixj_Y_sim!DJ5</f>
        <v>45602.1</v>
      </c>
      <c r="AI5">
        <f t="shared" si="7"/>
        <v>41000</v>
      </c>
      <c r="AJ5">
        <f t="shared" si="8"/>
        <v>53079.160000000011</v>
      </c>
      <c r="AL5" t="str">
        <f t="shared" si="9"/>
        <v>O3</v>
      </c>
      <c r="AM5">
        <f>x1di_Y!C100</f>
        <v>62.8</v>
      </c>
      <c r="AN5">
        <f>x2di_Y!C100</f>
        <v>71.599999999999994</v>
      </c>
      <c r="AO5">
        <f>x3di_Y!O100</f>
        <v>65.3</v>
      </c>
      <c r="AP5">
        <f>x4di_Y!O100</f>
        <v>66.5</v>
      </c>
      <c r="AQ5">
        <f>x5di_Y!C76</f>
        <v>59.9</v>
      </c>
      <c r="AR5">
        <f t="shared" si="3"/>
        <v>41000</v>
      </c>
      <c r="AS5">
        <f t="shared" si="10"/>
        <v>65.22</v>
      </c>
    </row>
    <row r="6" spans="1:45" x14ac:dyDescent="0.3">
      <c r="A6" t="str">
        <f>raw!AH7</f>
        <v>O4</v>
      </c>
      <c r="B6" s="2">
        <f>raw!AI7</f>
        <v>67.795650567771148</v>
      </c>
      <c r="C6" s="2">
        <f>raw!AJ7</f>
        <v>67.749459672971724</v>
      </c>
      <c r="D6" s="2">
        <f>raw!AK7</f>
        <v>59.119998762261346</v>
      </c>
      <c r="E6" s="2">
        <f>raw!AL7</f>
        <v>60.595301187082612</v>
      </c>
      <c r="F6" s="2">
        <f>raw!AM7</f>
        <v>58.778906099363716</v>
      </c>
      <c r="G6">
        <f>xixj_Y_sim!AC6/1000</f>
        <v>88</v>
      </c>
      <c r="H6" s="2">
        <f t="shared" si="4"/>
        <v>62.807863257890105</v>
      </c>
      <c r="J6" t="str">
        <f>raw!AW7</f>
        <v>O4</v>
      </c>
      <c r="K6" s="2">
        <f>raw!AX7</f>
        <v>71.760692374238872</v>
      </c>
      <c r="L6" s="2">
        <f>raw!AY7</f>
        <v>68.107146778278292</v>
      </c>
      <c r="M6" s="2">
        <f>raw!AZ7</f>
        <v>68.131693296570148</v>
      </c>
      <c r="N6" s="2">
        <f>raw!BA7</f>
        <v>63.932623469055699</v>
      </c>
      <c r="O6" s="2">
        <f>raw!BB7</f>
        <v>65.112314331813621</v>
      </c>
      <c r="P6" s="2">
        <f>raw!BC7</f>
        <v>66.801370053750375</v>
      </c>
      <c r="Q6" s="2">
        <f>raw!BD7</f>
        <v>64.100432140889097</v>
      </c>
      <c r="R6" s="2">
        <f>raw!BE7</f>
        <v>58.337419216165124</v>
      </c>
      <c r="S6" s="2">
        <f>raw!BF7</f>
        <v>54.97491980960092</v>
      </c>
      <c r="T6" s="2">
        <f>raw!BG7</f>
        <v>57.456671764040223</v>
      </c>
      <c r="U6">
        <f t="shared" si="5"/>
        <v>88</v>
      </c>
      <c r="V6" s="2">
        <f t="shared" si="6"/>
        <v>63.871528323440238</v>
      </c>
      <c r="X6" t="str">
        <f t="shared" si="2"/>
        <v>O4</v>
      </c>
      <c r="Y6">
        <f>xixj_Y_sim!F6</f>
        <v>58925.3</v>
      </c>
      <c r="Z6">
        <f>xixj_Y_sim!R6</f>
        <v>65906.899999999994</v>
      </c>
      <c r="AA6">
        <f>xixj_Y_sim!AD6</f>
        <v>58280.800000000003</v>
      </c>
      <c r="AB6">
        <f>xixj_Y_sim!AP6</f>
        <v>73137.8</v>
      </c>
      <c r="AC6">
        <f>xixj_Y_sim!BB6</f>
        <v>77019.100000000006</v>
      </c>
      <c r="AD6">
        <f>xixj_Y_sim!BN6</f>
        <v>65932.100000000006</v>
      </c>
      <c r="AE6">
        <f>xixj_Y_sim!BZ6</f>
        <v>84890.9</v>
      </c>
      <c r="AF6">
        <f>xixj_Y_sim!CL6</f>
        <v>66174</v>
      </c>
      <c r="AG6">
        <f>xixj_Y_sim!CX6</f>
        <v>78236.899999999994</v>
      </c>
      <c r="AH6">
        <f>xixj_Y_sim!DJ6</f>
        <v>77089.2</v>
      </c>
      <c r="AI6">
        <f t="shared" si="7"/>
        <v>88000</v>
      </c>
      <c r="AJ6">
        <f t="shared" si="8"/>
        <v>70559.3</v>
      </c>
      <c r="AL6" t="str">
        <f t="shared" si="9"/>
        <v>O4</v>
      </c>
      <c r="AM6">
        <f>x1di_Y!C101</f>
        <v>62.8</v>
      </c>
      <c r="AN6">
        <f>x2di_Y!C101</f>
        <v>70.599999999999994</v>
      </c>
      <c r="AO6">
        <f>x3di_Y!O101</f>
        <v>58.8</v>
      </c>
      <c r="AP6">
        <f>x4di_Y!O101</f>
        <v>66.5</v>
      </c>
      <c r="AQ6">
        <f>x5di_Y!C77</f>
        <v>59.9</v>
      </c>
      <c r="AR6">
        <f t="shared" si="3"/>
        <v>88000</v>
      </c>
      <c r="AS6">
        <f t="shared" si="10"/>
        <v>63.719999999999992</v>
      </c>
    </row>
    <row r="7" spans="1:45" x14ac:dyDescent="0.3">
      <c r="A7" t="str">
        <f>raw!AH8</f>
        <v>O5</v>
      </c>
      <c r="B7" s="2">
        <f>raw!AI8</f>
        <v>57.004730087855961</v>
      </c>
      <c r="C7" s="2">
        <f>raw!AJ8</f>
        <v>70.434273875001864</v>
      </c>
      <c r="D7" s="2">
        <f>raw!AK8</f>
        <v>62.127982176563414</v>
      </c>
      <c r="E7" s="2">
        <f>raw!AL8</f>
        <v>64.057487185664002</v>
      </c>
      <c r="F7" s="2">
        <f>raw!AM8</f>
        <v>59.260835100799113</v>
      </c>
      <c r="G7">
        <f>xixj_Y_sim!AC7/1000</f>
        <v>60</v>
      </c>
      <c r="H7" s="2">
        <f t="shared" si="4"/>
        <v>62.577061685176865</v>
      </c>
      <c r="J7" t="str">
        <f>raw!AW8</f>
        <v>O5</v>
      </c>
      <c r="K7" s="2">
        <f>raw!AX8</f>
        <v>65.15687784135352</v>
      </c>
      <c r="L7" s="2">
        <f>raw!AY8</f>
        <v>56.914162290890545</v>
      </c>
      <c r="M7" s="2">
        <f>raw!AZ8</f>
        <v>56.676902911545156</v>
      </c>
      <c r="N7" s="2">
        <f>raw!BA8</f>
        <v>53.406396649081003</v>
      </c>
      <c r="O7" s="2">
        <f>raw!BB8</f>
        <v>69.963984145457019</v>
      </c>
      <c r="P7" s="2">
        <f>raw!BC8</f>
        <v>71.093694445099317</v>
      </c>
      <c r="Q7" s="2">
        <f>raw!BD8</f>
        <v>67.28975782606409</v>
      </c>
      <c r="R7" s="2">
        <f>raw!BE8</f>
        <v>63.235964117863404</v>
      </c>
      <c r="S7" s="2">
        <f>raw!BF8</f>
        <v>58.715396435521619</v>
      </c>
      <c r="T7" s="2">
        <f>raw!BG8</f>
        <v>60.97733646797009</v>
      </c>
      <c r="U7">
        <f t="shared" si="5"/>
        <v>60</v>
      </c>
      <c r="V7" s="2">
        <f t="shared" si="6"/>
        <v>62.343047313084568</v>
      </c>
      <c r="X7" t="str">
        <f t="shared" si="2"/>
        <v>O5</v>
      </c>
      <c r="Y7">
        <f>xixj_Y_sim!F7</f>
        <v>71012.5</v>
      </c>
      <c r="Z7">
        <f>xixj_Y_sim!R7</f>
        <v>51784</v>
      </c>
      <c r="AA7">
        <f>xixj_Y_sim!AD7</f>
        <v>69832</v>
      </c>
      <c r="AB7">
        <f>xixj_Y_sim!AP7</f>
        <v>62689.599999999999</v>
      </c>
      <c r="AC7">
        <f>xixj_Y_sim!BB7</f>
        <v>55737.5</v>
      </c>
      <c r="AD7">
        <f>xixj_Y_sim!BN7</f>
        <v>69047</v>
      </c>
      <c r="AE7">
        <f>xixj_Y_sim!BZ7</f>
        <v>63272.7</v>
      </c>
      <c r="AF7">
        <f>xixj_Y_sim!CL7</f>
        <v>54241</v>
      </c>
      <c r="AG7">
        <f>xixj_Y_sim!CX7</f>
        <v>63866.8</v>
      </c>
      <c r="AH7">
        <f>xixj_Y_sim!DJ7</f>
        <v>61888.6</v>
      </c>
      <c r="AI7">
        <f t="shared" si="7"/>
        <v>60000</v>
      </c>
      <c r="AJ7">
        <f t="shared" si="8"/>
        <v>62337.17</v>
      </c>
      <c r="AL7" t="str">
        <f t="shared" si="9"/>
        <v>O5</v>
      </c>
      <c r="AM7">
        <f>x1di_Y!C102</f>
        <v>62.8</v>
      </c>
      <c r="AN7">
        <f>x2di_Y!C102</f>
        <v>71.599999999999994</v>
      </c>
      <c r="AO7">
        <f>x3di_Y!O102</f>
        <v>58.8</v>
      </c>
      <c r="AP7">
        <f>x4di_Y!O102</f>
        <v>67</v>
      </c>
      <c r="AQ7">
        <f>x5di_Y!C78</f>
        <v>59.9</v>
      </c>
      <c r="AR7">
        <f t="shared" si="3"/>
        <v>60000</v>
      </c>
      <c r="AS7">
        <f t="shared" si="10"/>
        <v>64.02</v>
      </c>
    </row>
    <row r="8" spans="1:45" x14ac:dyDescent="0.3">
      <c r="A8" t="str">
        <f>raw!AH9</f>
        <v>O6</v>
      </c>
      <c r="B8" s="2">
        <f>raw!AI9</f>
        <v>53.49140714090683</v>
      </c>
      <c r="C8" s="2">
        <f>raw!AJ9</f>
        <v>49.552385636989676</v>
      </c>
      <c r="D8" s="2">
        <f>raw!AK9</f>
        <v>57.401151096945874</v>
      </c>
      <c r="E8" s="2">
        <f>raw!AL9</f>
        <v>61.303475595883349</v>
      </c>
      <c r="F8" s="2">
        <f>raw!AM9</f>
        <v>62.730723911133964</v>
      </c>
      <c r="G8">
        <f>xixj_Y_sim!AC8/1000</f>
        <v>34</v>
      </c>
      <c r="H8" s="2">
        <f t="shared" si="4"/>
        <v>56.895828676371934</v>
      </c>
      <c r="J8" t="str">
        <f>raw!AW9</f>
        <v>O6</v>
      </c>
      <c r="K8" s="2">
        <f>raw!AX9</f>
        <v>43.429121460094898</v>
      </c>
      <c r="L8" s="2">
        <f>raw!AY9</f>
        <v>53.63188003990124</v>
      </c>
      <c r="M8" s="2">
        <f>raw!AZ9</f>
        <v>53.475104471055126</v>
      </c>
      <c r="N8" s="2">
        <f>raw!BA9</f>
        <v>53.691997331382595</v>
      </c>
      <c r="O8" s="2">
        <f>raw!BB9</f>
        <v>46.301420228567068</v>
      </c>
      <c r="P8" s="2">
        <f>raw!BC9</f>
        <v>49.302957231745573</v>
      </c>
      <c r="Q8" s="2">
        <f>raw!BD9</f>
        <v>49.898219175278484</v>
      </c>
      <c r="R8" s="2">
        <f>raw!BE9</f>
        <v>57.245588487943166</v>
      </c>
      <c r="S8" s="2">
        <f>raw!BF9</f>
        <v>57.486832154375037</v>
      </c>
      <c r="T8" s="2">
        <f>raw!BG9</f>
        <v>61.777726793852288</v>
      </c>
      <c r="U8">
        <f t="shared" si="5"/>
        <v>34</v>
      </c>
      <c r="V8" s="2">
        <f t="shared" si="6"/>
        <v>52.624084737419537</v>
      </c>
      <c r="X8" t="str">
        <f t="shared" si="2"/>
        <v>O6</v>
      </c>
      <c r="Y8">
        <f>xixj_Y_sim!F8</f>
        <v>35758.1</v>
      </c>
      <c r="Z8">
        <f>xixj_Y_sim!R8</f>
        <v>54399.3</v>
      </c>
      <c r="AA8">
        <f>xixj_Y_sim!AD8</f>
        <v>35703.599999999999</v>
      </c>
      <c r="AB8">
        <f>xixj_Y_sim!AP8</f>
        <v>35524.1</v>
      </c>
      <c r="AC8">
        <f>xixj_Y_sim!BB8</f>
        <v>46110.1</v>
      </c>
      <c r="AD8">
        <f>xixj_Y_sim!BN8</f>
        <v>41012.9</v>
      </c>
      <c r="AE8">
        <f>xixj_Y_sim!BZ8</f>
        <v>35854.5</v>
      </c>
      <c r="AF8">
        <f>xixj_Y_sim!CL8</f>
        <v>56410.6</v>
      </c>
      <c r="AG8">
        <f>xixj_Y_sim!CX8</f>
        <v>37787.9</v>
      </c>
      <c r="AH8">
        <f>xixj_Y_sim!DJ8</f>
        <v>41801.9</v>
      </c>
      <c r="AI8">
        <f t="shared" si="7"/>
        <v>34000</v>
      </c>
      <c r="AJ8">
        <f t="shared" si="8"/>
        <v>42036.3</v>
      </c>
      <c r="AL8" t="str">
        <f t="shared" si="9"/>
        <v>O6</v>
      </c>
      <c r="AM8">
        <f>x1di_Y!C103</f>
        <v>33.799999999999997</v>
      </c>
      <c r="AN8">
        <f>x2di_Y!C103</f>
        <v>28</v>
      </c>
      <c r="AO8">
        <f>x3di_Y!O103</f>
        <v>51.7</v>
      </c>
      <c r="AP8">
        <f>x4di_Y!O103</f>
        <v>66.5</v>
      </c>
      <c r="AQ8">
        <f>x5di_Y!C79</f>
        <v>59.9</v>
      </c>
      <c r="AR8">
        <f t="shared" si="3"/>
        <v>34000</v>
      </c>
      <c r="AS8">
        <f t="shared" si="10"/>
        <v>47.980000000000004</v>
      </c>
    </row>
    <row r="9" spans="1:45" x14ac:dyDescent="0.3">
      <c r="A9" t="str">
        <f>raw!AH10</f>
        <v>O7</v>
      </c>
      <c r="B9" s="2">
        <f>raw!AI10</f>
        <v>70.807070236584693</v>
      </c>
      <c r="C9" s="2">
        <f>raw!AJ10</f>
        <v>67.152834294742803</v>
      </c>
      <c r="D9" s="2">
        <f>raw!AK10</f>
        <v>65.852152118080269</v>
      </c>
      <c r="E9" s="2">
        <f>raw!AL10</f>
        <v>65.867266230376998</v>
      </c>
      <c r="F9" s="2">
        <f>raw!AM10</f>
        <v>63.405424513143515</v>
      </c>
      <c r="G9">
        <f>xixj_Y_sim!AC9/1000</f>
        <v>68</v>
      </c>
      <c r="H9" s="2">
        <f t="shared" si="4"/>
        <v>66.616949478585667</v>
      </c>
      <c r="J9" t="str">
        <f>raw!AW10</f>
        <v>O7</v>
      </c>
      <c r="K9" s="2">
        <f>raw!AX10</f>
        <v>73.74096075910245</v>
      </c>
      <c r="L9" s="2">
        <f>raw!AY10</f>
        <v>70.750500906009236</v>
      </c>
      <c r="M9" s="2">
        <f>raw!AZ10</f>
        <v>70.480278616790599</v>
      </c>
      <c r="N9" s="2">
        <f>raw!BA10</f>
        <v>72.205675064766552</v>
      </c>
      <c r="O9" s="2">
        <f>raw!BB10</f>
        <v>69.612835792370674</v>
      </c>
      <c r="P9" s="2">
        <f>raw!BC10</f>
        <v>68.744973919353825</v>
      </c>
      <c r="Q9" s="2">
        <f>raw!BD10</f>
        <v>68.253908059595517</v>
      </c>
      <c r="R9" s="2">
        <f>raw!BE10</f>
        <v>67.726840005200685</v>
      </c>
      <c r="S9" s="2">
        <f>raw!BF10</f>
        <v>67.248667081251199</v>
      </c>
      <c r="T9" s="2">
        <f>raw!BG10</f>
        <v>66.455451512518721</v>
      </c>
      <c r="U9">
        <f t="shared" si="5"/>
        <v>68</v>
      </c>
      <c r="V9" s="2">
        <f t="shared" si="6"/>
        <v>69.522009171695942</v>
      </c>
      <c r="X9" t="str">
        <f t="shared" si="2"/>
        <v>O7</v>
      </c>
      <c r="Y9">
        <f>xixj_Y_sim!F9</f>
        <v>83099.8</v>
      </c>
      <c r="Z9">
        <f>xixj_Y_sim!R9</f>
        <v>75845.2</v>
      </c>
      <c r="AA9">
        <f>xixj_Y_sim!AD9</f>
        <v>96609.7</v>
      </c>
      <c r="AB9">
        <f>xixj_Y_sim!AP9</f>
        <v>74182.7</v>
      </c>
      <c r="AC9">
        <f>xixj_Y_sim!BB9</f>
        <v>61311.3</v>
      </c>
      <c r="AD9">
        <f>xixj_Y_sim!BN9</f>
        <v>57106.6</v>
      </c>
      <c r="AE9">
        <f>xixj_Y_sim!BZ9</f>
        <v>58000</v>
      </c>
      <c r="AF9">
        <f>xixj_Y_sim!CL9</f>
        <v>60207.5</v>
      </c>
      <c r="AG9">
        <f>xixj_Y_sim!CX9</f>
        <v>55883.5</v>
      </c>
      <c r="AH9">
        <f>xixj_Y_sim!DJ9</f>
        <v>49402.3</v>
      </c>
      <c r="AI9">
        <f t="shared" si="7"/>
        <v>68000</v>
      </c>
      <c r="AJ9">
        <f t="shared" si="8"/>
        <v>67164.860000000015</v>
      </c>
      <c r="AL9" t="str">
        <f t="shared" si="9"/>
        <v>O7</v>
      </c>
      <c r="AM9">
        <f>x1di_Y!C104</f>
        <v>88.6</v>
      </c>
      <c r="AN9">
        <f>x2di_Y!C104</f>
        <v>70.599999999999994</v>
      </c>
      <c r="AO9">
        <f>x3di_Y!O104</f>
        <v>65.3</v>
      </c>
      <c r="AP9">
        <f>x4di_Y!O104</f>
        <v>67</v>
      </c>
      <c r="AQ9">
        <f>x5di_Y!C80</f>
        <v>59.9</v>
      </c>
      <c r="AR9">
        <f t="shared" si="3"/>
        <v>68000</v>
      </c>
      <c r="AS9">
        <f t="shared" si="10"/>
        <v>70.28</v>
      </c>
    </row>
    <row r="10" spans="1:45" x14ac:dyDescent="0.3">
      <c r="A10" t="str">
        <f>raw!AH11</f>
        <v>O8</v>
      </c>
      <c r="B10" s="2">
        <f>raw!AI11</f>
        <v>57.757585005059347</v>
      </c>
      <c r="C10" s="2">
        <f>raw!AJ11</f>
        <v>54.325388662821034</v>
      </c>
      <c r="D10" s="2">
        <f>raw!AK11</f>
        <v>62.700931398335243</v>
      </c>
      <c r="E10" s="2">
        <f>raw!AL11</f>
        <v>60.359243050815699</v>
      </c>
      <c r="F10" s="2">
        <f>raw!AM11</f>
        <v>64.658439916875551</v>
      </c>
      <c r="G10">
        <f>xixj_Y_sim!AC10/1000</f>
        <v>96</v>
      </c>
      <c r="H10" s="2">
        <f t="shared" si="4"/>
        <v>59.960317606781381</v>
      </c>
      <c r="J10" t="str">
        <f>raw!AW11</f>
        <v>O8</v>
      </c>
      <c r="K10" s="2">
        <f>raw!AX11</f>
        <v>51.290195425466628</v>
      </c>
      <c r="L10" s="2">
        <f>raw!AY11</f>
        <v>57.645414282682822</v>
      </c>
      <c r="M10" s="2">
        <f>raw!AZ11</f>
        <v>57.946024934029069</v>
      </c>
      <c r="N10" s="2">
        <f>raw!BA11</f>
        <v>60.227374170484374</v>
      </c>
      <c r="O10" s="2">
        <f>raw!BB11</f>
        <v>54.890619587035403</v>
      </c>
      <c r="P10" s="2">
        <f>raw!BC11</f>
        <v>53.528933531693028</v>
      </c>
      <c r="Q10" s="2">
        <f>raw!BD11</f>
        <v>56.668180137930136</v>
      </c>
      <c r="R10" s="2">
        <f>raw!BE11</f>
        <v>61.399656487215488</v>
      </c>
      <c r="S10" s="2">
        <f>raw!BF11</f>
        <v>65.263506239895776</v>
      </c>
      <c r="T10" s="2">
        <f>raw!BG11</f>
        <v>62.741857008168651</v>
      </c>
      <c r="U10">
        <f t="shared" si="5"/>
        <v>96</v>
      </c>
      <c r="V10" s="2">
        <f t="shared" si="6"/>
        <v>58.160176180460141</v>
      </c>
      <c r="X10" t="str">
        <f t="shared" si="2"/>
        <v>O8</v>
      </c>
      <c r="Y10">
        <f>xixj_Y_sim!F10</f>
        <v>75041.600000000006</v>
      </c>
      <c r="Z10">
        <f>xixj_Y_sim!R10</f>
        <v>70614.5</v>
      </c>
      <c r="AA10">
        <f>xixj_Y_sim!AD10</f>
        <v>78757.899999999994</v>
      </c>
      <c r="AB10">
        <f>xixj_Y_sim!AP10</f>
        <v>73660.2</v>
      </c>
      <c r="AC10">
        <f>xixj_Y_sim!BB10</f>
        <v>65871.600000000006</v>
      </c>
      <c r="AD10">
        <f>xixj_Y_sim!BN10</f>
        <v>72161.899999999994</v>
      </c>
      <c r="AE10">
        <f>xixj_Y_sim!BZ10</f>
        <v>72763.600000000006</v>
      </c>
      <c r="AF10">
        <f>xixj_Y_sim!CL10</f>
        <v>62919.5</v>
      </c>
      <c r="AG10">
        <f>xixj_Y_sim!CX10</f>
        <v>69189.100000000006</v>
      </c>
      <c r="AH10">
        <f>xixj_Y_sim!DJ10</f>
        <v>69488.899999999994</v>
      </c>
      <c r="AI10">
        <f t="shared" si="7"/>
        <v>96000</v>
      </c>
      <c r="AJ10">
        <f t="shared" si="8"/>
        <v>71046.880000000005</v>
      </c>
      <c r="AL10" t="str">
        <f t="shared" si="9"/>
        <v>O8</v>
      </c>
      <c r="AM10">
        <f>x1di_Y!C105</f>
        <v>62.8</v>
      </c>
      <c r="AN10">
        <f>x2di_Y!C105</f>
        <v>61.8</v>
      </c>
      <c r="AO10">
        <f>x3di_Y!O105</f>
        <v>63.1</v>
      </c>
      <c r="AP10">
        <f>x4di_Y!O105</f>
        <v>64.8</v>
      </c>
      <c r="AQ10">
        <f>x5di_Y!C81</f>
        <v>61.4</v>
      </c>
      <c r="AR10">
        <f t="shared" si="3"/>
        <v>96000</v>
      </c>
      <c r="AS10">
        <f t="shared" si="10"/>
        <v>62.779999999999994</v>
      </c>
    </row>
    <row r="11" spans="1:45" x14ac:dyDescent="0.3">
      <c r="A11" t="str">
        <f>raw!AH12</f>
        <v>O9</v>
      </c>
      <c r="B11" s="2">
        <f>raw!AI12</f>
        <v>64.784230898957603</v>
      </c>
      <c r="C11" s="2">
        <f>raw!AJ12</f>
        <v>62.678143958025906</v>
      </c>
      <c r="D11" s="2">
        <f>raw!AK12</f>
        <v>58.547049540489525</v>
      </c>
      <c r="E11" s="2">
        <f>raw!AL12</f>
        <v>64.844347639887047</v>
      </c>
      <c r="F11" s="2">
        <f>raw!AM12</f>
        <v>59.260835100799113</v>
      </c>
      <c r="G11">
        <f>xixj_Y_sim!AC11/1000</f>
        <v>54</v>
      </c>
      <c r="H11" s="2">
        <f t="shared" si="4"/>
        <v>62.022921427631829</v>
      </c>
      <c r="J11" t="str">
        <f>raw!AW12</f>
        <v>O9</v>
      </c>
      <c r="K11" s="2">
        <f>raw!AX12</f>
        <v>64.679989583207956</v>
      </c>
      <c r="L11" s="2">
        <f>raw!AY12</f>
        <v>65.073111518423474</v>
      </c>
      <c r="M11" s="2">
        <f>raw!AZ12</f>
        <v>64.488691367975022</v>
      </c>
      <c r="N11" s="2">
        <f>raw!BA12</f>
        <v>61.384432668599615</v>
      </c>
      <c r="O11" s="2">
        <f>raw!BB12</f>
        <v>59.799131211875107</v>
      </c>
      <c r="P11" s="2">
        <f>raw!BC12</f>
        <v>63.867970231281333</v>
      </c>
      <c r="Q11" s="2">
        <f>raw!BD12</f>
        <v>59.506213514601299</v>
      </c>
      <c r="R11" s="2">
        <f>raw!BE12</f>
        <v>60.523766811518797</v>
      </c>
      <c r="S11" s="2">
        <f>raw!BF12</f>
        <v>54.893464298201366</v>
      </c>
      <c r="T11" s="2">
        <f>raw!BG12</f>
        <v>61.675130542512804</v>
      </c>
      <c r="U11">
        <f t="shared" si="5"/>
        <v>54</v>
      </c>
      <c r="V11" s="2">
        <f t="shared" si="6"/>
        <v>61.58919017481967</v>
      </c>
      <c r="X11" t="str">
        <f t="shared" si="2"/>
        <v>O9</v>
      </c>
      <c r="Y11">
        <f>xixj_Y_sim!F11</f>
        <v>45327.1</v>
      </c>
      <c r="Z11">
        <f>xixj_Y_sim!R11</f>
        <v>48122.5</v>
      </c>
      <c r="AA11">
        <f>xixj_Y_sim!AD11</f>
        <v>46729.7</v>
      </c>
      <c r="AB11">
        <f>xixj_Y_sim!AP11</f>
        <v>55375.8</v>
      </c>
      <c r="AC11">
        <f>xixj_Y_sim!BB11</f>
        <v>54724.1</v>
      </c>
      <c r="AD11">
        <f>xixj_Y_sim!BN11</f>
        <v>57106.6</v>
      </c>
      <c r="AE11">
        <f>xixj_Y_sim!BZ11</f>
        <v>56945.5</v>
      </c>
      <c r="AF11">
        <f>xixj_Y_sim!CL11</f>
        <v>61834.7</v>
      </c>
      <c r="AG11">
        <f>xixj_Y_sim!CX11</f>
        <v>57480.2</v>
      </c>
      <c r="AH11">
        <f>xixj_Y_sim!DJ11</f>
        <v>61888.6</v>
      </c>
      <c r="AI11">
        <f t="shared" si="7"/>
        <v>54000</v>
      </c>
      <c r="AJ11">
        <f t="shared" si="8"/>
        <v>54553.48</v>
      </c>
      <c r="AL11" t="str">
        <f t="shared" si="9"/>
        <v>O9</v>
      </c>
      <c r="AM11">
        <f>x1di_Y!C106</f>
        <v>62.8</v>
      </c>
      <c r="AN11">
        <f>x2di_Y!C106</f>
        <v>70.599999999999994</v>
      </c>
      <c r="AO11">
        <f>x3di_Y!O106</f>
        <v>52.2</v>
      </c>
      <c r="AP11">
        <f>x4di_Y!O106</f>
        <v>67</v>
      </c>
      <c r="AQ11">
        <f>x5di_Y!C82</f>
        <v>59.9</v>
      </c>
      <c r="AR11">
        <f t="shared" si="3"/>
        <v>54000</v>
      </c>
      <c r="AS11">
        <f t="shared" si="10"/>
        <v>62.499999999999986</v>
      </c>
    </row>
    <row r="12" spans="1:45" x14ac:dyDescent="0.3">
      <c r="A12" t="str">
        <f>raw!AH13</f>
        <v>O10</v>
      </c>
      <c r="B12" s="2">
        <f>raw!AI13</f>
        <v>56.251875170652582</v>
      </c>
      <c r="C12" s="2">
        <f>raw!AJ13</f>
        <v>55.51863941927887</v>
      </c>
      <c r="D12" s="2">
        <f>raw!AK13</f>
        <v>60.26589720580499</v>
      </c>
      <c r="E12" s="2">
        <f>raw!AL13</f>
        <v>59.651068642014955</v>
      </c>
      <c r="F12" s="2">
        <f>raw!AM13</f>
        <v>58.29697709792832</v>
      </c>
      <c r="G12">
        <f>xixj_Y_sim!AC12/1000</f>
        <v>54</v>
      </c>
      <c r="H12" s="2">
        <f t="shared" si="4"/>
        <v>57.996891507135942</v>
      </c>
      <c r="J12" t="str">
        <f>raw!AW13</f>
        <v>O10</v>
      </c>
      <c r="K12" s="2">
        <f>raw!AX13</f>
        <v>51.105392981377058</v>
      </c>
      <c r="L12" s="2">
        <f>raw!AY13</f>
        <v>56.264680768612578</v>
      </c>
      <c r="M12" s="2">
        <f>raw!AZ13</f>
        <v>56.509639654867776</v>
      </c>
      <c r="N12" s="2">
        <f>raw!BA13</f>
        <v>51.554166232993097</v>
      </c>
      <c r="O12" s="2">
        <f>raw!BB13</f>
        <v>54.20359499595812</v>
      </c>
      <c r="P12" s="2">
        <f>raw!BC13</f>
        <v>54.358998516319872</v>
      </c>
      <c r="Q12" s="2">
        <f>raw!BD13</f>
        <v>51.331359610836834</v>
      </c>
      <c r="R12" s="2">
        <f>raw!BE13</f>
        <v>58.765272112851015</v>
      </c>
      <c r="S12" s="2">
        <f>raw!BF13</f>
        <v>55.667884462971713</v>
      </c>
      <c r="T12" s="2">
        <f>raw!BG13</f>
        <v>56.16894809864705</v>
      </c>
      <c r="U12">
        <f t="shared" si="5"/>
        <v>54</v>
      </c>
      <c r="V12" s="2">
        <f t="shared" si="6"/>
        <v>54.592993743543516</v>
      </c>
      <c r="X12" t="str">
        <f t="shared" si="2"/>
        <v>O10</v>
      </c>
      <c r="Y12">
        <f>xixj_Y_sim!F12</f>
        <v>54392.6</v>
      </c>
      <c r="Z12">
        <f>xixj_Y_sim!R12</f>
        <v>56491.6</v>
      </c>
      <c r="AA12">
        <f>xixj_Y_sim!AD12</f>
        <v>48829.9</v>
      </c>
      <c r="AB12">
        <f>xixj_Y_sim!AP12</f>
        <v>56420.6</v>
      </c>
      <c r="AC12">
        <f>xixj_Y_sim!BB12</f>
        <v>56750.9</v>
      </c>
      <c r="AD12">
        <f>xixj_Y_sim!BN12</f>
        <v>68008.7</v>
      </c>
      <c r="AE12">
        <f>xixj_Y_sim!BZ12</f>
        <v>69600</v>
      </c>
      <c r="AF12">
        <f>xixj_Y_sim!CL12</f>
        <v>58037.8</v>
      </c>
      <c r="AG12">
        <f>xixj_Y_sim!CX12</f>
        <v>63334.6</v>
      </c>
      <c r="AH12">
        <f>xixj_Y_sim!DJ12</f>
        <v>80075.100000000006</v>
      </c>
      <c r="AI12">
        <f t="shared" si="7"/>
        <v>54000</v>
      </c>
      <c r="AJ12">
        <f t="shared" si="8"/>
        <v>61194.180000000008</v>
      </c>
      <c r="AL12" t="str">
        <f t="shared" si="9"/>
        <v>O10</v>
      </c>
      <c r="AM12">
        <f>x1di_Y!C107</f>
        <v>39.700000000000003</v>
      </c>
      <c r="AN12">
        <f>x2di_Y!C107</f>
        <v>61.8</v>
      </c>
      <c r="AO12">
        <f>x3di_Y!O107</f>
        <v>58.8</v>
      </c>
      <c r="AP12">
        <f>x4di_Y!O107</f>
        <v>41.3</v>
      </c>
      <c r="AQ12">
        <f>x5di_Y!C83</f>
        <v>59.9</v>
      </c>
      <c r="AR12">
        <f t="shared" si="3"/>
        <v>54000</v>
      </c>
      <c r="AS12">
        <f t="shared" si="10"/>
        <v>52.3</v>
      </c>
    </row>
    <row r="13" spans="1:45" x14ac:dyDescent="0.3">
      <c r="A13" t="str">
        <f>raw!AH14</f>
        <v>O11</v>
      </c>
      <c r="B13" s="2">
        <f>raw!AI14</f>
        <v>60.016149756669506</v>
      </c>
      <c r="C13" s="2">
        <f>raw!AJ14</f>
        <v>57.010202864851166</v>
      </c>
      <c r="D13" s="2">
        <f>raw!AK14</f>
        <v>56.255252653402231</v>
      </c>
      <c r="E13" s="2">
        <f>raw!AL14</f>
        <v>62.405080231795608</v>
      </c>
      <c r="F13" s="2">
        <f>raw!AM14</f>
        <v>65.333140518885102</v>
      </c>
      <c r="G13">
        <f>xixj_Y_sim!AC13/1000</f>
        <v>75</v>
      </c>
      <c r="H13" s="2">
        <f t="shared" si="4"/>
        <v>60.203965205120724</v>
      </c>
      <c r="J13" t="str">
        <f>raw!AW14</f>
        <v>O11</v>
      </c>
      <c r="K13" s="2">
        <f>raw!AX14</f>
        <v>55.594057833312057</v>
      </c>
      <c r="L13" s="2">
        <f>raw!AY14</f>
        <v>60.357049898316852</v>
      </c>
      <c r="M13" s="2">
        <f>raw!AZ14</f>
        <v>59.966882128765377</v>
      </c>
      <c r="N13" s="2">
        <f>raw!BA14</f>
        <v>63.299691866090377</v>
      </c>
      <c r="O13" s="2">
        <f>raw!BB14</f>
        <v>52.615987974932963</v>
      </c>
      <c r="P13" s="2">
        <f>raw!BC14</f>
        <v>57.141970651961913</v>
      </c>
      <c r="Q13" s="2">
        <f>raw!BD14</f>
        <v>60.055514577126431</v>
      </c>
      <c r="R13" s="2">
        <f>raw!BE14</f>
        <v>56.917747009744637</v>
      </c>
      <c r="S13" s="2">
        <f>raw!BF14</f>
        <v>59.12610347551967</v>
      </c>
      <c r="T13" s="2">
        <f>raw!BG14</f>
        <v>65.186640688298382</v>
      </c>
      <c r="U13">
        <f t="shared" si="5"/>
        <v>75</v>
      </c>
      <c r="V13" s="2">
        <f t="shared" si="6"/>
        <v>59.026164610406866</v>
      </c>
      <c r="X13" t="str">
        <f t="shared" si="2"/>
        <v>O11</v>
      </c>
      <c r="Y13">
        <f>xixj_Y_sim!F13</f>
        <v>64465.3</v>
      </c>
      <c r="Z13">
        <f>xixj_Y_sim!R13</f>
        <v>78460.600000000006</v>
      </c>
      <c r="AA13">
        <f>xixj_Y_sim!AD13</f>
        <v>67731.8</v>
      </c>
      <c r="AB13">
        <f>xixj_Y_sim!AP13</f>
        <v>62689.599999999999</v>
      </c>
      <c r="AC13">
        <f>xixj_Y_sim!BB13</f>
        <v>78539.199999999997</v>
      </c>
      <c r="AD13">
        <f>xixj_Y_sim!BN13</f>
        <v>66970.399999999994</v>
      </c>
      <c r="AE13">
        <f>xixj_Y_sim!BZ13</f>
        <v>50090.9</v>
      </c>
      <c r="AF13">
        <f>xixj_Y_sim!CL13</f>
        <v>81903.899999999994</v>
      </c>
      <c r="AG13">
        <f>xixj_Y_sim!CX13</f>
        <v>80365.8</v>
      </c>
      <c r="AH13">
        <f>xixj_Y_sim!DJ13</f>
        <v>64060.1</v>
      </c>
      <c r="AI13">
        <f t="shared" si="7"/>
        <v>75000</v>
      </c>
      <c r="AJ13">
        <f t="shared" si="8"/>
        <v>69527.760000000009</v>
      </c>
      <c r="AL13" t="str">
        <f t="shared" si="9"/>
        <v>O11</v>
      </c>
      <c r="AM13">
        <f>x1di_Y!C108</f>
        <v>62.8</v>
      </c>
      <c r="AN13">
        <f>x2di_Y!C108</f>
        <v>61.8</v>
      </c>
      <c r="AO13">
        <f>x3di_Y!O108</f>
        <v>51.7</v>
      </c>
      <c r="AP13">
        <f>x4di_Y!O108</f>
        <v>66.5</v>
      </c>
      <c r="AQ13">
        <f>x5di_Y!C84</f>
        <v>61.4</v>
      </c>
      <c r="AR13">
        <f t="shared" si="3"/>
        <v>75000</v>
      </c>
      <c r="AS13">
        <f t="shared" si="10"/>
        <v>60.839999999999996</v>
      </c>
    </row>
    <row r="14" spans="1:45" x14ac:dyDescent="0.3">
      <c r="A14" t="str">
        <f>raw!AH15</f>
        <v>O12</v>
      </c>
      <c r="B14" s="2">
        <f>raw!AI15</f>
        <v>68.799457124042334</v>
      </c>
      <c r="C14" s="2">
        <f>raw!AJ15</f>
        <v>73.715713455260925</v>
      </c>
      <c r="D14" s="2">
        <f>raw!AK15</f>
        <v>63.990067147321838</v>
      </c>
      <c r="E14" s="2">
        <f>raw!AL15</f>
        <v>60.988731414194135</v>
      </c>
      <c r="F14" s="2">
        <f>raw!AM15</f>
        <v>63.405424513143515</v>
      </c>
      <c r="G14">
        <f>xixj_Y_sim!AC14/1000</f>
        <v>78</v>
      </c>
      <c r="H14" s="2">
        <f t="shared" si="4"/>
        <v>66.179878730792552</v>
      </c>
      <c r="J14" t="str">
        <f>raw!AW15</f>
        <v>O12</v>
      </c>
      <c r="K14" s="2">
        <f>raw!AX15</f>
        <v>77.968622768884188</v>
      </c>
      <c r="L14" s="2">
        <f>raw!AY15</f>
        <v>68.821695345918741</v>
      </c>
      <c r="M14" s="2">
        <f>raw!AZ15</f>
        <v>69.099981140598118</v>
      </c>
      <c r="N14" s="2">
        <f>raw!BA15</f>
        <v>70.146827059729489</v>
      </c>
      <c r="O14" s="2">
        <f>raw!BB15</f>
        <v>74.526128795575005</v>
      </c>
      <c r="P14" s="2">
        <f>raw!BC15</f>
        <v>72.838604063218099</v>
      </c>
      <c r="Q14" s="2">
        <f>raw!BD15</f>
        <v>74.839984015448636</v>
      </c>
      <c r="R14" s="2">
        <f>raw!BE15</f>
        <v>62.956113744726224</v>
      </c>
      <c r="S14" s="2">
        <f>raw!BF15</f>
        <v>65.261262369844673</v>
      </c>
      <c r="T14" s="2">
        <f>raw!BG15</f>
        <v>62.129128250353872</v>
      </c>
      <c r="U14">
        <f t="shared" si="5"/>
        <v>78</v>
      </c>
      <c r="V14" s="2">
        <f t="shared" si="6"/>
        <v>69.858834755429712</v>
      </c>
      <c r="X14" t="str">
        <f t="shared" si="2"/>
        <v>O12</v>
      </c>
      <c r="Y14">
        <f>xixj_Y_sim!F14</f>
        <v>83099.8</v>
      </c>
      <c r="Z14">
        <f>xixj_Y_sim!R14</f>
        <v>52830.1</v>
      </c>
      <c r="AA14">
        <f>xixj_Y_sim!AD14</f>
        <v>51455.199999999997</v>
      </c>
      <c r="AB14">
        <f>xixj_Y_sim!AP14</f>
        <v>52763.7</v>
      </c>
      <c r="AC14">
        <f>xixj_Y_sim!BB14</f>
        <v>85126.399999999994</v>
      </c>
      <c r="AD14">
        <f>xixj_Y_sim!BN14</f>
        <v>80987.5</v>
      </c>
      <c r="AE14">
        <f>xixj_Y_sim!BZ14</f>
        <v>85945.5</v>
      </c>
      <c r="AF14">
        <f>xixj_Y_sim!CL14</f>
        <v>54783.4</v>
      </c>
      <c r="AG14">
        <f>xixj_Y_sim!CX14</f>
        <v>58544.6</v>
      </c>
      <c r="AH14">
        <f>xixj_Y_sim!DJ14</f>
        <v>60802.8</v>
      </c>
      <c r="AI14">
        <f t="shared" si="7"/>
        <v>78000</v>
      </c>
      <c r="AJ14">
        <f t="shared" si="8"/>
        <v>66633.899999999994</v>
      </c>
      <c r="AL14" t="str">
        <f t="shared" si="9"/>
        <v>O12</v>
      </c>
      <c r="AM14">
        <f>x1di_Y!C109</f>
        <v>64.400000000000006</v>
      </c>
      <c r="AN14">
        <f>x2di_Y!C109</f>
        <v>90.9</v>
      </c>
      <c r="AO14">
        <f>x3di_Y!O109</f>
        <v>65.3</v>
      </c>
      <c r="AP14">
        <f>x4di_Y!O109</f>
        <v>66.5</v>
      </c>
      <c r="AQ14">
        <f>x5di_Y!C85</f>
        <v>59.9</v>
      </c>
      <c r="AR14">
        <f t="shared" si="3"/>
        <v>78000</v>
      </c>
      <c r="AS14">
        <f t="shared" si="10"/>
        <v>69.400000000000006</v>
      </c>
    </row>
    <row r="15" spans="1:45" x14ac:dyDescent="0.3">
      <c r="A15" t="str">
        <f>raw!AH16</f>
        <v>O13</v>
      </c>
      <c r="B15" s="2">
        <f>raw!AI16</f>
        <v>67.795650567771148</v>
      </c>
      <c r="C15" s="2">
        <f>raw!AJ16</f>
        <v>70.732586564116318</v>
      </c>
      <c r="D15" s="2">
        <f>raw!AK16</f>
        <v>62.987406009221154</v>
      </c>
      <c r="E15" s="2">
        <f>raw!AL16</f>
        <v>65.631208094110093</v>
      </c>
      <c r="F15" s="2">
        <f>raw!AM16</f>
        <v>63.019881311995199</v>
      </c>
      <c r="G15">
        <f>xixj_Y_sim!AC15/1000</f>
        <v>87</v>
      </c>
      <c r="H15" s="2">
        <f t="shared" si="4"/>
        <v>66.033346509442794</v>
      </c>
      <c r="J15" t="str">
        <f>raw!AW16</f>
        <v>O13</v>
      </c>
      <c r="K15" s="2">
        <f>raw!AX16</f>
        <v>74.445131535379588</v>
      </c>
      <c r="L15" s="2">
        <f>raw!AY16</f>
        <v>67.861835369735388</v>
      </c>
      <c r="M15" s="2">
        <f>raw!AZ16</f>
        <v>67.44704318966123</v>
      </c>
      <c r="N15" s="2">
        <f>raw!BA16</f>
        <v>68.685338091531349</v>
      </c>
      <c r="O15" s="2">
        <f>raw!BB16</f>
        <v>70.89896420395884</v>
      </c>
      <c r="P15" s="2">
        <f>raw!BC16</f>
        <v>72.140885234674442</v>
      </c>
      <c r="Q15" s="2">
        <f>raw!BD16</f>
        <v>71.450295618381887</v>
      </c>
      <c r="R15" s="2">
        <f>raw!BE16</f>
        <v>65.007019358444524</v>
      </c>
      <c r="S15" s="2">
        <f>raw!BF16</f>
        <v>63.767078466937647</v>
      </c>
      <c r="T15" s="2">
        <f>raw!BG16</f>
        <v>65.885816669402388</v>
      </c>
      <c r="U15">
        <f t="shared" si="5"/>
        <v>87</v>
      </c>
      <c r="V15" s="2">
        <f t="shared" si="6"/>
        <v>68.758940773810721</v>
      </c>
      <c r="X15" t="str">
        <f t="shared" si="2"/>
        <v>O13</v>
      </c>
      <c r="Y15">
        <f>xixj_Y_sim!F15</f>
        <v>67487.100000000006</v>
      </c>
      <c r="Z15">
        <f>xixj_Y_sim!R15</f>
        <v>57537.8</v>
      </c>
      <c r="AA15">
        <f>xixj_Y_sim!AD15</f>
        <v>59330.9</v>
      </c>
      <c r="AB15">
        <f>xixj_Y_sim!AP15</f>
        <v>62167.199999999997</v>
      </c>
      <c r="AC15">
        <f>xixj_Y_sim!BB15</f>
        <v>71952.100000000006</v>
      </c>
      <c r="AD15">
        <f>xixj_Y_sim!BN15</f>
        <v>68008.7</v>
      </c>
      <c r="AE15">
        <f>xixj_Y_sim!BZ15</f>
        <v>68018.2</v>
      </c>
      <c r="AF15">
        <f>xixj_Y_sim!CL15</f>
        <v>68886</v>
      </c>
      <c r="AG15">
        <f>xixj_Y_sim!CX15</f>
        <v>64399.1</v>
      </c>
      <c r="AH15">
        <f>xixj_Y_sim!DJ15</f>
        <v>59717</v>
      </c>
      <c r="AI15">
        <f t="shared" si="7"/>
        <v>87000</v>
      </c>
      <c r="AJ15">
        <f t="shared" si="8"/>
        <v>64750.409999999996</v>
      </c>
      <c r="AL15" t="str">
        <f t="shared" si="9"/>
        <v>O13</v>
      </c>
      <c r="AM15">
        <f>x1di_Y!C110</f>
        <v>62.8</v>
      </c>
      <c r="AN15">
        <f>x2di_Y!C110</f>
        <v>71.599999999999994</v>
      </c>
      <c r="AO15">
        <f>x3di_Y!O110</f>
        <v>63.1</v>
      </c>
      <c r="AP15">
        <f>x4di_Y!O110</f>
        <v>67</v>
      </c>
      <c r="AQ15">
        <f>x5di_Y!C86</f>
        <v>59.9</v>
      </c>
      <c r="AR15">
        <f t="shared" si="3"/>
        <v>87000</v>
      </c>
      <c r="AS15">
        <f t="shared" si="10"/>
        <v>64.88</v>
      </c>
    </row>
    <row r="16" spans="1:45" x14ac:dyDescent="0.3">
      <c r="A16" t="str">
        <f>raw!AH17</f>
        <v>O14</v>
      </c>
      <c r="B16" s="2">
        <f>raw!AI17</f>
        <v>72.061828431923658</v>
      </c>
      <c r="C16" s="2">
        <f>raw!AJ17</f>
        <v>53.132137906363198</v>
      </c>
      <c r="D16" s="2">
        <f>raw!AK17</f>
        <v>67.427762477952783</v>
      </c>
      <c r="E16" s="2">
        <f>raw!AL17</f>
        <v>61.382161641305657</v>
      </c>
      <c r="F16" s="2">
        <f>raw!AM17</f>
        <v>58.29697709792832</v>
      </c>
      <c r="G16">
        <f>xixj_Y_sim!AC16/1000</f>
        <v>94</v>
      </c>
      <c r="H16" s="2">
        <f t="shared" si="4"/>
        <v>62.460173511094716</v>
      </c>
      <c r="J16" t="str">
        <f>raw!AW17</f>
        <v>O14</v>
      </c>
      <c r="K16" s="2">
        <f>raw!AX17</f>
        <v>62.172911792196004</v>
      </c>
      <c r="L16" s="2">
        <f>raw!AY17</f>
        <v>71.929883258859832</v>
      </c>
      <c r="M16" s="2">
        <f>raw!AZ17</f>
        <v>72.367265285294152</v>
      </c>
      <c r="N16" s="2">
        <f>raw!BA17</f>
        <v>67.767594272659949</v>
      </c>
      <c r="O16" s="2">
        <f>raw!BB17</f>
        <v>57.305232402535921</v>
      </c>
      <c r="P16" s="2">
        <f>raw!BC17</f>
        <v>52.849821273972864</v>
      </c>
      <c r="Q16" s="2">
        <f>raw!BD17</f>
        <v>48.936422899617519</v>
      </c>
      <c r="R16" s="2">
        <f>raw!BE17</f>
        <v>66.289906513774767</v>
      </c>
      <c r="S16" s="2">
        <f>raw!BF17</f>
        <v>63.31174873761222</v>
      </c>
      <c r="T16" s="2">
        <f>raw!BG17</f>
        <v>57.704095062641031</v>
      </c>
      <c r="U16">
        <f t="shared" si="5"/>
        <v>94</v>
      </c>
      <c r="V16" s="2">
        <f t="shared" si="6"/>
        <v>62.063488149916431</v>
      </c>
      <c r="X16" t="str">
        <f t="shared" si="2"/>
        <v>O14</v>
      </c>
      <c r="Y16">
        <f>xixj_Y_sim!F16</f>
        <v>94683.4</v>
      </c>
      <c r="Z16">
        <f>xixj_Y_sim!R16</f>
        <v>98337.2</v>
      </c>
      <c r="AA16">
        <f>xixj_Y_sim!AD16</f>
        <v>100285.1</v>
      </c>
      <c r="AB16">
        <f>xixj_Y_sim!AP16</f>
        <v>98213.7</v>
      </c>
      <c r="AC16">
        <f>xixj_Y_sim!BB16</f>
        <v>66378.3</v>
      </c>
      <c r="AD16">
        <f>xixj_Y_sim!BN16</f>
        <v>71123.600000000006</v>
      </c>
      <c r="AE16">
        <f>xixj_Y_sim!BZ16</f>
        <v>78036.399999999994</v>
      </c>
      <c r="AF16">
        <f>xixj_Y_sim!CL16</f>
        <v>65089.2</v>
      </c>
      <c r="AG16">
        <f>xixj_Y_sim!CX16</f>
        <v>83559.100000000006</v>
      </c>
      <c r="AH16">
        <f>xixj_Y_sim!DJ16</f>
        <v>86318.2</v>
      </c>
      <c r="AI16">
        <f t="shared" si="7"/>
        <v>94000</v>
      </c>
      <c r="AJ16">
        <f t="shared" si="8"/>
        <v>84202.419999999984</v>
      </c>
      <c r="AL16" t="str">
        <f t="shared" si="9"/>
        <v>O14</v>
      </c>
      <c r="AM16">
        <f>x1di_Y!C111</f>
        <v>102.6</v>
      </c>
      <c r="AN16">
        <f>x2di_Y!C111</f>
        <v>60.7</v>
      </c>
      <c r="AO16">
        <f>x3di_Y!O111</f>
        <v>65.3</v>
      </c>
      <c r="AP16">
        <f>x4di_Y!O111</f>
        <v>66.5</v>
      </c>
      <c r="AQ16">
        <f>x5di_Y!C87</f>
        <v>59.9</v>
      </c>
      <c r="AR16">
        <f t="shared" si="3"/>
        <v>94000</v>
      </c>
      <c r="AS16">
        <f t="shared" si="10"/>
        <v>71</v>
      </c>
    </row>
    <row r="17" spans="1:45" x14ac:dyDescent="0.3">
      <c r="A17" t="str">
        <f>raw!AH18</f>
        <v>O15</v>
      </c>
      <c r="B17" s="2">
        <f>raw!AI18</f>
        <v>69.050408763110127</v>
      </c>
      <c r="C17" s="2">
        <f>raw!AJ18</f>
        <v>51.640574460790894</v>
      </c>
      <c r="D17" s="2">
        <f>raw!AK18</f>
        <v>67.714237088838701</v>
      </c>
      <c r="E17" s="2">
        <f>raw!AL18</f>
        <v>65.867266230376998</v>
      </c>
      <c r="F17" s="2">
        <f>raw!AM18</f>
        <v>60.803007905392377</v>
      </c>
      <c r="G17">
        <f>xixj_Y_sim!AC17/1000</f>
        <v>23</v>
      </c>
      <c r="H17" s="2">
        <f t="shared" si="4"/>
        <v>63.015098889701811</v>
      </c>
      <c r="J17" t="str">
        <f>raw!AW18</f>
        <v>O15</v>
      </c>
      <c r="K17" s="2">
        <f>raw!AX18</f>
        <v>58.313535994533936</v>
      </c>
      <c r="L17" s="2">
        <f>raw!AY18</f>
        <v>68.841334352662159</v>
      </c>
      <c r="M17" s="2">
        <f>raw!AZ18</f>
        <v>68.692170382937675</v>
      </c>
      <c r="N17" s="2">
        <f>raw!BA18</f>
        <v>67.487744542021787</v>
      </c>
      <c r="O17" s="2">
        <f>raw!BB18</f>
        <v>56.085508558873329</v>
      </c>
      <c r="P17" s="2">
        <f>raw!BC18</f>
        <v>53.538761857184454</v>
      </c>
      <c r="Q17" s="2">
        <f>raw!BD18</f>
        <v>50.013701257382365</v>
      </c>
      <c r="R17" s="2">
        <f>raw!BE18</f>
        <v>69.397212292567019</v>
      </c>
      <c r="S17" s="2">
        <f>raw!BF18</f>
        <v>66.373782187570626</v>
      </c>
      <c r="T17" s="2">
        <f>raw!BG18</f>
        <v>64.023449322432441</v>
      </c>
      <c r="U17">
        <f t="shared" si="5"/>
        <v>23</v>
      </c>
      <c r="V17" s="2">
        <f t="shared" si="6"/>
        <v>62.276720074816581</v>
      </c>
      <c r="X17" t="str">
        <f t="shared" si="2"/>
        <v>O15</v>
      </c>
      <c r="Y17">
        <f>xixj_Y_sim!F17</f>
        <v>54392.6</v>
      </c>
      <c r="Z17">
        <f>xixj_Y_sim!R17</f>
        <v>52307</v>
      </c>
      <c r="AA17">
        <f>xixj_Y_sim!AD17</f>
        <v>63006.3</v>
      </c>
      <c r="AB17">
        <f>xixj_Y_sim!AP17</f>
        <v>40748.199999999997</v>
      </c>
      <c r="AC17">
        <f>xixj_Y_sim!BB17</f>
        <v>47630.2</v>
      </c>
      <c r="AD17">
        <f>xixj_Y_sim!BN17</f>
        <v>39974.6</v>
      </c>
      <c r="AE17">
        <f>xixj_Y_sim!BZ17</f>
        <v>24254.5</v>
      </c>
      <c r="AF17">
        <f>xixj_Y_sim!CL17</f>
        <v>54783.4</v>
      </c>
      <c r="AG17">
        <f>xixj_Y_sim!CX17</f>
        <v>35126.800000000003</v>
      </c>
      <c r="AH17">
        <f>xixj_Y_sim!DJ17</f>
        <v>30401.4</v>
      </c>
      <c r="AI17">
        <f t="shared" si="7"/>
        <v>23000</v>
      </c>
      <c r="AJ17">
        <f t="shared" si="8"/>
        <v>44262.500000000007</v>
      </c>
      <c r="AL17" t="str">
        <f t="shared" si="9"/>
        <v>O15</v>
      </c>
      <c r="AM17">
        <f>x1di_Y!C112</f>
        <v>64.400000000000006</v>
      </c>
      <c r="AN17">
        <f>x2di_Y!C112</f>
        <v>28</v>
      </c>
      <c r="AO17">
        <f>x3di_Y!O112</f>
        <v>65.3</v>
      </c>
      <c r="AP17">
        <f>x4di_Y!O112</f>
        <v>67</v>
      </c>
      <c r="AQ17">
        <f>x5di_Y!C88</f>
        <v>59.9</v>
      </c>
      <c r="AR17">
        <f t="shared" si="3"/>
        <v>23000</v>
      </c>
      <c r="AS17">
        <f t="shared" si="10"/>
        <v>56.919999999999995</v>
      </c>
    </row>
    <row r="18" spans="1:45" x14ac:dyDescent="0.3">
      <c r="A18" t="str">
        <f>raw!AH19</f>
        <v>O16</v>
      </c>
      <c r="B18" s="2">
        <f>raw!AI19</f>
        <v>60.518053034805092</v>
      </c>
      <c r="C18" s="2">
        <f>raw!AJ19</f>
        <v>62.379831268911445</v>
      </c>
      <c r="D18" s="2">
        <f>raw!AK19</f>
        <v>60.552371816690901</v>
      </c>
      <c r="E18" s="2">
        <f>raw!AL19</f>
        <v>63.9788011402417</v>
      </c>
      <c r="F18" s="2">
        <f>raw!AM19</f>
        <v>63.694581914004758</v>
      </c>
      <c r="G18">
        <f>xixj_Y_sim!AC18/1000</f>
        <v>23</v>
      </c>
      <c r="H18" s="2">
        <f t="shared" si="4"/>
        <v>62.224727834930775</v>
      </c>
      <c r="J18" t="str">
        <f>raw!AW19</f>
        <v>O16</v>
      </c>
      <c r="K18" s="2">
        <f>raw!AX19</f>
        <v>60.845574359547285</v>
      </c>
      <c r="L18" s="2">
        <f>raw!AY19</f>
        <v>60.596211281727534</v>
      </c>
      <c r="M18" s="2">
        <f>raw!AZ19</f>
        <v>60.263817037171464</v>
      </c>
      <c r="N18" s="2">
        <f>raw!BA19</f>
        <v>61.978127763211319</v>
      </c>
      <c r="O18" s="2">
        <f>raw!BB19</f>
        <v>61.023636433902332</v>
      </c>
      <c r="P18" s="2">
        <f>raw!BC19</f>
        <v>63.16042307724625</v>
      </c>
      <c r="Q18" s="2">
        <f>raw!BD19</f>
        <v>63.761047768188831</v>
      </c>
      <c r="R18" s="2">
        <f>raw!BE19</f>
        <v>61.772566473155905</v>
      </c>
      <c r="S18" s="2">
        <f>raw!BF19</f>
        <v>61.910239696360243</v>
      </c>
      <c r="T18" s="2">
        <f>raw!BG19</f>
        <v>65.050968199181341</v>
      </c>
      <c r="U18">
        <f t="shared" si="5"/>
        <v>23</v>
      </c>
      <c r="V18" s="2">
        <f t="shared" si="6"/>
        <v>62.036261208969243</v>
      </c>
      <c r="X18" t="str">
        <f t="shared" si="2"/>
        <v>O16</v>
      </c>
      <c r="Y18">
        <f>xixj_Y_sim!F18</f>
        <v>42305.3</v>
      </c>
      <c r="Z18">
        <f>xixj_Y_sim!R18</f>
        <v>31907.3</v>
      </c>
      <c r="AA18">
        <f>xixj_Y_sim!AD18</f>
        <v>35178.5</v>
      </c>
      <c r="AB18">
        <f>xixj_Y_sim!AP18</f>
        <v>43360.3</v>
      </c>
      <c r="AC18">
        <f>xixj_Y_sim!BB18</f>
        <v>30909</v>
      </c>
      <c r="AD18">
        <f>xixj_Y_sim!BN18</f>
        <v>48281</v>
      </c>
      <c r="AE18">
        <f>xixj_Y_sim!BZ18</f>
        <v>42181.8</v>
      </c>
      <c r="AF18">
        <f>xixj_Y_sim!CL18</f>
        <v>45020</v>
      </c>
      <c r="AG18">
        <f>xixj_Y_sim!CX18</f>
        <v>35659</v>
      </c>
      <c r="AH18">
        <f>xixj_Y_sim!DJ18</f>
        <v>54016.800000000003</v>
      </c>
      <c r="AI18">
        <f t="shared" si="7"/>
        <v>23000</v>
      </c>
      <c r="AJ18">
        <f t="shared" si="8"/>
        <v>40881.9</v>
      </c>
      <c r="AL18" t="str">
        <f t="shared" si="9"/>
        <v>O16</v>
      </c>
      <c r="AM18">
        <f>x1di_Y!C113</f>
        <v>62.8</v>
      </c>
      <c r="AN18">
        <f>x2di_Y!C113</f>
        <v>62.3</v>
      </c>
      <c r="AO18">
        <f>x3di_Y!O113</f>
        <v>58.8</v>
      </c>
      <c r="AP18">
        <f>x4di_Y!O113</f>
        <v>67</v>
      </c>
      <c r="AQ18">
        <f>x5di_Y!C89</f>
        <v>59.9</v>
      </c>
      <c r="AR18">
        <f t="shared" si="3"/>
        <v>23000</v>
      </c>
      <c r="AS18">
        <f t="shared" si="10"/>
        <v>62.159999999999989</v>
      </c>
    </row>
    <row r="19" spans="1:45" x14ac:dyDescent="0.3">
      <c r="A19" t="str">
        <f>raw!AH20</f>
        <v>O17</v>
      </c>
      <c r="B19" s="2">
        <f>raw!AI20</f>
        <v>57.004730087855961</v>
      </c>
      <c r="C19" s="2">
        <f>raw!AJ20</f>
        <v>67.749459672971724</v>
      </c>
      <c r="D19" s="2">
        <f>raw!AK20</f>
        <v>58.117337624160655</v>
      </c>
      <c r="E19" s="2">
        <f>raw!AL20</f>
        <v>61.460847686727959</v>
      </c>
      <c r="F19" s="2">
        <f>raw!AM20</f>
        <v>64.56205411658847</v>
      </c>
      <c r="G19">
        <f>xixj_Y_sim!AC19/1000</f>
        <v>76</v>
      </c>
      <c r="H19" s="2">
        <f t="shared" si="4"/>
        <v>61.778885837660951</v>
      </c>
      <c r="J19" t="str">
        <f>raw!AW20</f>
        <v>O17</v>
      </c>
      <c r="K19" s="2">
        <f>raw!AX20</f>
        <v>62.740882596326884</v>
      </c>
      <c r="L19" s="2">
        <f>raw!AY20</f>
        <v>57.168559307157253</v>
      </c>
      <c r="M19" s="2">
        <f>raw!AZ20</f>
        <v>57.029925622920068</v>
      </c>
      <c r="N19" s="2">
        <f>raw!BA20</f>
        <v>59.347289927175574</v>
      </c>
      <c r="O19" s="2">
        <f>raw!BB20</f>
        <v>64.356494483628452</v>
      </c>
      <c r="P19" s="2">
        <f>raw!BC20</f>
        <v>67.216490052743751</v>
      </c>
      <c r="Q19" s="2">
        <f>raw!BD20</f>
        <v>70.040694761528158</v>
      </c>
      <c r="R19" s="2">
        <f>raw!BE20</f>
        <v>57.988050786186804</v>
      </c>
      <c r="S19" s="2">
        <f>raw!BF20</f>
        <v>60.265422378011507</v>
      </c>
      <c r="T19" s="2">
        <f>raw!BG20</f>
        <v>63.628694557340076</v>
      </c>
      <c r="U19">
        <f t="shared" si="5"/>
        <v>76</v>
      </c>
      <c r="V19" s="2">
        <f t="shared" si="6"/>
        <v>61.978250447301853</v>
      </c>
      <c r="X19" t="str">
        <f t="shared" si="2"/>
        <v>O17</v>
      </c>
      <c r="Y19">
        <f>xixj_Y_sim!F19</f>
        <v>62450.7</v>
      </c>
      <c r="Z19">
        <f>xixj_Y_sim!R19</f>
        <v>67999.199999999997</v>
      </c>
      <c r="AA19">
        <f>xixj_Y_sim!AD19</f>
        <v>68256.800000000003</v>
      </c>
      <c r="AB19">
        <f>xixj_Y_sim!AP19</f>
        <v>63212</v>
      </c>
      <c r="AC19">
        <f>xixj_Y_sim!BB19</f>
        <v>70938.600000000006</v>
      </c>
      <c r="AD19">
        <f>xixj_Y_sim!BN19</f>
        <v>64893.8</v>
      </c>
      <c r="AE19">
        <f>xixj_Y_sim!BZ19</f>
        <v>72236.399999999994</v>
      </c>
      <c r="AF19">
        <f>xixj_Y_sim!CL19</f>
        <v>61292.3</v>
      </c>
      <c r="AG19">
        <f>xixj_Y_sim!CX19</f>
        <v>63334.6</v>
      </c>
      <c r="AH19">
        <f>xixj_Y_sim!DJ19</f>
        <v>64603</v>
      </c>
      <c r="AI19">
        <f t="shared" si="7"/>
        <v>76000</v>
      </c>
      <c r="AJ19">
        <f t="shared" si="8"/>
        <v>65921.740000000005</v>
      </c>
      <c r="AL19" t="str">
        <f t="shared" si="9"/>
        <v>O17</v>
      </c>
      <c r="AM19">
        <f>x1di_Y!C114</f>
        <v>62.8</v>
      </c>
      <c r="AN19">
        <f>x2di_Y!C114</f>
        <v>70.599999999999994</v>
      </c>
      <c r="AO19">
        <f>x3di_Y!O114</f>
        <v>52.2</v>
      </c>
      <c r="AP19">
        <f>x4di_Y!O114</f>
        <v>66.5</v>
      </c>
      <c r="AQ19">
        <f>x5di_Y!C90</f>
        <v>59.9</v>
      </c>
      <c r="AR19">
        <f t="shared" si="3"/>
        <v>76000</v>
      </c>
      <c r="AS19">
        <f t="shared" si="10"/>
        <v>62.399999999999991</v>
      </c>
    </row>
    <row r="20" spans="1:45" x14ac:dyDescent="0.3">
      <c r="A20" t="str">
        <f>raw!AH21</f>
        <v>O18</v>
      </c>
      <c r="B20" s="2">
        <f>raw!AI21</f>
        <v>56.502826809720375</v>
      </c>
      <c r="C20" s="2">
        <f>raw!AJ21</f>
        <v>68.346085051200646</v>
      </c>
      <c r="D20" s="2">
        <f>raw!AK21</f>
        <v>60.69560912213386</v>
      </c>
      <c r="E20" s="2">
        <f>raw!AL21</f>
        <v>59.572382596592654</v>
      </c>
      <c r="F20" s="2">
        <f>raw!AM21</f>
        <v>64.851211517449698</v>
      </c>
      <c r="G20">
        <f>xixj_Y_sim!AC20/1000</f>
        <v>39</v>
      </c>
      <c r="H20" s="2">
        <f t="shared" si="4"/>
        <v>61.993623019419452</v>
      </c>
      <c r="J20" t="str">
        <f>raw!AW21</f>
        <v>O18</v>
      </c>
      <c r="K20" s="2">
        <f>raw!AX21</f>
        <v>62.858244392373081</v>
      </c>
      <c r="L20" s="2">
        <f>raw!AY21</f>
        <v>56.493288753003654</v>
      </c>
      <c r="M20" s="2">
        <f>raw!AZ21</f>
        <v>56.775781346195792</v>
      </c>
      <c r="N20" s="2">
        <f>raw!BA21</f>
        <v>59.156626650176008</v>
      </c>
      <c r="O20" s="2">
        <f>raw!BB21</f>
        <v>66.874300184790798</v>
      </c>
      <c r="P20" s="2">
        <f>raw!BC21</f>
        <v>66.895628001387109</v>
      </c>
      <c r="Q20" s="2">
        <f>raw!BD21</f>
        <v>70.936442070364933</v>
      </c>
      <c r="R20" s="2">
        <f>raw!BE21</f>
        <v>59.100736931461107</v>
      </c>
      <c r="S20" s="2">
        <f>raw!BF21</f>
        <v>63.335245695225105</v>
      </c>
      <c r="T20" s="2">
        <f>raw!BG21</f>
        <v>62.224211244002689</v>
      </c>
      <c r="U20">
        <f t="shared" si="5"/>
        <v>39</v>
      </c>
      <c r="V20" s="2">
        <f t="shared" si="6"/>
        <v>62.465050526898025</v>
      </c>
      <c r="X20" t="str">
        <f t="shared" si="2"/>
        <v>O18</v>
      </c>
      <c r="Y20">
        <f>xixj_Y_sim!F20</f>
        <v>39787.199999999997</v>
      </c>
      <c r="Z20">
        <f>xixj_Y_sim!R20</f>
        <v>48645.599999999999</v>
      </c>
      <c r="AA20">
        <f>xixj_Y_sim!AD20</f>
        <v>48829.9</v>
      </c>
      <c r="AB20">
        <f>xixj_Y_sim!AP20</f>
        <v>55898.2</v>
      </c>
      <c r="AC20">
        <f>xixj_Y_sim!BB20</f>
        <v>50163.8</v>
      </c>
      <c r="AD20">
        <f>xixj_Y_sim!BN20</f>
        <v>65932.100000000006</v>
      </c>
      <c r="AE20">
        <f>xixj_Y_sim!BZ20</f>
        <v>65909.100000000006</v>
      </c>
      <c r="AF20">
        <f>xixj_Y_sim!CL20</f>
        <v>49901.7</v>
      </c>
      <c r="AG20">
        <f>xixj_Y_sim!CX20</f>
        <v>46303.5</v>
      </c>
      <c r="AH20">
        <f>xixj_Y_sim!DJ20</f>
        <v>61617.1</v>
      </c>
      <c r="AI20">
        <f t="shared" si="7"/>
        <v>39000</v>
      </c>
      <c r="AJ20">
        <f t="shared" si="8"/>
        <v>53298.819999999992</v>
      </c>
      <c r="AL20" t="str">
        <f t="shared" si="9"/>
        <v>O18</v>
      </c>
      <c r="AM20">
        <f>x1di_Y!C115</f>
        <v>39.700000000000003</v>
      </c>
      <c r="AN20">
        <f>x2di_Y!C115</f>
        <v>70.599999999999994</v>
      </c>
      <c r="AO20">
        <f>x3di_Y!O115</f>
        <v>58.8</v>
      </c>
      <c r="AP20">
        <f>x4di_Y!O115</f>
        <v>33</v>
      </c>
      <c r="AQ20">
        <f>x5di_Y!C91</f>
        <v>61.4</v>
      </c>
      <c r="AR20">
        <f t="shared" si="3"/>
        <v>39000</v>
      </c>
      <c r="AS20">
        <f t="shared" si="10"/>
        <v>52.7</v>
      </c>
    </row>
    <row r="21" spans="1:45" x14ac:dyDescent="0.3">
      <c r="A21" t="str">
        <f>raw!AH22</f>
        <v>O19</v>
      </c>
      <c r="B21" s="2">
        <f>raw!AI22</f>
        <v>70.054215319381299</v>
      </c>
      <c r="C21" s="2">
        <f>raw!AJ22</f>
        <v>69.837648496772943</v>
      </c>
      <c r="D21" s="2">
        <f>raw!AK22</f>
        <v>68.143949005167556</v>
      </c>
      <c r="E21" s="2">
        <f>raw!AL22</f>
        <v>63.270626731440956</v>
      </c>
      <c r="F21" s="2">
        <f>raw!AM22</f>
        <v>64.658439916875551</v>
      </c>
      <c r="G21">
        <f>xixj_Y_sim!AC21/1000</f>
        <v>97</v>
      </c>
      <c r="H21" s="2">
        <f t="shared" si="4"/>
        <v>67.192975893927652</v>
      </c>
      <c r="J21" t="str">
        <f>raw!AW22</f>
        <v>O19</v>
      </c>
      <c r="K21" s="2">
        <f>raw!AX22</f>
        <v>75.527666949856155</v>
      </c>
      <c r="L21" s="2">
        <f>raw!AY22</f>
        <v>69.837536759740743</v>
      </c>
      <c r="M21" s="2">
        <f>raw!AZ22</f>
        <v>70.06696922794282</v>
      </c>
      <c r="N21" s="2">
        <f>raw!BA22</f>
        <v>72.837818201336376</v>
      </c>
      <c r="O21" s="2">
        <f>raw!BB22</f>
        <v>73.924634285881808</v>
      </c>
      <c r="P21" s="2">
        <f>raw!BC22</f>
        <v>70.131458317749178</v>
      </c>
      <c r="Q21" s="2">
        <f>raw!BD22</f>
        <v>72.235268760855703</v>
      </c>
      <c r="R21" s="2">
        <f>raw!BE22</f>
        <v>68.132494415379355</v>
      </c>
      <c r="S21" s="2">
        <f>raw!BF22</f>
        <v>71.072843088622562</v>
      </c>
      <c r="T21" s="2">
        <f>raw!BG22</f>
        <v>65.323695083976702</v>
      </c>
      <c r="U21">
        <f t="shared" si="5"/>
        <v>97</v>
      </c>
      <c r="V21" s="2">
        <f t="shared" si="6"/>
        <v>70.909038509134149</v>
      </c>
      <c r="X21" t="str">
        <f t="shared" si="2"/>
        <v>O19</v>
      </c>
      <c r="Y21">
        <f>xixj_Y_sim!F21</f>
        <v>92165.2</v>
      </c>
      <c r="Z21">
        <f>xixj_Y_sim!R21</f>
        <v>101475.7</v>
      </c>
      <c r="AA21">
        <f>xixj_Y_sim!AD21</f>
        <v>85058.5</v>
      </c>
      <c r="AB21">
        <f>xixj_Y_sim!AP21</f>
        <v>88810.2</v>
      </c>
      <c r="AC21">
        <f>xixj_Y_sim!BB21</f>
        <v>98300.7</v>
      </c>
      <c r="AD21">
        <f>xixj_Y_sim!BN21</f>
        <v>71642.8</v>
      </c>
      <c r="AE21">
        <f>xixj_Y_sim!BZ21</f>
        <v>83309.100000000006</v>
      </c>
      <c r="AF21">
        <f>xixj_Y_sim!CL21</f>
        <v>105227.5</v>
      </c>
      <c r="AG21">
        <f>xixj_Y_sim!CX21</f>
        <v>103251.4</v>
      </c>
      <c r="AH21">
        <f>xixj_Y_sim!DJ21</f>
        <v>76003.5</v>
      </c>
      <c r="AI21">
        <f t="shared" si="7"/>
        <v>97000</v>
      </c>
      <c r="AJ21">
        <f t="shared" si="8"/>
        <v>90524.46</v>
      </c>
      <c r="AL21" t="str">
        <f t="shared" si="9"/>
        <v>O19</v>
      </c>
      <c r="AM21">
        <f>x1di_Y!C116</f>
        <v>88.6</v>
      </c>
      <c r="AN21">
        <f>x2di_Y!C116</f>
        <v>71.599999999999994</v>
      </c>
      <c r="AO21">
        <f>x3di_Y!O116</f>
        <v>105.5</v>
      </c>
      <c r="AP21">
        <f>x4di_Y!O116</f>
        <v>67</v>
      </c>
      <c r="AQ21">
        <f>x5di_Y!C92</f>
        <v>61.4</v>
      </c>
      <c r="AR21">
        <f t="shared" si="3"/>
        <v>97000</v>
      </c>
      <c r="AS21">
        <f t="shared" si="10"/>
        <v>78.819999999999993</v>
      </c>
    </row>
    <row r="22" spans="1:45" x14ac:dyDescent="0.3">
      <c r="A22" t="str">
        <f>raw!AH23</f>
        <v>O20</v>
      </c>
      <c r="B22" s="2">
        <f>raw!AI23</f>
        <v>68.046602206838941</v>
      </c>
      <c r="C22" s="2">
        <f>raw!AJ23</f>
        <v>51.640574460790894</v>
      </c>
      <c r="D22" s="2">
        <f>raw!AK23</f>
        <v>63.273880620107064</v>
      </c>
      <c r="E22" s="2">
        <f>raw!AL23</f>
        <v>60.359243050815699</v>
      </c>
      <c r="F22" s="2">
        <f>raw!AM23</f>
        <v>66.200612721468815</v>
      </c>
      <c r="G22">
        <f>xixj_Y_sim!AC22/1000</f>
        <v>20</v>
      </c>
      <c r="H22" s="2">
        <f t="shared" si="4"/>
        <v>61.904182612004284</v>
      </c>
      <c r="J22" t="str">
        <f>raw!AW23</f>
        <v>O20</v>
      </c>
      <c r="K22" s="2">
        <f>raw!AX23</f>
        <v>57.474483922170023</v>
      </c>
      <c r="L22" s="2">
        <f>raw!AY23</f>
        <v>68.099528961850268</v>
      </c>
      <c r="M22" s="2">
        <f>raw!AZ23</f>
        <v>68.419230303739056</v>
      </c>
      <c r="N22" s="2">
        <f>raw!BA23</f>
        <v>72.507230059017729</v>
      </c>
      <c r="O22" s="2">
        <f>raw!BB23</f>
        <v>52.738306374053309</v>
      </c>
      <c r="P22" s="2">
        <f>raw!BC23</f>
        <v>50.897089136317561</v>
      </c>
      <c r="Q22" s="2">
        <f>raw!BD23</f>
        <v>55.557946369978822</v>
      </c>
      <c r="R22" s="2">
        <f>raw!BE23</f>
        <v>61.913617191020506</v>
      </c>
      <c r="S22" s="2">
        <f>raw!BF23</f>
        <v>67.571186999696408</v>
      </c>
      <c r="T22" s="2">
        <f>raw!BG23</f>
        <v>64.183043491182744</v>
      </c>
      <c r="U22">
        <f t="shared" si="5"/>
        <v>20</v>
      </c>
      <c r="V22" s="2">
        <f t="shared" si="6"/>
        <v>61.93616628090264</v>
      </c>
      <c r="X22" t="str">
        <f t="shared" si="2"/>
        <v>O20</v>
      </c>
      <c r="Y22">
        <f>xixj_Y_sim!F22</f>
        <v>52881.7</v>
      </c>
      <c r="Z22">
        <f>xixj_Y_sim!R22</f>
        <v>50737.8</v>
      </c>
      <c r="AA22">
        <f>xixj_Y_sim!AD22</f>
        <v>56705.7</v>
      </c>
      <c r="AB22">
        <f>xixj_Y_sim!AP22</f>
        <v>59032.7</v>
      </c>
      <c r="AC22">
        <f>xixj_Y_sim!BB22</f>
        <v>47123.5</v>
      </c>
      <c r="AD22">
        <f>xixj_Y_sim!BN22</f>
        <v>34783.1</v>
      </c>
      <c r="AE22">
        <f>xixj_Y_sim!BZ22</f>
        <v>39545.5</v>
      </c>
      <c r="AF22">
        <f>xixj_Y_sim!CL22</f>
        <v>59665.1</v>
      </c>
      <c r="AG22">
        <f>xixj_Y_sim!CX22</f>
        <v>56947.9</v>
      </c>
      <c r="AH22">
        <f>xixj_Y_sim!DJ22</f>
        <v>51302.400000000001</v>
      </c>
      <c r="AI22">
        <f t="shared" si="7"/>
        <v>20000</v>
      </c>
      <c r="AJ22">
        <f t="shared" si="8"/>
        <v>50872.54</v>
      </c>
      <c r="AL22" t="str">
        <f t="shared" si="9"/>
        <v>O20</v>
      </c>
      <c r="AM22">
        <f>x1di_Y!C117</f>
        <v>62.8</v>
      </c>
      <c r="AN22">
        <f>x2di_Y!C117</f>
        <v>28</v>
      </c>
      <c r="AO22">
        <f>x3di_Y!O117</f>
        <v>63.1</v>
      </c>
      <c r="AP22">
        <f>x4di_Y!O117</f>
        <v>64.8</v>
      </c>
      <c r="AQ22">
        <f>x5di_Y!C93</f>
        <v>61.4</v>
      </c>
      <c r="AR22">
        <f t="shared" si="3"/>
        <v>20000</v>
      </c>
      <c r="AS22">
        <f t="shared" si="10"/>
        <v>56.019999999999996</v>
      </c>
    </row>
    <row r="23" spans="1:45" x14ac:dyDescent="0.3">
      <c r="A23">
        <f>AVERAGE(B23:F23)</f>
        <v>0.17079557316806604</v>
      </c>
      <c r="B23">
        <f>CORREL(B3:B22,$G$3:$G$22)</f>
        <v>0.23978884742797485</v>
      </c>
      <c r="C23">
        <f t="shared" ref="C23:F23" si="11">CORREL(C3:C22,$G$3:$G$22)</f>
        <v>0.29588863477529503</v>
      </c>
      <c r="D23">
        <f t="shared" si="11"/>
        <v>0.13044324189038337</v>
      </c>
      <c r="E23">
        <f t="shared" si="11"/>
        <v>8.236637535819398E-2</v>
      </c>
      <c r="F23">
        <f t="shared" si="11"/>
        <v>0.1054907663884829</v>
      </c>
      <c r="G23" t="s">
        <v>30</v>
      </c>
      <c r="H23">
        <f>CORREL(H3:H22,G3:G22)</f>
        <v>0.3467843142470341</v>
      </c>
      <c r="J23">
        <f>AVERAGE(K23:T23)</f>
        <v>0.24708827238815942</v>
      </c>
      <c r="K23">
        <f t="shared" ref="K23:T23" si="12">CORREL(K3:K22,$G$3:$G$22)</f>
        <v>0.35615378201197195</v>
      </c>
      <c r="L23">
        <f t="shared" si="12"/>
        <v>0.23988562313227085</v>
      </c>
      <c r="M23">
        <f t="shared" si="12"/>
        <v>0.240011792882107</v>
      </c>
      <c r="N23">
        <f t="shared" si="12"/>
        <v>0.26727734516730678</v>
      </c>
      <c r="O23">
        <f t="shared" si="12"/>
        <v>0.31160219458374572</v>
      </c>
      <c r="P23">
        <f t="shared" si="12"/>
        <v>0.29845688940476167</v>
      </c>
      <c r="Q23">
        <f t="shared" si="12"/>
        <v>0.3151034205952104</v>
      </c>
      <c r="R23">
        <f t="shared" si="12"/>
        <v>0.13991080523400118</v>
      </c>
      <c r="S23">
        <f t="shared" si="12"/>
        <v>0.17435637910334761</v>
      </c>
      <c r="T23">
        <f t="shared" si="12"/>
        <v>0.12812449176687082</v>
      </c>
      <c r="U23" t="str">
        <f t="shared" si="5"/>
        <v>correl</v>
      </c>
      <c r="V23">
        <f>CORREL(V3:V22,U3:U22)</f>
        <v>0.36055576373964926</v>
      </c>
      <c r="X23">
        <f>AVERAGE(Y23:AH23)</f>
        <v>0.76405489133277193</v>
      </c>
      <c r="Y23">
        <f t="shared" ref="Y23" si="13">CORREL(Y3:Y22,$G$3:$G$22)</f>
        <v>0.77275594261185676</v>
      </c>
      <c r="Z23">
        <f t="shared" ref="Z23" si="14">CORREL(Z3:Z22,$G$3:$G$22)</f>
        <v>0.7395407290628947</v>
      </c>
      <c r="AA23">
        <f t="shared" ref="AA23" si="15">CORREL(AA3:AA22,$G$3:$G$22)</f>
        <v>0.67266865010501231</v>
      </c>
      <c r="AB23">
        <f t="shared" ref="AB23" si="16">CORREL(AB3:AB22,$G$3:$G$22)</f>
        <v>0.8056278935308957</v>
      </c>
      <c r="AC23">
        <f t="shared" ref="AC23" si="17">CORREL(AC3:AC22,$G$3:$G$22)</f>
        <v>0.80385211963762881</v>
      </c>
      <c r="AD23">
        <f t="shared" ref="AD23" si="18">CORREL(AD3:AD22,$G$3:$G$22)</f>
        <v>0.78305752480557744</v>
      </c>
      <c r="AE23">
        <f t="shared" ref="AE23" si="19">CORREL(AE3:AE22,$G$3:$G$22)</f>
        <v>0.83070596819625275</v>
      </c>
      <c r="AF23">
        <f t="shared" ref="AF23" si="20">CORREL(AF3:AF22,$G$3:$G$22)</f>
        <v>0.65315123570955036</v>
      </c>
      <c r="AG23">
        <f t="shared" ref="AG23" si="21">CORREL(AG3:AG22,$G$3:$G$22)</f>
        <v>0.84265063614497826</v>
      </c>
      <c r="AH23">
        <f t="shared" ref="AH23" si="22">CORREL(AH3:AH22,$G$3:$G$22)</f>
        <v>0.73653821352307269</v>
      </c>
      <c r="AI23" t="s">
        <v>30</v>
      </c>
      <c r="AJ23">
        <f>CORREL(AJ3:AJ22,AI3:AI22)</f>
        <v>0.92040368345799695</v>
      </c>
      <c r="AL23">
        <f>AVERAGE(AM23:AQ23)</f>
        <v>0.39700214049759169</v>
      </c>
      <c r="AM23">
        <f t="shared" ref="AM23" si="23">CORREL(AM3:AM22,$G$3:$G$22)</f>
        <v>0.49796228310644625</v>
      </c>
      <c r="AN23">
        <f t="shared" ref="AN23" si="24">CORREL(AN3:AN22,$G$3:$G$22)</f>
        <v>0.55516528304175328</v>
      </c>
      <c r="AO23">
        <f t="shared" ref="AO23" si="25">CORREL(AO3:AO22,$G$3:$G$22)</f>
        <v>0.33704812155387948</v>
      </c>
      <c r="AP23">
        <f t="shared" ref="AP23" si="26">CORREL(AP3:AP22,$G$3:$G$22)</f>
        <v>0.28349150838529913</v>
      </c>
      <c r="AQ23">
        <f t="shared" ref="AQ23" si="27">CORREL(AQ3:AQ22,$G$3:$G$22)</f>
        <v>0.31134350640058039</v>
      </c>
      <c r="AR23" t="s">
        <v>30</v>
      </c>
      <c r="AS23">
        <f>CORREL(AS3:AS22,AR3:AR22)</f>
        <v>0.69660326105327997</v>
      </c>
    </row>
    <row r="26" spans="1:45" x14ac:dyDescent="0.3">
      <c r="A26" t="str">
        <f>A3</f>
        <v>O1</v>
      </c>
      <c r="B26">
        <f>RANK(B3,B$3:B$22,0)</f>
        <v>16</v>
      </c>
      <c r="C26">
        <f t="shared" ref="C26:F26" si="28">RANK(C3,C$3:C$22,0)</f>
        <v>12</v>
      </c>
      <c r="D26">
        <f t="shared" si="28"/>
        <v>7</v>
      </c>
      <c r="E26">
        <f t="shared" si="28"/>
        <v>5</v>
      </c>
      <c r="F26">
        <f t="shared" si="28"/>
        <v>1</v>
      </c>
      <c r="G26">
        <f>G3*1000</f>
        <v>97000</v>
      </c>
      <c r="H26">
        <f>G123</f>
        <v>97116.800000000003</v>
      </c>
      <c r="K26">
        <f t="shared" ref="K26:T26" si="29">RANK(K3,K$3:K$22,0)</f>
        <v>15</v>
      </c>
      <c r="L26">
        <f t="shared" si="29"/>
        <v>16</v>
      </c>
      <c r="M26">
        <f t="shared" si="29"/>
        <v>18</v>
      </c>
      <c r="N26">
        <f t="shared" si="29"/>
        <v>11</v>
      </c>
      <c r="O26">
        <f t="shared" si="29"/>
        <v>10</v>
      </c>
      <c r="P26">
        <f t="shared" si="29"/>
        <v>12</v>
      </c>
      <c r="Q26">
        <f t="shared" si="29"/>
        <v>9</v>
      </c>
      <c r="R26">
        <f t="shared" si="29"/>
        <v>6</v>
      </c>
      <c r="S26">
        <f t="shared" si="29"/>
        <v>2</v>
      </c>
      <c r="T26">
        <f t="shared" si="29"/>
        <v>1</v>
      </c>
      <c r="U26">
        <f>U3*1000</f>
        <v>97000</v>
      </c>
      <c r="V26">
        <f>L233</f>
        <v>97312.1</v>
      </c>
      <c r="Y26">
        <f t="shared" ref="Y26:AH41" si="30">RANK(Y3,Y$3:Y$22,0)</f>
        <v>7</v>
      </c>
      <c r="Z26">
        <f t="shared" si="30"/>
        <v>5</v>
      </c>
      <c r="AA26">
        <f t="shared" si="30"/>
        <v>4</v>
      </c>
      <c r="AB26">
        <f t="shared" si="30"/>
        <v>1</v>
      </c>
      <c r="AC26">
        <f t="shared" si="30"/>
        <v>7</v>
      </c>
      <c r="AD26">
        <f t="shared" si="30"/>
        <v>2</v>
      </c>
      <c r="AE26">
        <f t="shared" si="30"/>
        <v>1</v>
      </c>
      <c r="AF26">
        <f t="shared" si="30"/>
        <v>3</v>
      </c>
      <c r="AG26">
        <f t="shared" si="30"/>
        <v>1</v>
      </c>
      <c r="AH26">
        <f t="shared" si="30"/>
        <v>1</v>
      </c>
      <c r="AI26">
        <f>AI3</f>
        <v>97000</v>
      </c>
      <c r="AJ26">
        <f>L343</f>
        <v>97000.5</v>
      </c>
      <c r="AM26">
        <f t="shared" ref="AM26:AQ41" si="31">RANK(AM3,AM$3:AM$22,0)</f>
        <v>6</v>
      </c>
      <c r="AN26">
        <f t="shared" si="31"/>
        <v>11</v>
      </c>
      <c r="AO26">
        <f t="shared" si="31"/>
        <v>2</v>
      </c>
      <c r="AP26">
        <f t="shared" si="31"/>
        <v>1</v>
      </c>
      <c r="AQ26">
        <f t="shared" si="31"/>
        <v>1</v>
      </c>
      <c r="AR26">
        <f>AR3</f>
        <v>97000</v>
      </c>
      <c r="AS26">
        <f>G453</f>
        <v>98903.5</v>
      </c>
    </row>
    <row r="27" spans="1:45" x14ac:dyDescent="0.3">
      <c r="A27" t="str">
        <f t="shared" ref="A27:A45" si="32">A4</f>
        <v>O2</v>
      </c>
      <c r="B27">
        <f t="shared" ref="B27:F27" si="33">RANK(B4,B$3:B$22,0)</f>
        <v>20</v>
      </c>
      <c r="C27">
        <f t="shared" si="33"/>
        <v>13</v>
      </c>
      <c r="D27">
        <f t="shared" si="33"/>
        <v>11</v>
      </c>
      <c r="E27">
        <f t="shared" si="33"/>
        <v>18</v>
      </c>
      <c r="F27">
        <f t="shared" si="33"/>
        <v>14</v>
      </c>
      <c r="G27">
        <f t="shared" ref="G27:G45" si="34">G4*1000</f>
        <v>43000</v>
      </c>
      <c r="H27">
        <f t="shared" ref="H27:H45" si="35">G124</f>
        <v>38546.400000000001</v>
      </c>
      <c r="K27">
        <f t="shared" ref="K27:T27" si="36">RANK(K4,K$3:K$22,0)</f>
        <v>19</v>
      </c>
      <c r="L27">
        <f t="shared" si="36"/>
        <v>20</v>
      </c>
      <c r="M27">
        <f t="shared" si="36"/>
        <v>20</v>
      </c>
      <c r="N27">
        <f t="shared" si="36"/>
        <v>20</v>
      </c>
      <c r="O27">
        <f t="shared" si="36"/>
        <v>13</v>
      </c>
      <c r="P27">
        <f t="shared" si="36"/>
        <v>13</v>
      </c>
      <c r="Q27">
        <f t="shared" si="36"/>
        <v>15</v>
      </c>
      <c r="R27">
        <f t="shared" si="36"/>
        <v>13</v>
      </c>
      <c r="S27">
        <f t="shared" si="36"/>
        <v>14</v>
      </c>
      <c r="T27">
        <f t="shared" si="36"/>
        <v>17</v>
      </c>
      <c r="U27">
        <f t="shared" ref="U27:U45" si="37">U4*1000</f>
        <v>43000</v>
      </c>
      <c r="V27">
        <f t="shared" ref="V27:V45" si="38">L234</f>
        <v>33106.199999999997</v>
      </c>
      <c r="Y27">
        <f t="shared" si="30"/>
        <v>16</v>
      </c>
      <c r="Z27">
        <f t="shared" si="30"/>
        <v>16</v>
      </c>
      <c r="AA27">
        <f t="shared" si="30"/>
        <v>14</v>
      </c>
      <c r="AB27">
        <f t="shared" si="30"/>
        <v>16</v>
      </c>
      <c r="AC27">
        <f t="shared" si="30"/>
        <v>16</v>
      </c>
      <c r="AD27">
        <f t="shared" si="30"/>
        <v>7</v>
      </c>
      <c r="AE27">
        <f t="shared" si="30"/>
        <v>19</v>
      </c>
      <c r="AF27">
        <f t="shared" si="30"/>
        <v>18</v>
      </c>
      <c r="AG27">
        <f t="shared" si="30"/>
        <v>16</v>
      </c>
      <c r="AH27">
        <f t="shared" si="30"/>
        <v>17</v>
      </c>
      <c r="AI27">
        <f t="shared" ref="AI27:AI45" si="39">AI4</f>
        <v>43000</v>
      </c>
      <c r="AJ27">
        <f t="shared" ref="AJ27:AJ45" si="40">L344</f>
        <v>42999.7</v>
      </c>
      <c r="AM27">
        <f t="shared" si="31"/>
        <v>19</v>
      </c>
      <c r="AN27">
        <f t="shared" si="31"/>
        <v>13</v>
      </c>
      <c r="AO27">
        <f t="shared" si="31"/>
        <v>11</v>
      </c>
      <c r="AP27">
        <f t="shared" si="31"/>
        <v>18</v>
      </c>
      <c r="AQ27">
        <f t="shared" si="31"/>
        <v>7</v>
      </c>
      <c r="AR27">
        <f t="shared" ref="AR27:AR45" si="41">AR4</f>
        <v>43000</v>
      </c>
      <c r="AS27">
        <f t="shared" ref="AS27:AS45" si="42">G454</f>
        <v>39255.5</v>
      </c>
    </row>
    <row r="28" spans="1:45" x14ac:dyDescent="0.3">
      <c r="A28" t="str">
        <f t="shared" si="32"/>
        <v>O3</v>
      </c>
      <c r="B28">
        <f t="shared" ref="B28:F28" si="43">RANK(B5,B$3:B$22,0)</f>
        <v>11</v>
      </c>
      <c r="C28">
        <f t="shared" si="43"/>
        <v>2</v>
      </c>
      <c r="D28">
        <f t="shared" si="43"/>
        <v>5</v>
      </c>
      <c r="E28">
        <f t="shared" si="43"/>
        <v>14</v>
      </c>
      <c r="F28">
        <f t="shared" si="43"/>
        <v>15</v>
      </c>
      <c r="G28">
        <f t="shared" si="34"/>
        <v>41000</v>
      </c>
      <c r="H28">
        <f t="shared" si="35"/>
        <v>64077.1</v>
      </c>
      <c r="K28">
        <f t="shared" ref="K28:T28" si="44">RANK(K5,K$3:K$22,0)</f>
        <v>6</v>
      </c>
      <c r="L28">
        <f t="shared" si="44"/>
        <v>12</v>
      </c>
      <c r="M28">
        <f t="shared" si="44"/>
        <v>10</v>
      </c>
      <c r="N28">
        <f t="shared" si="44"/>
        <v>16</v>
      </c>
      <c r="O28">
        <f t="shared" si="44"/>
        <v>1</v>
      </c>
      <c r="P28">
        <f t="shared" si="44"/>
        <v>2</v>
      </c>
      <c r="Q28">
        <f t="shared" si="44"/>
        <v>5</v>
      </c>
      <c r="R28">
        <f t="shared" si="44"/>
        <v>7</v>
      </c>
      <c r="S28">
        <f t="shared" si="44"/>
        <v>11</v>
      </c>
      <c r="T28">
        <f t="shared" si="44"/>
        <v>16</v>
      </c>
      <c r="U28">
        <f t="shared" si="37"/>
        <v>41000</v>
      </c>
      <c r="V28">
        <f t="shared" si="38"/>
        <v>50662.5</v>
      </c>
      <c r="Y28">
        <f t="shared" si="30"/>
        <v>15</v>
      </c>
      <c r="Z28">
        <f t="shared" si="30"/>
        <v>9</v>
      </c>
      <c r="AA28">
        <f t="shared" si="30"/>
        <v>18</v>
      </c>
      <c r="AB28">
        <f t="shared" si="30"/>
        <v>18</v>
      </c>
      <c r="AC28">
        <f t="shared" si="30"/>
        <v>7</v>
      </c>
      <c r="AD28">
        <f t="shared" si="30"/>
        <v>14</v>
      </c>
      <c r="AE28">
        <f t="shared" si="30"/>
        <v>12</v>
      </c>
      <c r="AF28">
        <f t="shared" si="30"/>
        <v>14</v>
      </c>
      <c r="AG28">
        <f t="shared" si="30"/>
        <v>17</v>
      </c>
      <c r="AH28">
        <f t="shared" si="30"/>
        <v>17</v>
      </c>
      <c r="AI28">
        <f t="shared" si="39"/>
        <v>41000</v>
      </c>
      <c r="AJ28">
        <f t="shared" si="40"/>
        <v>40999.699999999997</v>
      </c>
      <c r="AM28">
        <f t="shared" si="31"/>
        <v>6</v>
      </c>
      <c r="AN28">
        <f t="shared" si="31"/>
        <v>2</v>
      </c>
      <c r="AO28">
        <f t="shared" si="31"/>
        <v>2</v>
      </c>
      <c r="AP28">
        <f t="shared" si="31"/>
        <v>9</v>
      </c>
      <c r="AQ28">
        <f t="shared" si="31"/>
        <v>7</v>
      </c>
      <c r="AR28">
        <f t="shared" si="41"/>
        <v>41000</v>
      </c>
      <c r="AS28">
        <f t="shared" si="42"/>
        <v>65765.7</v>
      </c>
    </row>
    <row r="29" spans="1:45" x14ac:dyDescent="0.3">
      <c r="A29" t="str">
        <f t="shared" si="32"/>
        <v>O4</v>
      </c>
      <c r="B29">
        <f t="shared" ref="B29:F29" si="45">RANK(B6,B$3:B$22,0)</f>
        <v>7</v>
      </c>
      <c r="C29">
        <f t="shared" si="45"/>
        <v>7</v>
      </c>
      <c r="D29">
        <f t="shared" si="45"/>
        <v>16</v>
      </c>
      <c r="E29">
        <f t="shared" si="45"/>
        <v>15</v>
      </c>
      <c r="F29">
        <f t="shared" si="45"/>
        <v>18</v>
      </c>
      <c r="G29">
        <f t="shared" si="34"/>
        <v>88000</v>
      </c>
      <c r="H29">
        <f t="shared" si="35"/>
        <v>64577.7</v>
      </c>
      <c r="K29">
        <f t="shared" ref="K29:T29" si="46">RANK(K6,K$3:K$22,0)</f>
        <v>5</v>
      </c>
      <c r="L29">
        <f t="shared" si="46"/>
        <v>6</v>
      </c>
      <c r="M29">
        <f t="shared" si="46"/>
        <v>7</v>
      </c>
      <c r="N29">
        <f t="shared" si="46"/>
        <v>8</v>
      </c>
      <c r="O29">
        <f t="shared" si="46"/>
        <v>8</v>
      </c>
      <c r="P29">
        <f t="shared" si="46"/>
        <v>9</v>
      </c>
      <c r="Q29">
        <f t="shared" si="46"/>
        <v>10</v>
      </c>
      <c r="R29">
        <f t="shared" si="46"/>
        <v>17</v>
      </c>
      <c r="S29">
        <f t="shared" si="46"/>
        <v>19</v>
      </c>
      <c r="T29">
        <f t="shared" si="46"/>
        <v>19</v>
      </c>
      <c r="U29">
        <f t="shared" si="37"/>
        <v>88000</v>
      </c>
      <c r="V29">
        <f t="shared" si="38"/>
        <v>64707.6</v>
      </c>
      <c r="Y29">
        <f t="shared" si="30"/>
        <v>11</v>
      </c>
      <c r="Z29">
        <f t="shared" si="30"/>
        <v>8</v>
      </c>
      <c r="AA29">
        <f t="shared" si="30"/>
        <v>11</v>
      </c>
      <c r="AB29">
        <f t="shared" si="30"/>
        <v>6</v>
      </c>
      <c r="AC29">
        <f t="shared" si="30"/>
        <v>4</v>
      </c>
      <c r="AD29">
        <f t="shared" si="30"/>
        <v>11</v>
      </c>
      <c r="AE29">
        <f t="shared" si="30"/>
        <v>3</v>
      </c>
      <c r="AF29">
        <f t="shared" si="30"/>
        <v>5</v>
      </c>
      <c r="AG29">
        <f t="shared" si="30"/>
        <v>5</v>
      </c>
      <c r="AH29">
        <f t="shared" si="30"/>
        <v>4</v>
      </c>
      <c r="AI29">
        <f t="shared" si="39"/>
        <v>88000</v>
      </c>
      <c r="AJ29">
        <f t="shared" si="40"/>
        <v>88000.4</v>
      </c>
      <c r="AM29">
        <f t="shared" si="31"/>
        <v>6</v>
      </c>
      <c r="AN29">
        <f t="shared" si="31"/>
        <v>6</v>
      </c>
      <c r="AO29">
        <f t="shared" si="31"/>
        <v>11</v>
      </c>
      <c r="AP29">
        <f t="shared" si="31"/>
        <v>9</v>
      </c>
      <c r="AQ29">
        <f t="shared" si="31"/>
        <v>7</v>
      </c>
      <c r="AR29">
        <f t="shared" si="41"/>
        <v>88000</v>
      </c>
      <c r="AS29">
        <f t="shared" si="42"/>
        <v>65765.7</v>
      </c>
    </row>
    <row r="30" spans="1:45" x14ac:dyDescent="0.3">
      <c r="A30" t="str">
        <f t="shared" si="32"/>
        <v>O5</v>
      </c>
      <c r="B30">
        <f t="shared" ref="B30:F30" si="47">RANK(B7,B$3:B$22,0)</f>
        <v>14</v>
      </c>
      <c r="C30">
        <f t="shared" si="47"/>
        <v>4</v>
      </c>
      <c r="D30">
        <f t="shared" si="47"/>
        <v>12</v>
      </c>
      <c r="E30">
        <f t="shared" si="47"/>
        <v>6</v>
      </c>
      <c r="F30">
        <f t="shared" si="47"/>
        <v>16</v>
      </c>
      <c r="G30">
        <f t="shared" si="34"/>
        <v>60000</v>
      </c>
      <c r="H30">
        <f t="shared" si="35"/>
        <v>73588.5</v>
      </c>
      <c r="K30">
        <f t="shared" ref="K30:T30" si="48">RANK(K7,K$3:K$22,0)</f>
        <v>7</v>
      </c>
      <c r="L30">
        <f t="shared" si="48"/>
        <v>15</v>
      </c>
      <c r="M30">
        <f t="shared" si="48"/>
        <v>16</v>
      </c>
      <c r="N30">
        <f t="shared" si="48"/>
        <v>18</v>
      </c>
      <c r="O30">
        <f t="shared" si="48"/>
        <v>5</v>
      </c>
      <c r="P30">
        <f t="shared" si="48"/>
        <v>4</v>
      </c>
      <c r="Q30">
        <f t="shared" si="48"/>
        <v>8</v>
      </c>
      <c r="R30">
        <f t="shared" si="48"/>
        <v>8</v>
      </c>
      <c r="S30">
        <f t="shared" si="48"/>
        <v>16</v>
      </c>
      <c r="T30">
        <f t="shared" si="48"/>
        <v>15</v>
      </c>
      <c r="U30">
        <f t="shared" si="37"/>
        <v>60000</v>
      </c>
      <c r="V30">
        <f t="shared" si="38"/>
        <v>50662.5</v>
      </c>
      <c r="Y30">
        <f t="shared" si="30"/>
        <v>6</v>
      </c>
      <c r="Z30">
        <f t="shared" si="30"/>
        <v>15</v>
      </c>
      <c r="AA30">
        <f t="shared" si="30"/>
        <v>6</v>
      </c>
      <c r="AB30">
        <f t="shared" si="30"/>
        <v>8</v>
      </c>
      <c r="AC30">
        <f t="shared" si="30"/>
        <v>13</v>
      </c>
      <c r="AD30">
        <f t="shared" si="30"/>
        <v>6</v>
      </c>
      <c r="AE30">
        <f t="shared" si="30"/>
        <v>11</v>
      </c>
      <c r="AF30">
        <f t="shared" si="30"/>
        <v>17</v>
      </c>
      <c r="AG30">
        <f t="shared" si="30"/>
        <v>8</v>
      </c>
      <c r="AH30">
        <f t="shared" si="30"/>
        <v>9</v>
      </c>
      <c r="AI30">
        <f t="shared" si="39"/>
        <v>60000</v>
      </c>
      <c r="AJ30">
        <f t="shared" si="40"/>
        <v>59999.8</v>
      </c>
      <c r="AM30">
        <f t="shared" si="31"/>
        <v>6</v>
      </c>
      <c r="AN30">
        <f t="shared" si="31"/>
        <v>2</v>
      </c>
      <c r="AO30">
        <f t="shared" si="31"/>
        <v>11</v>
      </c>
      <c r="AP30">
        <f t="shared" si="31"/>
        <v>1</v>
      </c>
      <c r="AQ30">
        <f t="shared" si="31"/>
        <v>7</v>
      </c>
      <c r="AR30">
        <f t="shared" si="41"/>
        <v>60000</v>
      </c>
      <c r="AS30">
        <f t="shared" si="42"/>
        <v>65765.7</v>
      </c>
    </row>
    <row r="31" spans="1:45" x14ac:dyDescent="0.3">
      <c r="A31" t="str">
        <f t="shared" si="32"/>
        <v>O6</v>
      </c>
      <c r="B31">
        <f t="shared" ref="B31:F31" si="49">RANK(B8,B$3:B$22,0)</f>
        <v>19</v>
      </c>
      <c r="C31">
        <f t="shared" si="49"/>
        <v>20</v>
      </c>
      <c r="D31">
        <f t="shared" si="49"/>
        <v>19</v>
      </c>
      <c r="E31">
        <f t="shared" si="49"/>
        <v>12</v>
      </c>
      <c r="F31">
        <f t="shared" si="49"/>
        <v>12</v>
      </c>
      <c r="G31">
        <f t="shared" si="34"/>
        <v>34000</v>
      </c>
      <c r="H31">
        <f t="shared" si="35"/>
        <v>19022.900000000001</v>
      </c>
      <c r="K31">
        <f t="shared" ref="K31:T31" si="50">RANK(K8,K$3:K$22,0)</f>
        <v>20</v>
      </c>
      <c r="L31">
        <f t="shared" si="50"/>
        <v>19</v>
      </c>
      <c r="M31">
        <f t="shared" si="50"/>
        <v>19</v>
      </c>
      <c r="N31">
        <f t="shared" si="50"/>
        <v>17</v>
      </c>
      <c r="O31">
        <f t="shared" si="50"/>
        <v>20</v>
      </c>
      <c r="P31">
        <f t="shared" si="50"/>
        <v>20</v>
      </c>
      <c r="Q31">
        <f t="shared" si="50"/>
        <v>19</v>
      </c>
      <c r="R31">
        <f t="shared" si="50"/>
        <v>19</v>
      </c>
      <c r="S31">
        <f t="shared" si="50"/>
        <v>17</v>
      </c>
      <c r="T31">
        <f t="shared" si="50"/>
        <v>13</v>
      </c>
      <c r="U31">
        <f t="shared" si="37"/>
        <v>34000</v>
      </c>
      <c r="V31">
        <f t="shared" si="38"/>
        <v>27086.9</v>
      </c>
      <c r="Y31">
        <f t="shared" si="30"/>
        <v>20</v>
      </c>
      <c r="Z31">
        <f t="shared" si="30"/>
        <v>12</v>
      </c>
      <c r="AA31">
        <f t="shared" si="30"/>
        <v>19</v>
      </c>
      <c r="AB31">
        <f t="shared" si="30"/>
        <v>20</v>
      </c>
      <c r="AC31">
        <f t="shared" si="30"/>
        <v>19</v>
      </c>
      <c r="AD31">
        <f t="shared" si="30"/>
        <v>18</v>
      </c>
      <c r="AE31">
        <f t="shared" si="30"/>
        <v>18</v>
      </c>
      <c r="AF31">
        <f t="shared" si="30"/>
        <v>13</v>
      </c>
      <c r="AG31">
        <f t="shared" si="30"/>
        <v>18</v>
      </c>
      <c r="AH31">
        <f t="shared" si="30"/>
        <v>19</v>
      </c>
      <c r="AI31">
        <f t="shared" si="39"/>
        <v>34000</v>
      </c>
      <c r="AJ31">
        <f t="shared" si="40"/>
        <v>34000.199999999997</v>
      </c>
      <c r="AM31">
        <f t="shared" si="31"/>
        <v>19</v>
      </c>
      <c r="AN31">
        <f t="shared" si="31"/>
        <v>18</v>
      </c>
      <c r="AO31">
        <f t="shared" si="31"/>
        <v>19</v>
      </c>
      <c r="AP31">
        <f t="shared" si="31"/>
        <v>9</v>
      </c>
      <c r="AQ31">
        <f t="shared" si="31"/>
        <v>7</v>
      </c>
      <c r="AR31">
        <f t="shared" si="41"/>
        <v>34000</v>
      </c>
      <c r="AS31">
        <f t="shared" si="42"/>
        <v>22941.5</v>
      </c>
    </row>
    <row r="32" spans="1:45" x14ac:dyDescent="0.3">
      <c r="A32" t="str">
        <f t="shared" si="32"/>
        <v>O7</v>
      </c>
      <c r="B32">
        <f t="shared" ref="B32:F32" si="51">RANK(B9,B$3:B$22,0)</f>
        <v>2</v>
      </c>
      <c r="C32">
        <f t="shared" si="51"/>
        <v>9</v>
      </c>
      <c r="D32">
        <f t="shared" si="51"/>
        <v>4</v>
      </c>
      <c r="E32">
        <f t="shared" si="51"/>
        <v>1</v>
      </c>
      <c r="F32">
        <f t="shared" si="51"/>
        <v>9</v>
      </c>
      <c r="G32">
        <f t="shared" si="34"/>
        <v>68000</v>
      </c>
      <c r="H32">
        <f t="shared" si="35"/>
        <v>78093.899999999994</v>
      </c>
      <c r="K32">
        <f t="shared" ref="K32:T32" si="52">RANK(K9,K$3:K$22,0)</f>
        <v>4</v>
      </c>
      <c r="L32">
        <f t="shared" si="52"/>
        <v>2</v>
      </c>
      <c r="M32">
        <f t="shared" si="52"/>
        <v>2</v>
      </c>
      <c r="N32">
        <f t="shared" si="52"/>
        <v>3</v>
      </c>
      <c r="O32">
        <f t="shared" si="52"/>
        <v>6</v>
      </c>
      <c r="P32">
        <f t="shared" si="52"/>
        <v>6</v>
      </c>
      <c r="Q32">
        <f t="shared" si="52"/>
        <v>7</v>
      </c>
      <c r="R32">
        <f t="shared" si="52"/>
        <v>3</v>
      </c>
      <c r="S32">
        <f t="shared" si="52"/>
        <v>4</v>
      </c>
      <c r="T32">
        <f t="shared" si="52"/>
        <v>2</v>
      </c>
      <c r="U32">
        <f t="shared" si="37"/>
        <v>68000</v>
      </c>
      <c r="V32">
        <f t="shared" si="38"/>
        <v>87781.6</v>
      </c>
      <c r="Y32">
        <f t="shared" si="30"/>
        <v>3</v>
      </c>
      <c r="Z32">
        <f t="shared" si="30"/>
        <v>4</v>
      </c>
      <c r="AA32">
        <f t="shared" si="30"/>
        <v>2</v>
      </c>
      <c r="AB32">
        <f t="shared" si="30"/>
        <v>4</v>
      </c>
      <c r="AC32">
        <f t="shared" si="30"/>
        <v>11</v>
      </c>
      <c r="AD32">
        <f t="shared" si="30"/>
        <v>15</v>
      </c>
      <c r="AE32">
        <f t="shared" si="30"/>
        <v>13</v>
      </c>
      <c r="AF32">
        <f t="shared" si="30"/>
        <v>10</v>
      </c>
      <c r="AG32">
        <f t="shared" si="30"/>
        <v>14</v>
      </c>
      <c r="AH32">
        <f t="shared" si="30"/>
        <v>16</v>
      </c>
      <c r="AI32">
        <f t="shared" si="39"/>
        <v>68000</v>
      </c>
      <c r="AJ32">
        <f t="shared" si="40"/>
        <v>67999.8</v>
      </c>
      <c r="AM32">
        <f t="shared" si="31"/>
        <v>2</v>
      </c>
      <c r="AN32">
        <f t="shared" si="31"/>
        <v>6</v>
      </c>
      <c r="AO32">
        <f t="shared" si="31"/>
        <v>2</v>
      </c>
      <c r="AP32">
        <f t="shared" si="31"/>
        <v>1</v>
      </c>
      <c r="AQ32">
        <f t="shared" si="31"/>
        <v>7</v>
      </c>
      <c r="AR32">
        <f t="shared" si="41"/>
        <v>68000</v>
      </c>
      <c r="AS32">
        <f t="shared" si="42"/>
        <v>79530.7</v>
      </c>
    </row>
    <row r="33" spans="1:45" x14ac:dyDescent="0.3">
      <c r="A33" t="str">
        <f t="shared" si="32"/>
        <v>O8</v>
      </c>
      <c r="B33">
        <f t="shared" ref="B33:F33" si="53">RANK(B10,B$3:B$22,0)</f>
        <v>13</v>
      </c>
      <c r="C33">
        <f t="shared" si="53"/>
        <v>16</v>
      </c>
      <c r="D33">
        <f t="shared" si="53"/>
        <v>10</v>
      </c>
      <c r="E33">
        <f t="shared" si="53"/>
        <v>16</v>
      </c>
      <c r="F33">
        <f t="shared" si="53"/>
        <v>5</v>
      </c>
      <c r="G33">
        <f t="shared" si="34"/>
        <v>96000</v>
      </c>
      <c r="H33">
        <f t="shared" si="35"/>
        <v>60572.9</v>
      </c>
      <c r="K33">
        <f t="shared" ref="K33:T33" si="54">RANK(K10,K$3:K$22,0)</f>
        <v>17</v>
      </c>
      <c r="L33">
        <f t="shared" si="54"/>
        <v>13</v>
      </c>
      <c r="M33">
        <f t="shared" si="54"/>
        <v>13</v>
      </c>
      <c r="N33">
        <f t="shared" si="54"/>
        <v>13</v>
      </c>
      <c r="O33">
        <f t="shared" si="54"/>
        <v>16</v>
      </c>
      <c r="P33">
        <f t="shared" si="54"/>
        <v>17</v>
      </c>
      <c r="Q33">
        <f t="shared" si="54"/>
        <v>14</v>
      </c>
      <c r="R33">
        <f t="shared" si="54"/>
        <v>12</v>
      </c>
      <c r="S33">
        <f t="shared" si="54"/>
        <v>6</v>
      </c>
      <c r="T33">
        <f t="shared" si="54"/>
        <v>10</v>
      </c>
      <c r="U33">
        <f t="shared" si="37"/>
        <v>96000</v>
      </c>
      <c r="V33">
        <f t="shared" si="38"/>
        <v>59691.5</v>
      </c>
      <c r="Y33">
        <f t="shared" si="30"/>
        <v>5</v>
      </c>
      <c r="Z33">
        <f t="shared" si="30"/>
        <v>6</v>
      </c>
      <c r="AA33">
        <f t="shared" si="30"/>
        <v>5</v>
      </c>
      <c r="AB33">
        <f t="shared" si="30"/>
        <v>5</v>
      </c>
      <c r="AC33">
        <f t="shared" si="30"/>
        <v>10</v>
      </c>
      <c r="AD33">
        <f t="shared" si="30"/>
        <v>3</v>
      </c>
      <c r="AE33">
        <f t="shared" si="30"/>
        <v>6</v>
      </c>
      <c r="AF33">
        <f t="shared" si="30"/>
        <v>7</v>
      </c>
      <c r="AG33">
        <f t="shared" si="30"/>
        <v>6</v>
      </c>
      <c r="AH33">
        <f t="shared" si="30"/>
        <v>6</v>
      </c>
      <c r="AI33">
        <f t="shared" si="39"/>
        <v>96000</v>
      </c>
      <c r="AJ33">
        <f t="shared" si="40"/>
        <v>96000</v>
      </c>
      <c r="AM33">
        <f t="shared" si="31"/>
        <v>6</v>
      </c>
      <c r="AN33">
        <f t="shared" si="31"/>
        <v>13</v>
      </c>
      <c r="AO33">
        <f t="shared" si="31"/>
        <v>8</v>
      </c>
      <c r="AP33">
        <f t="shared" si="31"/>
        <v>16</v>
      </c>
      <c r="AQ33">
        <f t="shared" si="31"/>
        <v>2</v>
      </c>
      <c r="AR33">
        <f t="shared" si="41"/>
        <v>96000</v>
      </c>
      <c r="AS33">
        <f t="shared" si="42"/>
        <v>65255.9</v>
      </c>
    </row>
    <row r="34" spans="1:45" x14ac:dyDescent="0.3">
      <c r="A34" t="str">
        <f t="shared" si="32"/>
        <v>O9</v>
      </c>
      <c r="B34">
        <f t="shared" ref="B34:F34" si="55">RANK(B11,B$3:B$22,0)</f>
        <v>9</v>
      </c>
      <c r="C34">
        <f t="shared" si="55"/>
        <v>10</v>
      </c>
      <c r="D34">
        <f t="shared" si="55"/>
        <v>17</v>
      </c>
      <c r="E34">
        <f t="shared" si="55"/>
        <v>4</v>
      </c>
      <c r="F34">
        <f t="shared" si="55"/>
        <v>16</v>
      </c>
      <c r="G34">
        <f t="shared" si="34"/>
        <v>54000</v>
      </c>
      <c r="H34">
        <f t="shared" si="35"/>
        <v>60572.9</v>
      </c>
      <c r="K34">
        <f t="shared" ref="K34:T34" si="56">RANK(K11,K$3:K$22,0)</f>
        <v>8</v>
      </c>
      <c r="L34">
        <f t="shared" si="56"/>
        <v>9</v>
      </c>
      <c r="M34">
        <f t="shared" si="56"/>
        <v>9</v>
      </c>
      <c r="N34">
        <f t="shared" si="56"/>
        <v>12</v>
      </c>
      <c r="O34">
        <f t="shared" si="56"/>
        <v>12</v>
      </c>
      <c r="P34">
        <f t="shared" si="56"/>
        <v>10</v>
      </c>
      <c r="Q34">
        <f t="shared" si="56"/>
        <v>13</v>
      </c>
      <c r="R34">
        <f t="shared" si="56"/>
        <v>14</v>
      </c>
      <c r="S34">
        <f t="shared" si="56"/>
        <v>20</v>
      </c>
      <c r="T34">
        <f t="shared" si="56"/>
        <v>14</v>
      </c>
      <c r="U34">
        <f t="shared" si="37"/>
        <v>54000</v>
      </c>
      <c r="V34">
        <f t="shared" si="38"/>
        <v>47652.9</v>
      </c>
      <c r="Y34">
        <f t="shared" si="30"/>
        <v>17</v>
      </c>
      <c r="Z34">
        <f t="shared" si="30"/>
        <v>19</v>
      </c>
      <c r="AA34">
        <f t="shared" si="30"/>
        <v>17</v>
      </c>
      <c r="AB34">
        <f t="shared" si="30"/>
        <v>14</v>
      </c>
      <c r="AC34">
        <f t="shared" si="30"/>
        <v>14</v>
      </c>
      <c r="AD34">
        <f t="shared" si="30"/>
        <v>15</v>
      </c>
      <c r="AE34">
        <f t="shared" si="30"/>
        <v>14</v>
      </c>
      <c r="AF34">
        <f t="shared" si="30"/>
        <v>8</v>
      </c>
      <c r="AG34">
        <f t="shared" si="30"/>
        <v>12</v>
      </c>
      <c r="AH34">
        <f t="shared" si="30"/>
        <v>9</v>
      </c>
      <c r="AI34">
        <f t="shared" si="39"/>
        <v>54000</v>
      </c>
      <c r="AJ34">
        <f t="shared" si="40"/>
        <v>54000.3</v>
      </c>
      <c r="AM34">
        <f t="shared" si="31"/>
        <v>6</v>
      </c>
      <c r="AN34">
        <f t="shared" si="31"/>
        <v>6</v>
      </c>
      <c r="AO34">
        <f t="shared" si="31"/>
        <v>17</v>
      </c>
      <c r="AP34">
        <f t="shared" si="31"/>
        <v>1</v>
      </c>
      <c r="AQ34">
        <f t="shared" si="31"/>
        <v>7</v>
      </c>
      <c r="AR34">
        <f t="shared" si="41"/>
        <v>54000</v>
      </c>
      <c r="AS34">
        <f t="shared" si="42"/>
        <v>59648</v>
      </c>
    </row>
    <row r="35" spans="1:45" x14ac:dyDescent="0.3">
      <c r="A35" t="str">
        <f t="shared" si="32"/>
        <v>O10</v>
      </c>
      <c r="B35">
        <f t="shared" ref="B35:F35" si="57">RANK(B12,B$3:B$22,0)</f>
        <v>18</v>
      </c>
      <c r="C35">
        <f t="shared" si="57"/>
        <v>15</v>
      </c>
      <c r="D35">
        <f t="shared" si="57"/>
        <v>15</v>
      </c>
      <c r="E35">
        <f t="shared" si="57"/>
        <v>19</v>
      </c>
      <c r="F35">
        <f t="shared" si="57"/>
        <v>19</v>
      </c>
      <c r="G35">
        <f t="shared" si="34"/>
        <v>54000</v>
      </c>
      <c r="H35">
        <f t="shared" si="35"/>
        <v>38546.400000000001</v>
      </c>
      <c r="K35">
        <f t="shared" ref="K35:T35" si="58">RANK(K12,K$3:K$22,0)</f>
        <v>18</v>
      </c>
      <c r="L35">
        <f t="shared" si="58"/>
        <v>18</v>
      </c>
      <c r="M35">
        <f t="shared" si="58"/>
        <v>17</v>
      </c>
      <c r="N35">
        <f t="shared" si="58"/>
        <v>19</v>
      </c>
      <c r="O35">
        <f t="shared" si="58"/>
        <v>17</v>
      </c>
      <c r="P35">
        <f t="shared" si="58"/>
        <v>15</v>
      </c>
      <c r="Q35">
        <f t="shared" si="58"/>
        <v>17</v>
      </c>
      <c r="R35">
        <f t="shared" si="58"/>
        <v>16</v>
      </c>
      <c r="S35">
        <f t="shared" si="58"/>
        <v>18</v>
      </c>
      <c r="T35">
        <f t="shared" si="58"/>
        <v>20</v>
      </c>
      <c r="U35">
        <f t="shared" si="37"/>
        <v>54000</v>
      </c>
      <c r="V35">
        <f t="shared" si="38"/>
        <v>38623.9</v>
      </c>
      <c r="Y35">
        <f t="shared" si="30"/>
        <v>12</v>
      </c>
      <c r="Z35">
        <f t="shared" si="30"/>
        <v>11</v>
      </c>
      <c r="AA35">
        <f t="shared" si="30"/>
        <v>15</v>
      </c>
      <c r="AB35">
        <f t="shared" si="30"/>
        <v>12</v>
      </c>
      <c r="AC35">
        <f t="shared" si="30"/>
        <v>12</v>
      </c>
      <c r="AD35">
        <f t="shared" si="30"/>
        <v>7</v>
      </c>
      <c r="AE35">
        <f t="shared" si="30"/>
        <v>8</v>
      </c>
      <c r="AF35">
        <f t="shared" si="30"/>
        <v>12</v>
      </c>
      <c r="AG35">
        <f t="shared" si="30"/>
        <v>9</v>
      </c>
      <c r="AH35">
        <f t="shared" si="30"/>
        <v>3</v>
      </c>
      <c r="AI35">
        <f t="shared" si="39"/>
        <v>54000</v>
      </c>
      <c r="AJ35">
        <f t="shared" si="40"/>
        <v>53999.8</v>
      </c>
      <c r="AM35">
        <f t="shared" si="31"/>
        <v>17</v>
      </c>
      <c r="AN35">
        <f t="shared" si="31"/>
        <v>13</v>
      </c>
      <c r="AO35">
        <f t="shared" si="31"/>
        <v>11</v>
      </c>
      <c r="AP35">
        <f t="shared" si="31"/>
        <v>18</v>
      </c>
      <c r="AQ35">
        <f t="shared" si="31"/>
        <v>7</v>
      </c>
      <c r="AR35">
        <f t="shared" si="41"/>
        <v>54000</v>
      </c>
      <c r="AS35">
        <f t="shared" si="42"/>
        <v>39255.5</v>
      </c>
    </row>
    <row r="36" spans="1:45" x14ac:dyDescent="0.3">
      <c r="A36" t="str">
        <f t="shared" si="32"/>
        <v>O11</v>
      </c>
      <c r="B36">
        <f t="shared" ref="B36:F36" si="59">RANK(B13,B$3:B$22,0)</f>
        <v>12</v>
      </c>
      <c r="C36">
        <f t="shared" si="59"/>
        <v>14</v>
      </c>
      <c r="D36">
        <f t="shared" si="59"/>
        <v>20</v>
      </c>
      <c r="E36">
        <f t="shared" si="59"/>
        <v>9</v>
      </c>
      <c r="F36">
        <f t="shared" si="59"/>
        <v>3</v>
      </c>
      <c r="G36">
        <f t="shared" si="34"/>
        <v>75000</v>
      </c>
      <c r="H36">
        <f t="shared" si="35"/>
        <v>57068.6</v>
      </c>
      <c r="K36">
        <f t="shared" ref="K36:T36" si="60">RANK(K13,K$3:K$22,0)</f>
        <v>16</v>
      </c>
      <c r="L36">
        <f t="shared" si="60"/>
        <v>11</v>
      </c>
      <c r="M36">
        <f t="shared" si="60"/>
        <v>12</v>
      </c>
      <c r="N36">
        <f t="shared" si="60"/>
        <v>9</v>
      </c>
      <c r="O36">
        <f t="shared" si="60"/>
        <v>19</v>
      </c>
      <c r="P36">
        <f t="shared" si="60"/>
        <v>14</v>
      </c>
      <c r="Q36">
        <f t="shared" si="60"/>
        <v>12</v>
      </c>
      <c r="R36">
        <f t="shared" si="60"/>
        <v>20</v>
      </c>
      <c r="S36">
        <f t="shared" si="60"/>
        <v>15</v>
      </c>
      <c r="T36">
        <f t="shared" si="60"/>
        <v>5</v>
      </c>
      <c r="U36">
        <f t="shared" si="37"/>
        <v>75000</v>
      </c>
      <c r="V36">
        <f t="shared" si="38"/>
        <v>62701.1</v>
      </c>
      <c r="Y36">
        <f t="shared" si="30"/>
        <v>9</v>
      </c>
      <c r="Z36">
        <f t="shared" si="30"/>
        <v>3</v>
      </c>
      <c r="AA36">
        <f t="shared" si="30"/>
        <v>8</v>
      </c>
      <c r="AB36">
        <f t="shared" si="30"/>
        <v>8</v>
      </c>
      <c r="AC36">
        <f t="shared" si="30"/>
        <v>3</v>
      </c>
      <c r="AD36">
        <f t="shared" si="30"/>
        <v>10</v>
      </c>
      <c r="AE36">
        <f t="shared" si="30"/>
        <v>15</v>
      </c>
      <c r="AF36">
        <f t="shared" si="30"/>
        <v>2</v>
      </c>
      <c r="AG36">
        <f t="shared" si="30"/>
        <v>4</v>
      </c>
      <c r="AH36">
        <f t="shared" si="30"/>
        <v>8</v>
      </c>
      <c r="AI36">
        <f t="shared" si="39"/>
        <v>75000</v>
      </c>
      <c r="AJ36">
        <f t="shared" si="40"/>
        <v>75000.399999999994</v>
      </c>
      <c r="AM36">
        <f t="shared" si="31"/>
        <v>6</v>
      </c>
      <c r="AN36">
        <f t="shared" si="31"/>
        <v>13</v>
      </c>
      <c r="AO36">
        <f t="shared" si="31"/>
        <v>19</v>
      </c>
      <c r="AP36">
        <f t="shared" si="31"/>
        <v>9</v>
      </c>
      <c r="AQ36">
        <f t="shared" si="31"/>
        <v>2</v>
      </c>
      <c r="AR36">
        <f t="shared" si="41"/>
        <v>75000</v>
      </c>
      <c r="AS36">
        <f t="shared" si="42"/>
        <v>59138.2</v>
      </c>
    </row>
    <row r="37" spans="1:45" x14ac:dyDescent="0.3">
      <c r="A37" t="str">
        <f t="shared" si="32"/>
        <v>O12</v>
      </c>
      <c r="B37">
        <f t="shared" ref="B37:F37" si="61">RANK(B14,B$3:B$22,0)</f>
        <v>5</v>
      </c>
      <c r="C37">
        <f t="shared" si="61"/>
        <v>1</v>
      </c>
      <c r="D37">
        <f t="shared" si="61"/>
        <v>6</v>
      </c>
      <c r="E37">
        <f t="shared" si="61"/>
        <v>13</v>
      </c>
      <c r="F37">
        <f t="shared" si="61"/>
        <v>9</v>
      </c>
      <c r="G37">
        <f t="shared" si="34"/>
        <v>78000</v>
      </c>
      <c r="H37">
        <f t="shared" si="35"/>
        <v>83100</v>
      </c>
      <c r="K37">
        <f t="shared" ref="K37:T37" si="62">RANK(K14,K$3:K$22,0)</f>
        <v>1</v>
      </c>
      <c r="L37">
        <f t="shared" si="62"/>
        <v>5</v>
      </c>
      <c r="M37">
        <f t="shared" si="62"/>
        <v>4</v>
      </c>
      <c r="N37">
        <f t="shared" si="62"/>
        <v>4</v>
      </c>
      <c r="O37">
        <f t="shared" si="62"/>
        <v>2</v>
      </c>
      <c r="P37">
        <f t="shared" si="62"/>
        <v>1</v>
      </c>
      <c r="Q37">
        <f t="shared" si="62"/>
        <v>1</v>
      </c>
      <c r="R37">
        <f t="shared" si="62"/>
        <v>9</v>
      </c>
      <c r="S37">
        <f t="shared" si="62"/>
        <v>7</v>
      </c>
      <c r="T37">
        <f t="shared" si="62"/>
        <v>12</v>
      </c>
      <c r="U37">
        <f t="shared" si="37"/>
        <v>78000</v>
      </c>
      <c r="V37">
        <f t="shared" si="38"/>
        <v>83267.100000000006</v>
      </c>
      <c r="Y37">
        <f t="shared" si="30"/>
        <v>3</v>
      </c>
      <c r="Z37">
        <f t="shared" si="30"/>
        <v>13</v>
      </c>
      <c r="AA37">
        <f t="shared" si="30"/>
        <v>13</v>
      </c>
      <c r="AB37">
        <f t="shared" si="30"/>
        <v>15</v>
      </c>
      <c r="AC37">
        <f t="shared" si="30"/>
        <v>2</v>
      </c>
      <c r="AD37">
        <f t="shared" si="30"/>
        <v>1</v>
      </c>
      <c r="AE37">
        <f t="shared" si="30"/>
        <v>2</v>
      </c>
      <c r="AF37">
        <f t="shared" si="30"/>
        <v>14</v>
      </c>
      <c r="AG37">
        <f t="shared" si="30"/>
        <v>11</v>
      </c>
      <c r="AH37">
        <f t="shared" si="30"/>
        <v>12</v>
      </c>
      <c r="AI37">
        <f t="shared" si="39"/>
        <v>78000</v>
      </c>
      <c r="AJ37">
        <f t="shared" si="40"/>
        <v>77999.899999999994</v>
      </c>
      <c r="AM37">
        <f t="shared" si="31"/>
        <v>4</v>
      </c>
      <c r="AN37">
        <f t="shared" si="31"/>
        <v>1</v>
      </c>
      <c r="AO37">
        <f t="shared" si="31"/>
        <v>2</v>
      </c>
      <c r="AP37">
        <f t="shared" si="31"/>
        <v>9</v>
      </c>
      <c r="AQ37">
        <f t="shared" si="31"/>
        <v>7</v>
      </c>
      <c r="AR37">
        <f t="shared" si="41"/>
        <v>78000</v>
      </c>
      <c r="AS37">
        <f t="shared" si="42"/>
        <v>84628.800000000003</v>
      </c>
    </row>
    <row r="38" spans="1:45" x14ac:dyDescent="0.3">
      <c r="A38" t="str">
        <f t="shared" si="32"/>
        <v>O13</v>
      </c>
      <c r="B38">
        <f t="shared" ref="B38:F38" si="63">RANK(B15,B$3:B$22,0)</f>
        <v>7</v>
      </c>
      <c r="C38">
        <f t="shared" si="63"/>
        <v>3</v>
      </c>
      <c r="D38">
        <f t="shared" si="63"/>
        <v>9</v>
      </c>
      <c r="E38">
        <f t="shared" si="63"/>
        <v>3</v>
      </c>
      <c r="F38">
        <f t="shared" si="63"/>
        <v>11</v>
      </c>
      <c r="G38">
        <f t="shared" si="34"/>
        <v>87000</v>
      </c>
      <c r="H38">
        <f t="shared" si="35"/>
        <v>74089.100000000006</v>
      </c>
      <c r="K38">
        <f t="shared" ref="K38:T38" si="64">RANK(K15,K$3:K$22,0)</f>
        <v>3</v>
      </c>
      <c r="L38">
        <f t="shared" si="64"/>
        <v>8</v>
      </c>
      <c r="M38">
        <f t="shared" si="64"/>
        <v>8</v>
      </c>
      <c r="N38">
        <f t="shared" si="64"/>
        <v>5</v>
      </c>
      <c r="O38">
        <f t="shared" si="64"/>
        <v>4</v>
      </c>
      <c r="P38">
        <f t="shared" si="64"/>
        <v>3</v>
      </c>
      <c r="Q38">
        <f t="shared" si="64"/>
        <v>3</v>
      </c>
      <c r="R38">
        <f t="shared" si="64"/>
        <v>5</v>
      </c>
      <c r="S38">
        <f t="shared" si="64"/>
        <v>8</v>
      </c>
      <c r="T38">
        <f t="shared" si="64"/>
        <v>3</v>
      </c>
      <c r="U38">
        <f t="shared" si="37"/>
        <v>87000</v>
      </c>
      <c r="V38">
        <f t="shared" si="38"/>
        <v>87280</v>
      </c>
      <c r="Y38">
        <f t="shared" si="30"/>
        <v>8</v>
      </c>
      <c r="Z38">
        <f t="shared" si="30"/>
        <v>10</v>
      </c>
      <c r="AA38">
        <f t="shared" si="30"/>
        <v>10</v>
      </c>
      <c r="AB38">
        <f t="shared" si="30"/>
        <v>10</v>
      </c>
      <c r="AC38">
        <f t="shared" si="30"/>
        <v>5</v>
      </c>
      <c r="AD38">
        <f t="shared" si="30"/>
        <v>7</v>
      </c>
      <c r="AE38">
        <f t="shared" si="30"/>
        <v>9</v>
      </c>
      <c r="AF38">
        <f t="shared" si="30"/>
        <v>4</v>
      </c>
      <c r="AG38">
        <f t="shared" si="30"/>
        <v>7</v>
      </c>
      <c r="AH38">
        <f t="shared" si="30"/>
        <v>13</v>
      </c>
      <c r="AI38">
        <f t="shared" si="39"/>
        <v>87000</v>
      </c>
      <c r="AJ38">
        <f t="shared" si="40"/>
        <v>87000.4</v>
      </c>
      <c r="AM38">
        <f t="shared" si="31"/>
        <v>6</v>
      </c>
      <c r="AN38">
        <f t="shared" si="31"/>
        <v>2</v>
      </c>
      <c r="AO38">
        <f t="shared" si="31"/>
        <v>8</v>
      </c>
      <c r="AP38">
        <f t="shared" si="31"/>
        <v>1</v>
      </c>
      <c r="AQ38">
        <f t="shared" si="31"/>
        <v>7</v>
      </c>
      <c r="AR38">
        <f t="shared" si="41"/>
        <v>87000</v>
      </c>
      <c r="AS38">
        <f t="shared" si="42"/>
        <v>65765.7</v>
      </c>
    </row>
    <row r="39" spans="1:45" x14ac:dyDescent="0.3">
      <c r="A39" t="str">
        <f t="shared" si="32"/>
        <v>O14</v>
      </c>
      <c r="B39">
        <f t="shared" ref="B39:F39" si="65">RANK(B16,B$3:B$22,0)</f>
        <v>1</v>
      </c>
      <c r="C39">
        <f t="shared" si="65"/>
        <v>17</v>
      </c>
      <c r="D39">
        <f t="shared" si="65"/>
        <v>3</v>
      </c>
      <c r="E39">
        <f t="shared" si="65"/>
        <v>11</v>
      </c>
      <c r="F39">
        <f t="shared" si="65"/>
        <v>19</v>
      </c>
      <c r="G39">
        <f t="shared" si="34"/>
        <v>94000</v>
      </c>
      <c r="H39">
        <f t="shared" si="35"/>
        <v>94113.2</v>
      </c>
      <c r="K39">
        <f t="shared" ref="K39:T39" si="66">RANK(K16,K$3:K$22,0)</f>
        <v>11</v>
      </c>
      <c r="L39">
        <f t="shared" si="66"/>
        <v>1</v>
      </c>
      <c r="M39">
        <f t="shared" si="66"/>
        <v>1</v>
      </c>
      <c r="N39">
        <f t="shared" si="66"/>
        <v>6</v>
      </c>
      <c r="O39">
        <f t="shared" si="66"/>
        <v>14</v>
      </c>
      <c r="P39">
        <f t="shared" si="66"/>
        <v>18</v>
      </c>
      <c r="Q39">
        <f t="shared" si="66"/>
        <v>20</v>
      </c>
      <c r="R39">
        <f t="shared" si="66"/>
        <v>4</v>
      </c>
      <c r="S39">
        <f t="shared" si="66"/>
        <v>10</v>
      </c>
      <c r="T39">
        <f t="shared" si="66"/>
        <v>18</v>
      </c>
      <c r="U39">
        <f t="shared" si="37"/>
        <v>94000</v>
      </c>
      <c r="V39">
        <f t="shared" si="38"/>
        <v>94302.5</v>
      </c>
      <c r="Y39">
        <f t="shared" si="30"/>
        <v>1</v>
      </c>
      <c r="Z39">
        <f t="shared" si="30"/>
        <v>2</v>
      </c>
      <c r="AA39">
        <f t="shared" si="30"/>
        <v>1</v>
      </c>
      <c r="AB39">
        <f t="shared" si="30"/>
        <v>2</v>
      </c>
      <c r="AC39">
        <f t="shared" si="30"/>
        <v>7</v>
      </c>
      <c r="AD39">
        <f t="shared" si="30"/>
        <v>5</v>
      </c>
      <c r="AE39">
        <f t="shared" si="30"/>
        <v>5</v>
      </c>
      <c r="AF39">
        <f t="shared" si="30"/>
        <v>6</v>
      </c>
      <c r="AG39">
        <f t="shared" si="30"/>
        <v>3</v>
      </c>
      <c r="AH39">
        <f t="shared" si="30"/>
        <v>2</v>
      </c>
      <c r="AI39">
        <f t="shared" si="39"/>
        <v>94000</v>
      </c>
      <c r="AJ39">
        <f t="shared" si="40"/>
        <v>94000</v>
      </c>
      <c r="AM39">
        <f t="shared" si="31"/>
        <v>1</v>
      </c>
      <c r="AN39">
        <f t="shared" si="31"/>
        <v>17</v>
      </c>
      <c r="AO39">
        <f t="shared" si="31"/>
        <v>2</v>
      </c>
      <c r="AP39">
        <f t="shared" si="31"/>
        <v>9</v>
      </c>
      <c r="AQ39">
        <f t="shared" si="31"/>
        <v>7</v>
      </c>
      <c r="AR39">
        <f t="shared" si="41"/>
        <v>94000</v>
      </c>
      <c r="AS39">
        <f t="shared" si="42"/>
        <v>95844.6</v>
      </c>
    </row>
    <row r="40" spans="1:45" x14ac:dyDescent="0.3">
      <c r="A40" t="str">
        <f t="shared" si="32"/>
        <v>O15</v>
      </c>
      <c r="B40">
        <f t="shared" ref="B40:F40" si="67">RANK(B17,B$3:B$22,0)</f>
        <v>4</v>
      </c>
      <c r="C40">
        <f t="shared" si="67"/>
        <v>18</v>
      </c>
      <c r="D40">
        <f t="shared" si="67"/>
        <v>2</v>
      </c>
      <c r="E40">
        <f t="shared" si="67"/>
        <v>1</v>
      </c>
      <c r="F40">
        <f t="shared" si="67"/>
        <v>13</v>
      </c>
      <c r="G40">
        <f t="shared" si="34"/>
        <v>23000</v>
      </c>
      <c r="H40">
        <f t="shared" si="35"/>
        <v>39047</v>
      </c>
      <c r="K40">
        <f t="shared" ref="K40:T40" si="68">RANK(K17,K$3:K$22,0)</f>
        <v>13</v>
      </c>
      <c r="L40">
        <f t="shared" si="68"/>
        <v>4</v>
      </c>
      <c r="M40">
        <f t="shared" si="68"/>
        <v>5</v>
      </c>
      <c r="N40">
        <f t="shared" si="68"/>
        <v>7</v>
      </c>
      <c r="O40">
        <f t="shared" si="68"/>
        <v>15</v>
      </c>
      <c r="P40">
        <f t="shared" si="68"/>
        <v>16</v>
      </c>
      <c r="Q40">
        <f t="shared" si="68"/>
        <v>18</v>
      </c>
      <c r="R40">
        <f t="shared" si="68"/>
        <v>1</v>
      </c>
      <c r="S40">
        <f t="shared" si="68"/>
        <v>5</v>
      </c>
      <c r="T40">
        <f t="shared" si="68"/>
        <v>8</v>
      </c>
      <c r="U40">
        <f t="shared" si="37"/>
        <v>23000</v>
      </c>
      <c r="V40">
        <f t="shared" si="38"/>
        <v>48154.5</v>
      </c>
      <c r="Y40">
        <f t="shared" si="30"/>
        <v>12</v>
      </c>
      <c r="Z40">
        <f t="shared" si="30"/>
        <v>14</v>
      </c>
      <c r="AA40">
        <f t="shared" si="30"/>
        <v>9</v>
      </c>
      <c r="AB40">
        <f t="shared" si="30"/>
        <v>19</v>
      </c>
      <c r="AC40">
        <f t="shared" si="30"/>
        <v>17</v>
      </c>
      <c r="AD40">
        <f t="shared" si="30"/>
        <v>19</v>
      </c>
      <c r="AE40">
        <f t="shared" si="30"/>
        <v>20</v>
      </c>
      <c r="AF40">
        <f t="shared" si="30"/>
        <v>14</v>
      </c>
      <c r="AG40">
        <f t="shared" si="30"/>
        <v>20</v>
      </c>
      <c r="AH40">
        <f t="shared" si="30"/>
        <v>20</v>
      </c>
      <c r="AI40">
        <f t="shared" si="39"/>
        <v>23000</v>
      </c>
      <c r="AJ40">
        <f t="shared" si="40"/>
        <v>22999.599999999999</v>
      </c>
      <c r="AM40">
        <f t="shared" si="31"/>
        <v>4</v>
      </c>
      <c r="AN40">
        <f t="shared" si="31"/>
        <v>18</v>
      </c>
      <c r="AO40">
        <f t="shared" si="31"/>
        <v>2</v>
      </c>
      <c r="AP40">
        <f t="shared" si="31"/>
        <v>1</v>
      </c>
      <c r="AQ40">
        <f t="shared" si="31"/>
        <v>7</v>
      </c>
      <c r="AR40">
        <f t="shared" si="41"/>
        <v>23000</v>
      </c>
      <c r="AS40">
        <f t="shared" si="42"/>
        <v>35177</v>
      </c>
    </row>
    <row r="41" spans="1:45" x14ac:dyDescent="0.3">
      <c r="A41" t="str">
        <f t="shared" si="32"/>
        <v>O16</v>
      </c>
      <c r="B41">
        <f t="shared" ref="B41:F41" si="69">RANK(B18,B$3:B$22,0)</f>
        <v>10</v>
      </c>
      <c r="C41">
        <f t="shared" si="69"/>
        <v>11</v>
      </c>
      <c r="D41">
        <f t="shared" si="69"/>
        <v>14</v>
      </c>
      <c r="E41">
        <f t="shared" si="69"/>
        <v>7</v>
      </c>
      <c r="F41">
        <f t="shared" si="69"/>
        <v>8</v>
      </c>
      <c r="G41">
        <f t="shared" si="34"/>
        <v>23000</v>
      </c>
      <c r="H41">
        <f t="shared" si="35"/>
        <v>55066.2</v>
      </c>
      <c r="K41">
        <f t="shared" ref="K41:T41" si="70">RANK(K18,K$3:K$22,0)</f>
        <v>12</v>
      </c>
      <c r="L41">
        <f t="shared" si="70"/>
        <v>10</v>
      </c>
      <c r="M41">
        <f t="shared" si="70"/>
        <v>11</v>
      </c>
      <c r="N41">
        <f t="shared" si="70"/>
        <v>10</v>
      </c>
      <c r="O41">
        <f t="shared" si="70"/>
        <v>11</v>
      </c>
      <c r="P41">
        <f t="shared" si="70"/>
        <v>11</v>
      </c>
      <c r="Q41">
        <f t="shared" si="70"/>
        <v>11</v>
      </c>
      <c r="R41">
        <f t="shared" si="70"/>
        <v>11</v>
      </c>
      <c r="S41">
        <f t="shared" si="70"/>
        <v>12</v>
      </c>
      <c r="T41">
        <f t="shared" si="70"/>
        <v>6</v>
      </c>
      <c r="U41">
        <f t="shared" si="37"/>
        <v>23000</v>
      </c>
      <c r="V41">
        <f t="shared" si="38"/>
        <v>50160.9</v>
      </c>
      <c r="Y41">
        <f t="shared" si="30"/>
        <v>18</v>
      </c>
      <c r="Z41">
        <f t="shared" si="30"/>
        <v>20</v>
      </c>
      <c r="AA41">
        <f t="shared" si="30"/>
        <v>20</v>
      </c>
      <c r="AB41">
        <f t="shared" si="30"/>
        <v>17</v>
      </c>
      <c r="AC41">
        <f t="shared" si="30"/>
        <v>20</v>
      </c>
      <c r="AD41">
        <f t="shared" si="30"/>
        <v>17</v>
      </c>
      <c r="AE41">
        <f t="shared" si="30"/>
        <v>16</v>
      </c>
      <c r="AF41">
        <f t="shared" si="30"/>
        <v>20</v>
      </c>
      <c r="AG41">
        <f t="shared" si="30"/>
        <v>19</v>
      </c>
      <c r="AH41">
        <f t="shared" si="30"/>
        <v>14</v>
      </c>
      <c r="AI41">
        <f t="shared" si="39"/>
        <v>23000</v>
      </c>
      <c r="AJ41">
        <f t="shared" si="40"/>
        <v>23000.1</v>
      </c>
      <c r="AM41">
        <f t="shared" si="31"/>
        <v>6</v>
      </c>
      <c r="AN41">
        <f t="shared" si="31"/>
        <v>11</v>
      </c>
      <c r="AO41">
        <f t="shared" si="31"/>
        <v>11</v>
      </c>
      <c r="AP41">
        <f t="shared" si="31"/>
        <v>1</v>
      </c>
      <c r="AQ41">
        <f t="shared" si="31"/>
        <v>7</v>
      </c>
      <c r="AR41">
        <f t="shared" si="41"/>
        <v>23000</v>
      </c>
      <c r="AS41">
        <f t="shared" si="42"/>
        <v>56589.1</v>
      </c>
    </row>
    <row r="42" spans="1:45" x14ac:dyDescent="0.3">
      <c r="A42" t="str">
        <f t="shared" si="32"/>
        <v>O17</v>
      </c>
      <c r="B42">
        <f t="shared" ref="B42:F42" si="71">RANK(B19,B$3:B$22,0)</f>
        <v>14</v>
      </c>
      <c r="C42">
        <f t="shared" si="71"/>
        <v>7</v>
      </c>
      <c r="D42">
        <f t="shared" si="71"/>
        <v>18</v>
      </c>
      <c r="E42">
        <f t="shared" si="71"/>
        <v>10</v>
      </c>
      <c r="F42">
        <f t="shared" si="71"/>
        <v>7</v>
      </c>
      <c r="G42">
        <f t="shared" si="34"/>
        <v>76000</v>
      </c>
      <c r="H42">
        <f t="shared" si="35"/>
        <v>59571.7</v>
      </c>
      <c r="K42">
        <f t="shared" ref="K42:T42" si="72">RANK(K19,K$3:K$22,0)</f>
        <v>10</v>
      </c>
      <c r="L42">
        <f t="shared" si="72"/>
        <v>14</v>
      </c>
      <c r="M42">
        <f t="shared" si="72"/>
        <v>14</v>
      </c>
      <c r="N42">
        <f t="shared" si="72"/>
        <v>14</v>
      </c>
      <c r="O42">
        <f t="shared" si="72"/>
        <v>9</v>
      </c>
      <c r="P42">
        <f t="shared" si="72"/>
        <v>7</v>
      </c>
      <c r="Q42">
        <f t="shared" si="72"/>
        <v>6</v>
      </c>
      <c r="R42">
        <f t="shared" si="72"/>
        <v>18</v>
      </c>
      <c r="S42">
        <f t="shared" si="72"/>
        <v>13</v>
      </c>
      <c r="T42">
        <f t="shared" si="72"/>
        <v>9</v>
      </c>
      <c r="U42">
        <f t="shared" si="37"/>
        <v>76000</v>
      </c>
      <c r="V42">
        <f t="shared" si="38"/>
        <v>57685</v>
      </c>
      <c r="Y42">
        <f t="shared" ref="Y42:AH45" si="73">RANK(Y19,Y$3:Y$22,0)</f>
        <v>10</v>
      </c>
      <c r="Z42">
        <f t="shared" si="73"/>
        <v>7</v>
      </c>
      <c r="AA42">
        <f t="shared" si="73"/>
        <v>7</v>
      </c>
      <c r="AB42">
        <f t="shared" si="73"/>
        <v>7</v>
      </c>
      <c r="AC42">
        <f t="shared" si="73"/>
        <v>6</v>
      </c>
      <c r="AD42">
        <f t="shared" si="73"/>
        <v>13</v>
      </c>
      <c r="AE42">
        <f t="shared" si="73"/>
        <v>7</v>
      </c>
      <c r="AF42">
        <f t="shared" si="73"/>
        <v>9</v>
      </c>
      <c r="AG42">
        <f t="shared" si="73"/>
        <v>9</v>
      </c>
      <c r="AH42">
        <f t="shared" si="73"/>
        <v>7</v>
      </c>
      <c r="AI42">
        <f t="shared" si="39"/>
        <v>76000</v>
      </c>
      <c r="AJ42">
        <f t="shared" si="40"/>
        <v>76000.399999999994</v>
      </c>
      <c r="AM42">
        <f t="shared" ref="AM42:AQ45" si="74">RANK(AM19,AM$3:AM$22,0)</f>
        <v>6</v>
      </c>
      <c r="AN42">
        <f t="shared" si="74"/>
        <v>6</v>
      </c>
      <c r="AO42">
        <f t="shared" si="74"/>
        <v>17</v>
      </c>
      <c r="AP42">
        <f t="shared" si="74"/>
        <v>9</v>
      </c>
      <c r="AQ42">
        <f t="shared" si="74"/>
        <v>7</v>
      </c>
      <c r="AR42">
        <f t="shared" si="41"/>
        <v>76000</v>
      </c>
      <c r="AS42">
        <f t="shared" si="42"/>
        <v>59648</v>
      </c>
    </row>
    <row r="43" spans="1:45" x14ac:dyDescent="0.3">
      <c r="A43" t="str">
        <f t="shared" si="32"/>
        <v>O18</v>
      </c>
      <c r="B43">
        <f t="shared" ref="B43:F43" si="75">RANK(B20,B$3:B$22,0)</f>
        <v>17</v>
      </c>
      <c r="C43">
        <f t="shared" si="75"/>
        <v>6</v>
      </c>
      <c r="D43">
        <f t="shared" si="75"/>
        <v>13</v>
      </c>
      <c r="E43">
        <f t="shared" si="75"/>
        <v>20</v>
      </c>
      <c r="F43">
        <f t="shared" si="75"/>
        <v>4</v>
      </c>
      <c r="G43">
        <f t="shared" si="34"/>
        <v>39000</v>
      </c>
      <c r="H43">
        <f t="shared" si="35"/>
        <v>51061.4</v>
      </c>
      <c r="K43">
        <f t="shared" ref="K43:T43" si="76">RANK(K20,K$3:K$22,0)</f>
        <v>9</v>
      </c>
      <c r="L43">
        <f t="shared" si="76"/>
        <v>17</v>
      </c>
      <c r="M43">
        <f t="shared" si="76"/>
        <v>15</v>
      </c>
      <c r="N43">
        <f t="shared" si="76"/>
        <v>15</v>
      </c>
      <c r="O43">
        <f t="shared" si="76"/>
        <v>7</v>
      </c>
      <c r="P43">
        <f t="shared" si="76"/>
        <v>8</v>
      </c>
      <c r="Q43">
        <f t="shared" si="76"/>
        <v>4</v>
      </c>
      <c r="R43">
        <f t="shared" si="76"/>
        <v>15</v>
      </c>
      <c r="S43">
        <f t="shared" si="76"/>
        <v>9</v>
      </c>
      <c r="T43">
        <f t="shared" si="76"/>
        <v>11</v>
      </c>
      <c r="U43">
        <f t="shared" si="37"/>
        <v>39000</v>
      </c>
      <c r="V43">
        <f t="shared" si="38"/>
        <v>49659.3</v>
      </c>
      <c r="Y43">
        <f t="shared" si="73"/>
        <v>19</v>
      </c>
      <c r="Z43">
        <f t="shared" si="73"/>
        <v>18</v>
      </c>
      <c r="AA43">
        <f t="shared" si="73"/>
        <v>15</v>
      </c>
      <c r="AB43">
        <f t="shared" si="73"/>
        <v>13</v>
      </c>
      <c r="AC43">
        <f t="shared" si="73"/>
        <v>15</v>
      </c>
      <c r="AD43">
        <f t="shared" si="73"/>
        <v>11</v>
      </c>
      <c r="AE43">
        <f t="shared" si="73"/>
        <v>10</v>
      </c>
      <c r="AF43">
        <f t="shared" si="73"/>
        <v>18</v>
      </c>
      <c r="AG43">
        <f t="shared" si="73"/>
        <v>15</v>
      </c>
      <c r="AH43">
        <f t="shared" si="73"/>
        <v>11</v>
      </c>
      <c r="AI43">
        <f t="shared" si="39"/>
        <v>39000</v>
      </c>
      <c r="AJ43">
        <f t="shared" si="40"/>
        <v>38999.699999999997</v>
      </c>
      <c r="AM43">
        <f t="shared" si="74"/>
        <v>17</v>
      </c>
      <c r="AN43">
        <f t="shared" si="74"/>
        <v>6</v>
      </c>
      <c r="AO43">
        <f t="shared" si="74"/>
        <v>11</v>
      </c>
      <c r="AP43">
        <f t="shared" si="74"/>
        <v>20</v>
      </c>
      <c r="AQ43">
        <f t="shared" si="74"/>
        <v>2</v>
      </c>
      <c r="AR43">
        <f t="shared" si="41"/>
        <v>39000</v>
      </c>
      <c r="AS43">
        <f t="shared" si="42"/>
        <v>51491</v>
      </c>
    </row>
    <row r="44" spans="1:45" x14ac:dyDescent="0.3">
      <c r="A44" t="str">
        <f t="shared" si="32"/>
        <v>O19</v>
      </c>
      <c r="B44">
        <f t="shared" ref="B44:F44" si="77">RANK(B21,B$3:B$22,0)</f>
        <v>3</v>
      </c>
      <c r="C44">
        <f t="shared" si="77"/>
        <v>5</v>
      </c>
      <c r="D44">
        <f t="shared" si="77"/>
        <v>1</v>
      </c>
      <c r="E44">
        <f t="shared" si="77"/>
        <v>8</v>
      </c>
      <c r="F44">
        <f t="shared" si="77"/>
        <v>5</v>
      </c>
      <c r="G44">
        <f t="shared" si="34"/>
        <v>97000</v>
      </c>
      <c r="H44">
        <f t="shared" si="35"/>
        <v>97116.800000000003</v>
      </c>
      <c r="K44">
        <f t="shared" ref="K44:T44" si="78">RANK(K21,K$3:K$22,0)</f>
        <v>2</v>
      </c>
      <c r="L44">
        <f t="shared" si="78"/>
        <v>3</v>
      </c>
      <c r="M44">
        <f t="shared" si="78"/>
        <v>3</v>
      </c>
      <c r="N44">
        <f t="shared" si="78"/>
        <v>1</v>
      </c>
      <c r="O44">
        <f t="shared" si="78"/>
        <v>3</v>
      </c>
      <c r="P44">
        <f t="shared" si="78"/>
        <v>5</v>
      </c>
      <c r="Q44">
        <f t="shared" si="78"/>
        <v>2</v>
      </c>
      <c r="R44">
        <f t="shared" si="78"/>
        <v>2</v>
      </c>
      <c r="S44">
        <f t="shared" si="78"/>
        <v>1</v>
      </c>
      <c r="T44">
        <f t="shared" si="78"/>
        <v>4</v>
      </c>
      <c r="U44">
        <f t="shared" si="37"/>
        <v>97000</v>
      </c>
      <c r="V44">
        <f t="shared" si="38"/>
        <v>102328.2</v>
      </c>
      <c r="Y44">
        <f t="shared" si="73"/>
        <v>2</v>
      </c>
      <c r="Z44">
        <f t="shared" si="73"/>
        <v>1</v>
      </c>
      <c r="AA44">
        <f t="shared" si="73"/>
        <v>3</v>
      </c>
      <c r="AB44">
        <f t="shared" si="73"/>
        <v>3</v>
      </c>
      <c r="AC44">
        <f t="shared" si="73"/>
        <v>1</v>
      </c>
      <c r="AD44">
        <f t="shared" si="73"/>
        <v>4</v>
      </c>
      <c r="AE44">
        <f t="shared" si="73"/>
        <v>4</v>
      </c>
      <c r="AF44">
        <f t="shared" si="73"/>
        <v>1</v>
      </c>
      <c r="AG44">
        <f t="shared" si="73"/>
        <v>1</v>
      </c>
      <c r="AH44">
        <f t="shared" si="73"/>
        <v>5</v>
      </c>
      <c r="AI44">
        <f t="shared" si="39"/>
        <v>97000</v>
      </c>
      <c r="AJ44">
        <f t="shared" si="40"/>
        <v>97000</v>
      </c>
      <c r="AM44">
        <f t="shared" si="74"/>
        <v>2</v>
      </c>
      <c r="AN44">
        <f t="shared" si="74"/>
        <v>2</v>
      </c>
      <c r="AO44">
        <f t="shared" si="74"/>
        <v>1</v>
      </c>
      <c r="AP44">
        <f t="shared" si="74"/>
        <v>1</v>
      </c>
      <c r="AQ44">
        <f t="shared" si="74"/>
        <v>2</v>
      </c>
      <c r="AR44">
        <f t="shared" si="41"/>
        <v>97000</v>
      </c>
      <c r="AS44">
        <f t="shared" si="42"/>
        <v>98903.5</v>
      </c>
    </row>
    <row r="45" spans="1:45" x14ac:dyDescent="0.3">
      <c r="A45" t="str">
        <f t="shared" si="32"/>
        <v>O20</v>
      </c>
      <c r="B45">
        <f t="shared" ref="B45:F45" si="79">RANK(B22,B$3:B$22,0)</f>
        <v>6</v>
      </c>
      <c r="C45">
        <f t="shared" si="79"/>
        <v>18</v>
      </c>
      <c r="D45">
        <f t="shared" si="79"/>
        <v>8</v>
      </c>
      <c r="E45">
        <f t="shared" si="79"/>
        <v>16</v>
      </c>
      <c r="F45">
        <f t="shared" si="79"/>
        <v>2</v>
      </c>
      <c r="G45">
        <f t="shared" si="34"/>
        <v>20000</v>
      </c>
      <c r="H45">
        <f t="shared" si="35"/>
        <v>42050.6</v>
      </c>
      <c r="K45">
        <f t="shared" ref="K45:T45" si="80">RANK(K22,K$3:K$22,0)</f>
        <v>14</v>
      </c>
      <c r="L45">
        <f t="shared" si="80"/>
        <v>7</v>
      </c>
      <c r="M45">
        <f t="shared" si="80"/>
        <v>6</v>
      </c>
      <c r="N45">
        <f t="shared" si="80"/>
        <v>2</v>
      </c>
      <c r="O45">
        <f t="shared" si="80"/>
        <v>18</v>
      </c>
      <c r="P45">
        <f t="shared" si="80"/>
        <v>19</v>
      </c>
      <c r="Q45">
        <f t="shared" si="80"/>
        <v>16</v>
      </c>
      <c r="R45">
        <f t="shared" si="80"/>
        <v>10</v>
      </c>
      <c r="S45">
        <f t="shared" si="80"/>
        <v>3</v>
      </c>
      <c r="T45">
        <f t="shared" si="80"/>
        <v>7</v>
      </c>
      <c r="U45">
        <f t="shared" si="37"/>
        <v>20000</v>
      </c>
      <c r="V45">
        <f t="shared" si="38"/>
        <v>54173.8</v>
      </c>
      <c r="Y45">
        <f t="shared" si="73"/>
        <v>14</v>
      </c>
      <c r="Z45">
        <f t="shared" si="73"/>
        <v>16</v>
      </c>
      <c r="AA45">
        <f t="shared" si="73"/>
        <v>12</v>
      </c>
      <c r="AB45">
        <f t="shared" si="73"/>
        <v>11</v>
      </c>
      <c r="AC45">
        <f t="shared" si="73"/>
        <v>18</v>
      </c>
      <c r="AD45">
        <f t="shared" si="73"/>
        <v>20</v>
      </c>
      <c r="AE45">
        <f t="shared" si="73"/>
        <v>17</v>
      </c>
      <c r="AF45">
        <f t="shared" si="73"/>
        <v>11</v>
      </c>
      <c r="AG45">
        <f t="shared" si="73"/>
        <v>13</v>
      </c>
      <c r="AH45">
        <f t="shared" si="73"/>
        <v>15</v>
      </c>
      <c r="AI45">
        <f t="shared" si="39"/>
        <v>20000</v>
      </c>
      <c r="AJ45">
        <f t="shared" si="40"/>
        <v>19999.599999999999</v>
      </c>
      <c r="AM45">
        <f t="shared" si="74"/>
        <v>6</v>
      </c>
      <c r="AN45">
        <f t="shared" si="74"/>
        <v>18</v>
      </c>
      <c r="AO45">
        <f t="shared" si="74"/>
        <v>8</v>
      </c>
      <c r="AP45">
        <f t="shared" si="74"/>
        <v>16</v>
      </c>
      <c r="AQ45">
        <f t="shared" si="74"/>
        <v>2</v>
      </c>
      <c r="AR45">
        <f t="shared" si="41"/>
        <v>20000</v>
      </c>
      <c r="AS45">
        <f t="shared" si="42"/>
        <v>37726.1</v>
      </c>
    </row>
    <row r="46" spans="1:45" x14ac:dyDescent="0.3">
      <c r="G46" t="s">
        <v>30</v>
      </c>
      <c r="H46">
        <f>CORREL(H26:H45,$G$26:$G$45)</f>
        <v>0.75651810258635521</v>
      </c>
      <c r="U46" t="s">
        <v>30</v>
      </c>
      <c r="V46">
        <f>CORREL(V26:V45,$G$26:$G$45)</f>
        <v>0.74982302967825576</v>
      </c>
      <c r="AI46" t="s">
        <v>30</v>
      </c>
      <c r="AJ46" s="5">
        <f>CORREL(AJ26:AJ45,$G$26:$G$45)</f>
        <v>0.99999999995644651</v>
      </c>
      <c r="AR46" t="s">
        <v>30</v>
      </c>
      <c r="AS46" s="5">
        <f>CORREL(AS26:AS45,$G$26:$G$45)</f>
        <v>0.77871030283037002</v>
      </c>
    </row>
    <row r="48" spans="1:45" x14ac:dyDescent="0.3">
      <c r="H48">
        <f>H46-H23</f>
        <v>0.40973378833932111</v>
      </c>
      <c r="V48">
        <f>V46-V23</f>
        <v>0.3892672659386065</v>
      </c>
      <c r="AJ48">
        <f>AJ46-AJ23</f>
        <v>7.959631649844956E-2</v>
      </c>
      <c r="AS48">
        <f>AS46-AS23</f>
        <v>8.2107041777090051E-2</v>
      </c>
    </row>
    <row r="50" spans="1:12" ht="18" x14ac:dyDescent="0.3">
      <c r="A50" s="9"/>
    </row>
    <row r="51" spans="1:12" x14ac:dyDescent="0.3">
      <c r="A51" s="10"/>
    </row>
    <row r="54" spans="1:12" ht="36" x14ac:dyDescent="0.3">
      <c r="A54" s="11" t="s">
        <v>32</v>
      </c>
      <c r="B54" s="12">
        <v>1591745</v>
      </c>
      <c r="C54" s="11" t="s">
        <v>33</v>
      </c>
      <c r="D54" s="12">
        <v>20</v>
      </c>
      <c r="E54" s="11" t="s">
        <v>34</v>
      </c>
      <c r="F54" s="12">
        <v>5</v>
      </c>
      <c r="G54" s="11" t="s">
        <v>35</v>
      </c>
      <c r="H54" s="12">
        <v>20</v>
      </c>
      <c r="I54" s="11" t="s">
        <v>36</v>
      </c>
      <c r="J54" s="12">
        <v>0</v>
      </c>
      <c r="K54" s="11" t="s">
        <v>37</v>
      </c>
      <c r="L54" s="12" t="s">
        <v>570</v>
      </c>
    </row>
    <row r="55" spans="1:12" ht="18.600000000000001" thickBot="1" x14ac:dyDescent="0.35">
      <c r="A55" s="9"/>
    </row>
    <row r="56" spans="1:12" ht="15" thickBot="1" x14ac:dyDescent="0.35">
      <c r="A56" s="13" t="s">
        <v>39</v>
      </c>
      <c r="B56" s="13" t="s">
        <v>40</v>
      </c>
      <c r="C56" s="13" t="s">
        <v>127</v>
      </c>
      <c r="D56" s="13" t="s">
        <v>128</v>
      </c>
      <c r="E56" s="13" t="s">
        <v>129</v>
      </c>
      <c r="F56" s="13" t="s">
        <v>130</v>
      </c>
      <c r="G56" s="13" t="s">
        <v>571</v>
      </c>
    </row>
    <row r="57" spans="1:12" ht="15" thickBot="1" x14ac:dyDescent="0.35">
      <c r="A57" s="13" t="s">
        <v>0</v>
      </c>
      <c r="B57" s="14">
        <v>16</v>
      </c>
      <c r="C57" s="14">
        <v>12</v>
      </c>
      <c r="D57" s="14">
        <v>7</v>
      </c>
      <c r="E57" s="14">
        <v>5</v>
      </c>
      <c r="F57" s="14">
        <v>1</v>
      </c>
      <c r="G57" s="14">
        <v>97000</v>
      </c>
    </row>
    <row r="58" spans="1:12" ht="15" thickBot="1" x14ac:dyDescent="0.35">
      <c r="A58" s="13" t="s">
        <v>1</v>
      </c>
      <c r="B58" s="14">
        <v>20</v>
      </c>
      <c r="C58" s="14">
        <v>13</v>
      </c>
      <c r="D58" s="14">
        <v>11</v>
      </c>
      <c r="E58" s="14">
        <v>18</v>
      </c>
      <c r="F58" s="14">
        <v>14</v>
      </c>
      <c r="G58" s="14">
        <v>43000</v>
      </c>
    </row>
    <row r="59" spans="1:12" ht="15" thickBot="1" x14ac:dyDescent="0.35">
      <c r="A59" s="13" t="s">
        <v>2</v>
      </c>
      <c r="B59" s="14">
        <v>11</v>
      </c>
      <c r="C59" s="14">
        <v>2</v>
      </c>
      <c r="D59" s="14">
        <v>5</v>
      </c>
      <c r="E59" s="14">
        <v>14</v>
      </c>
      <c r="F59" s="14">
        <v>15</v>
      </c>
      <c r="G59" s="14">
        <v>41000</v>
      </c>
    </row>
    <row r="60" spans="1:12" ht="15" thickBot="1" x14ac:dyDescent="0.35">
      <c r="A60" s="13" t="s">
        <v>3</v>
      </c>
      <c r="B60" s="14">
        <v>7</v>
      </c>
      <c r="C60" s="14">
        <v>7</v>
      </c>
      <c r="D60" s="14">
        <v>16</v>
      </c>
      <c r="E60" s="14">
        <v>15</v>
      </c>
      <c r="F60" s="14">
        <v>18</v>
      </c>
      <c r="G60" s="14">
        <v>88000</v>
      </c>
    </row>
    <row r="61" spans="1:12" ht="15" thickBot="1" x14ac:dyDescent="0.35">
      <c r="A61" s="13" t="s">
        <v>4</v>
      </c>
      <c r="B61" s="14">
        <v>14</v>
      </c>
      <c r="C61" s="14">
        <v>4</v>
      </c>
      <c r="D61" s="14">
        <v>12</v>
      </c>
      <c r="E61" s="14">
        <v>6</v>
      </c>
      <c r="F61" s="14">
        <v>16</v>
      </c>
      <c r="G61" s="14">
        <v>60000</v>
      </c>
    </row>
    <row r="62" spans="1:12" ht="15" thickBot="1" x14ac:dyDescent="0.35">
      <c r="A62" s="13" t="s">
        <v>5</v>
      </c>
      <c r="B62" s="14">
        <v>19</v>
      </c>
      <c r="C62" s="14">
        <v>20</v>
      </c>
      <c r="D62" s="14">
        <v>19</v>
      </c>
      <c r="E62" s="14">
        <v>12</v>
      </c>
      <c r="F62" s="14">
        <v>12</v>
      </c>
      <c r="G62" s="14">
        <v>34000</v>
      </c>
    </row>
    <row r="63" spans="1:12" ht="15" thickBot="1" x14ac:dyDescent="0.35">
      <c r="A63" s="13" t="s">
        <v>6</v>
      </c>
      <c r="B63" s="14">
        <v>2</v>
      </c>
      <c r="C63" s="14">
        <v>9</v>
      </c>
      <c r="D63" s="14">
        <v>4</v>
      </c>
      <c r="E63" s="14">
        <v>1</v>
      </c>
      <c r="F63" s="14">
        <v>9</v>
      </c>
      <c r="G63" s="14">
        <v>68000</v>
      </c>
    </row>
    <row r="64" spans="1:12" ht="15" thickBot="1" x14ac:dyDescent="0.35">
      <c r="A64" s="13" t="s">
        <v>7</v>
      </c>
      <c r="B64" s="14">
        <v>13</v>
      </c>
      <c r="C64" s="14">
        <v>16</v>
      </c>
      <c r="D64" s="14">
        <v>10</v>
      </c>
      <c r="E64" s="14">
        <v>16</v>
      </c>
      <c r="F64" s="14">
        <v>5</v>
      </c>
      <c r="G64" s="14">
        <v>96000</v>
      </c>
    </row>
    <row r="65" spans="1:7" ht="15" thickBot="1" x14ac:dyDescent="0.35">
      <c r="A65" s="13" t="s">
        <v>8</v>
      </c>
      <c r="B65" s="14">
        <v>9</v>
      </c>
      <c r="C65" s="14">
        <v>10</v>
      </c>
      <c r="D65" s="14">
        <v>17</v>
      </c>
      <c r="E65" s="14">
        <v>4</v>
      </c>
      <c r="F65" s="14">
        <v>16</v>
      </c>
      <c r="G65" s="14">
        <v>54000</v>
      </c>
    </row>
    <row r="66" spans="1:7" ht="15" thickBot="1" x14ac:dyDescent="0.35">
      <c r="A66" s="13" t="s">
        <v>9</v>
      </c>
      <c r="B66" s="14">
        <v>18</v>
      </c>
      <c r="C66" s="14">
        <v>15</v>
      </c>
      <c r="D66" s="14">
        <v>15</v>
      </c>
      <c r="E66" s="14">
        <v>19</v>
      </c>
      <c r="F66" s="14">
        <v>19</v>
      </c>
      <c r="G66" s="14">
        <v>54000</v>
      </c>
    </row>
    <row r="67" spans="1:7" ht="15" thickBot="1" x14ac:dyDescent="0.35">
      <c r="A67" s="13" t="s">
        <v>10</v>
      </c>
      <c r="B67" s="14">
        <v>12</v>
      </c>
      <c r="C67" s="14">
        <v>14</v>
      </c>
      <c r="D67" s="14">
        <v>20</v>
      </c>
      <c r="E67" s="14">
        <v>9</v>
      </c>
      <c r="F67" s="14">
        <v>3</v>
      </c>
      <c r="G67" s="14">
        <v>75000</v>
      </c>
    </row>
    <row r="68" spans="1:7" ht="15" thickBot="1" x14ac:dyDescent="0.35">
      <c r="A68" s="13" t="s">
        <v>11</v>
      </c>
      <c r="B68" s="14">
        <v>5</v>
      </c>
      <c r="C68" s="14">
        <v>1</v>
      </c>
      <c r="D68" s="14">
        <v>6</v>
      </c>
      <c r="E68" s="14">
        <v>13</v>
      </c>
      <c r="F68" s="14">
        <v>9</v>
      </c>
      <c r="G68" s="14">
        <v>78000</v>
      </c>
    </row>
    <row r="69" spans="1:7" ht="15" thickBot="1" x14ac:dyDescent="0.35">
      <c r="A69" s="13" t="s">
        <v>12</v>
      </c>
      <c r="B69" s="14">
        <v>7</v>
      </c>
      <c r="C69" s="14">
        <v>3</v>
      </c>
      <c r="D69" s="14">
        <v>9</v>
      </c>
      <c r="E69" s="14">
        <v>3</v>
      </c>
      <c r="F69" s="14">
        <v>11</v>
      </c>
      <c r="G69" s="14">
        <v>87000</v>
      </c>
    </row>
    <row r="70" spans="1:7" ht="15" thickBot="1" x14ac:dyDescent="0.35">
      <c r="A70" s="13" t="s">
        <v>13</v>
      </c>
      <c r="B70" s="14">
        <v>1</v>
      </c>
      <c r="C70" s="14">
        <v>17</v>
      </c>
      <c r="D70" s="14">
        <v>3</v>
      </c>
      <c r="E70" s="14">
        <v>11</v>
      </c>
      <c r="F70" s="14">
        <v>19</v>
      </c>
      <c r="G70" s="14">
        <v>94000</v>
      </c>
    </row>
    <row r="71" spans="1:7" ht="15" thickBot="1" x14ac:dyDescent="0.35">
      <c r="A71" s="13" t="s">
        <v>14</v>
      </c>
      <c r="B71" s="14">
        <v>4</v>
      </c>
      <c r="C71" s="14">
        <v>18</v>
      </c>
      <c r="D71" s="14">
        <v>2</v>
      </c>
      <c r="E71" s="14">
        <v>1</v>
      </c>
      <c r="F71" s="14">
        <v>13</v>
      </c>
      <c r="G71" s="14">
        <v>23000</v>
      </c>
    </row>
    <row r="72" spans="1:7" ht="15" thickBot="1" x14ac:dyDescent="0.35">
      <c r="A72" s="13" t="s">
        <v>15</v>
      </c>
      <c r="B72" s="14">
        <v>10</v>
      </c>
      <c r="C72" s="14">
        <v>11</v>
      </c>
      <c r="D72" s="14">
        <v>14</v>
      </c>
      <c r="E72" s="14">
        <v>7</v>
      </c>
      <c r="F72" s="14">
        <v>8</v>
      </c>
      <c r="G72" s="14">
        <v>23000</v>
      </c>
    </row>
    <row r="73" spans="1:7" ht="15" thickBot="1" x14ac:dyDescent="0.35">
      <c r="A73" s="13" t="s">
        <v>16</v>
      </c>
      <c r="B73" s="14">
        <v>14</v>
      </c>
      <c r="C73" s="14">
        <v>7</v>
      </c>
      <c r="D73" s="14">
        <v>18</v>
      </c>
      <c r="E73" s="14">
        <v>10</v>
      </c>
      <c r="F73" s="14">
        <v>7</v>
      </c>
      <c r="G73" s="14">
        <v>76000</v>
      </c>
    </row>
    <row r="74" spans="1:7" ht="15" thickBot="1" x14ac:dyDescent="0.35">
      <c r="A74" s="13" t="s">
        <v>17</v>
      </c>
      <c r="B74" s="14">
        <v>17</v>
      </c>
      <c r="C74" s="14">
        <v>6</v>
      </c>
      <c r="D74" s="14">
        <v>13</v>
      </c>
      <c r="E74" s="14">
        <v>20</v>
      </c>
      <c r="F74" s="14">
        <v>4</v>
      </c>
      <c r="G74" s="14">
        <v>39000</v>
      </c>
    </row>
    <row r="75" spans="1:7" ht="15" thickBot="1" x14ac:dyDescent="0.35">
      <c r="A75" s="13" t="s">
        <v>18</v>
      </c>
      <c r="B75" s="14">
        <v>3</v>
      </c>
      <c r="C75" s="14">
        <v>5</v>
      </c>
      <c r="D75" s="14">
        <v>1</v>
      </c>
      <c r="E75" s="14">
        <v>8</v>
      </c>
      <c r="F75" s="14">
        <v>5</v>
      </c>
      <c r="G75" s="14">
        <v>97000</v>
      </c>
    </row>
    <row r="76" spans="1:7" ht="15" thickBot="1" x14ac:dyDescent="0.35">
      <c r="A76" s="13" t="s">
        <v>19</v>
      </c>
      <c r="B76" s="14">
        <v>6</v>
      </c>
      <c r="C76" s="14">
        <v>18</v>
      </c>
      <c r="D76" s="14">
        <v>8</v>
      </c>
      <c r="E76" s="14">
        <v>16</v>
      </c>
      <c r="F76" s="14">
        <v>2</v>
      </c>
      <c r="G76" s="14">
        <v>20000</v>
      </c>
    </row>
    <row r="77" spans="1:7" ht="18.600000000000001" thickBot="1" x14ac:dyDescent="0.35">
      <c r="A77" s="9"/>
    </row>
    <row r="78" spans="1:7" ht="15" thickBot="1" x14ac:dyDescent="0.35">
      <c r="A78" s="13" t="s">
        <v>42</v>
      </c>
      <c r="B78" s="13" t="s">
        <v>40</v>
      </c>
      <c r="C78" s="13" t="s">
        <v>127</v>
      </c>
      <c r="D78" s="13" t="s">
        <v>128</v>
      </c>
      <c r="E78" s="13" t="s">
        <v>129</v>
      </c>
      <c r="F78" s="13" t="s">
        <v>130</v>
      </c>
    </row>
    <row r="79" spans="1:7" ht="27" thickBot="1" x14ac:dyDescent="0.35">
      <c r="A79" s="13" t="s">
        <v>43</v>
      </c>
      <c r="B79" s="14" t="s">
        <v>572</v>
      </c>
      <c r="C79" s="14" t="s">
        <v>573</v>
      </c>
      <c r="D79" s="14" t="s">
        <v>574</v>
      </c>
      <c r="E79" s="14" t="s">
        <v>575</v>
      </c>
      <c r="F79" s="14" t="s">
        <v>576</v>
      </c>
    </row>
    <row r="80" spans="1:7" ht="27" thickBot="1" x14ac:dyDescent="0.35">
      <c r="A80" s="13" t="s">
        <v>45</v>
      </c>
      <c r="B80" s="14" t="s">
        <v>577</v>
      </c>
      <c r="C80" s="14" t="s">
        <v>578</v>
      </c>
      <c r="D80" s="14" t="s">
        <v>579</v>
      </c>
      <c r="E80" s="14" t="s">
        <v>575</v>
      </c>
      <c r="F80" s="14" t="s">
        <v>580</v>
      </c>
    </row>
    <row r="81" spans="1:6" ht="27" thickBot="1" x14ac:dyDescent="0.35">
      <c r="A81" s="13" t="s">
        <v>47</v>
      </c>
      <c r="B81" s="14" t="s">
        <v>581</v>
      </c>
      <c r="C81" s="14" t="s">
        <v>578</v>
      </c>
      <c r="D81" s="14" t="s">
        <v>579</v>
      </c>
      <c r="E81" s="14" t="s">
        <v>575</v>
      </c>
      <c r="F81" s="14" t="s">
        <v>580</v>
      </c>
    </row>
    <row r="82" spans="1:6" ht="27" thickBot="1" x14ac:dyDescent="0.35">
      <c r="A82" s="13" t="s">
        <v>48</v>
      </c>
      <c r="B82" s="14" t="s">
        <v>581</v>
      </c>
      <c r="C82" s="14" t="s">
        <v>578</v>
      </c>
      <c r="D82" s="14" t="s">
        <v>579</v>
      </c>
      <c r="E82" s="14" t="s">
        <v>575</v>
      </c>
      <c r="F82" s="14" t="s">
        <v>582</v>
      </c>
    </row>
    <row r="83" spans="1:6" ht="27" thickBot="1" x14ac:dyDescent="0.35">
      <c r="A83" s="13" t="s">
        <v>49</v>
      </c>
      <c r="B83" s="14" t="s">
        <v>581</v>
      </c>
      <c r="C83" s="14" t="s">
        <v>578</v>
      </c>
      <c r="D83" s="14" t="s">
        <v>579</v>
      </c>
      <c r="E83" s="14" t="s">
        <v>575</v>
      </c>
      <c r="F83" s="14" t="s">
        <v>582</v>
      </c>
    </row>
    <row r="84" spans="1:6" ht="27" thickBot="1" x14ac:dyDescent="0.35">
      <c r="A84" s="13" t="s">
        <v>50</v>
      </c>
      <c r="B84" s="14" t="s">
        <v>581</v>
      </c>
      <c r="C84" s="14" t="s">
        <v>578</v>
      </c>
      <c r="D84" s="14" t="s">
        <v>579</v>
      </c>
      <c r="E84" s="14" t="s">
        <v>575</v>
      </c>
      <c r="F84" s="14" t="s">
        <v>582</v>
      </c>
    </row>
    <row r="85" spans="1:6" ht="27" thickBot="1" x14ac:dyDescent="0.35">
      <c r="A85" s="13" t="s">
        <v>52</v>
      </c>
      <c r="B85" s="14" t="s">
        <v>581</v>
      </c>
      <c r="C85" s="14" t="s">
        <v>578</v>
      </c>
      <c r="D85" s="14" t="s">
        <v>579</v>
      </c>
      <c r="E85" s="14" t="s">
        <v>583</v>
      </c>
      <c r="F85" s="14" t="s">
        <v>582</v>
      </c>
    </row>
    <row r="86" spans="1:6" ht="27" thickBot="1" x14ac:dyDescent="0.35">
      <c r="A86" s="13" t="s">
        <v>53</v>
      </c>
      <c r="B86" s="14" t="s">
        <v>66</v>
      </c>
      <c r="C86" s="14" t="s">
        <v>584</v>
      </c>
      <c r="D86" s="14" t="s">
        <v>579</v>
      </c>
      <c r="E86" s="14" t="s">
        <v>583</v>
      </c>
      <c r="F86" s="14" t="s">
        <v>66</v>
      </c>
    </row>
    <row r="87" spans="1:6" ht="27" thickBot="1" x14ac:dyDescent="0.35">
      <c r="A87" s="13" t="s">
        <v>54</v>
      </c>
      <c r="B87" s="14" t="s">
        <v>66</v>
      </c>
      <c r="C87" s="14" t="s">
        <v>584</v>
      </c>
      <c r="D87" s="14" t="s">
        <v>579</v>
      </c>
      <c r="E87" s="14" t="s">
        <v>583</v>
      </c>
      <c r="F87" s="14" t="s">
        <v>66</v>
      </c>
    </row>
    <row r="88" spans="1:6" ht="27" thickBot="1" x14ac:dyDescent="0.35">
      <c r="A88" s="13" t="s">
        <v>55</v>
      </c>
      <c r="B88" s="14" t="s">
        <v>66</v>
      </c>
      <c r="C88" s="14" t="s">
        <v>584</v>
      </c>
      <c r="D88" s="14" t="s">
        <v>579</v>
      </c>
      <c r="E88" s="14" t="s">
        <v>583</v>
      </c>
      <c r="F88" s="14" t="s">
        <v>66</v>
      </c>
    </row>
    <row r="89" spans="1:6" ht="27" thickBot="1" x14ac:dyDescent="0.35">
      <c r="A89" s="13" t="s">
        <v>56</v>
      </c>
      <c r="B89" s="14" t="s">
        <v>66</v>
      </c>
      <c r="C89" s="14" t="s">
        <v>585</v>
      </c>
      <c r="D89" s="14" t="s">
        <v>579</v>
      </c>
      <c r="E89" s="14" t="s">
        <v>583</v>
      </c>
      <c r="F89" s="14" t="s">
        <v>66</v>
      </c>
    </row>
    <row r="90" spans="1:6" ht="27" thickBot="1" x14ac:dyDescent="0.35">
      <c r="A90" s="13" t="s">
        <v>57</v>
      </c>
      <c r="B90" s="14" t="s">
        <v>66</v>
      </c>
      <c r="C90" s="14" t="s">
        <v>585</v>
      </c>
      <c r="D90" s="14" t="s">
        <v>579</v>
      </c>
      <c r="E90" s="14" t="s">
        <v>583</v>
      </c>
      <c r="F90" s="14" t="s">
        <v>66</v>
      </c>
    </row>
    <row r="91" spans="1:6" ht="27" thickBot="1" x14ac:dyDescent="0.35">
      <c r="A91" s="13" t="s">
        <v>58</v>
      </c>
      <c r="B91" s="14" t="s">
        <v>66</v>
      </c>
      <c r="C91" s="14" t="s">
        <v>585</v>
      </c>
      <c r="D91" s="14" t="s">
        <v>579</v>
      </c>
      <c r="E91" s="14" t="s">
        <v>583</v>
      </c>
      <c r="F91" s="14" t="s">
        <v>66</v>
      </c>
    </row>
    <row r="92" spans="1:6" ht="27" thickBot="1" x14ac:dyDescent="0.35">
      <c r="A92" s="13" t="s">
        <v>59</v>
      </c>
      <c r="B92" s="14" t="s">
        <v>66</v>
      </c>
      <c r="C92" s="14" t="s">
        <v>585</v>
      </c>
      <c r="D92" s="14" t="s">
        <v>579</v>
      </c>
      <c r="E92" s="14" t="s">
        <v>583</v>
      </c>
      <c r="F92" s="14" t="s">
        <v>66</v>
      </c>
    </row>
    <row r="93" spans="1:6" ht="27" thickBot="1" x14ac:dyDescent="0.35">
      <c r="A93" s="13" t="s">
        <v>60</v>
      </c>
      <c r="B93" s="14" t="s">
        <v>66</v>
      </c>
      <c r="C93" s="14" t="s">
        <v>585</v>
      </c>
      <c r="D93" s="14" t="s">
        <v>579</v>
      </c>
      <c r="E93" s="14" t="s">
        <v>583</v>
      </c>
      <c r="F93" s="14" t="s">
        <v>66</v>
      </c>
    </row>
    <row r="94" spans="1:6" ht="27" thickBot="1" x14ac:dyDescent="0.35">
      <c r="A94" s="13" t="s">
        <v>61</v>
      </c>
      <c r="B94" s="14" t="s">
        <v>66</v>
      </c>
      <c r="C94" s="14" t="s">
        <v>585</v>
      </c>
      <c r="D94" s="14" t="s">
        <v>579</v>
      </c>
      <c r="E94" s="14" t="s">
        <v>583</v>
      </c>
      <c r="F94" s="14" t="s">
        <v>66</v>
      </c>
    </row>
    <row r="95" spans="1:6" ht="20.399999999999999" thickBot="1" x14ac:dyDescent="0.35">
      <c r="A95" s="13" t="s">
        <v>62</v>
      </c>
      <c r="B95" s="14" t="s">
        <v>66</v>
      </c>
      <c r="C95" s="14" t="s">
        <v>66</v>
      </c>
      <c r="D95" s="14" t="s">
        <v>581</v>
      </c>
      <c r="E95" s="14" t="s">
        <v>586</v>
      </c>
      <c r="F95" s="14" t="s">
        <v>66</v>
      </c>
    </row>
    <row r="96" spans="1:6" ht="20.399999999999999" thickBot="1" x14ac:dyDescent="0.35">
      <c r="A96" s="13" t="s">
        <v>63</v>
      </c>
      <c r="B96" s="14" t="s">
        <v>66</v>
      </c>
      <c r="C96" s="14" t="s">
        <v>66</v>
      </c>
      <c r="D96" s="14" t="s">
        <v>581</v>
      </c>
      <c r="E96" s="14" t="s">
        <v>586</v>
      </c>
      <c r="F96" s="14" t="s">
        <v>66</v>
      </c>
    </row>
    <row r="97" spans="1:6" ht="20.399999999999999" thickBot="1" x14ac:dyDescent="0.35">
      <c r="A97" s="13" t="s">
        <v>64</v>
      </c>
      <c r="B97" s="14" t="s">
        <v>66</v>
      </c>
      <c r="C97" s="14" t="s">
        <v>66</v>
      </c>
      <c r="D97" s="14" t="s">
        <v>581</v>
      </c>
      <c r="E97" s="14" t="s">
        <v>586</v>
      </c>
      <c r="F97" s="14" t="s">
        <v>66</v>
      </c>
    </row>
    <row r="98" spans="1:6" ht="15" thickBot="1" x14ac:dyDescent="0.35">
      <c r="A98" s="13" t="s">
        <v>65</v>
      </c>
      <c r="B98" s="14" t="s">
        <v>66</v>
      </c>
      <c r="C98" s="14" t="s">
        <v>66</v>
      </c>
      <c r="D98" s="14" t="s">
        <v>66</v>
      </c>
      <c r="E98" s="14" t="s">
        <v>66</v>
      </c>
      <c r="F98" s="14" t="s">
        <v>66</v>
      </c>
    </row>
    <row r="99" spans="1:6" ht="18.600000000000001" thickBot="1" x14ac:dyDescent="0.35">
      <c r="A99" s="9"/>
    </row>
    <row r="100" spans="1:6" ht="15" thickBot="1" x14ac:dyDescent="0.35">
      <c r="A100" s="13" t="s">
        <v>67</v>
      </c>
      <c r="B100" s="13" t="s">
        <v>40</v>
      </c>
      <c r="C100" s="13" t="s">
        <v>127</v>
      </c>
      <c r="D100" s="13" t="s">
        <v>128</v>
      </c>
      <c r="E100" s="13" t="s">
        <v>129</v>
      </c>
      <c r="F100" s="13" t="s">
        <v>130</v>
      </c>
    </row>
    <row r="101" spans="1:6" ht="15" thickBot="1" x14ac:dyDescent="0.35">
      <c r="A101" s="13" t="s">
        <v>43</v>
      </c>
      <c r="B101" s="14">
        <v>65078.3</v>
      </c>
      <c r="C101" s="14">
        <v>53564.4</v>
      </c>
      <c r="D101" s="14">
        <v>37545.199999999997</v>
      </c>
      <c r="E101" s="14">
        <v>28033.7</v>
      </c>
      <c r="F101" s="14">
        <v>32539.1</v>
      </c>
    </row>
    <row r="102" spans="1:6" ht="15" thickBot="1" x14ac:dyDescent="0.35">
      <c r="A102" s="13" t="s">
        <v>45</v>
      </c>
      <c r="B102" s="14">
        <v>7509</v>
      </c>
      <c r="C102" s="14">
        <v>35042.199999999997</v>
      </c>
      <c r="D102" s="14">
        <v>10512.6</v>
      </c>
      <c r="E102" s="14">
        <v>28033.7</v>
      </c>
      <c r="F102" s="14">
        <v>12515.1</v>
      </c>
    </row>
    <row r="103" spans="1:6" ht="15" thickBot="1" x14ac:dyDescent="0.35">
      <c r="A103" s="13" t="s">
        <v>47</v>
      </c>
      <c r="B103" s="14">
        <v>500.6</v>
      </c>
      <c r="C103" s="14">
        <v>35042.199999999997</v>
      </c>
      <c r="D103" s="14">
        <v>10512.6</v>
      </c>
      <c r="E103" s="14">
        <v>28033.7</v>
      </c>
      <c r="F103" s="14">
        <v>12515.1</v>
      </c>
    </row>
    <row r="104" spans="1:6" ht="15" thickBot="1" x14ac:dyDescent="0.35">
      <c r="A104" s="13" t="s">
        <v>48</v>
      </c>
      <c r="B104" s="14">
        <v>500.6</v>
      </c>
      <c r="C104" s="14">
        <v>35042.199999999997</v>
      </c>
      <c r="D104" s="14">
        <v>10512.6</v>
      </c>
      <c r="E104" s="14">
        <v>28033.7</v>
      </c>
      <c r="F104" s="14">
        <v>5506.6</v>
      </c>
    </row>
    <row r="105" spans="1:6" ht="15" thickBot="1" x14ac:dyDescent="0.35">
      <c r="A105" s="13" t="s">
        <v>49</v>
      </c>
      <c r="B105" s="14">
        <v>500.6</v>
      </c>
      <c r="C105" s="14">
        <v>35042.199999999997</v>
      </c>
      <c r="D105" s="14">
        <v>10512.6</v>
      </c>
      <c r="E105" s="14">
        <v>28033.7</v>
      </c>
      <c r="F105" s="14">
        <v>5506.6</v>
      </c>
    </row>
    <row r="106" spans="1:6" ht="15" thickBot="1" x14ac:dyDescent="0.35">
      <c r="A106" s="13" t="s">
        <v>50</v>
      </c>
      <c r="B106" s="14">
        <v>500.6</v>
      </c>
      <c r="C106" s="14">
        <v>35042.199999999997</v>
      </c>
      <c r="D106" s="14">
        <v>10512.6</v>
      </c>
      <c r="E106" s="14">
        <v>28033.7</v>
      </c>
      <c r="F106" s="14">
        <v>5506.6</v>
      </c>
    </row>
    <row r="107" spans="1:6" ht="15" thickBot="1" x14ac:dyDescent="0.35">
      <c r="A107" s="13" t="s">
        <v>52</v>
      </c>
      <c r="B107" s="14">
        <v>500.6</v>
      </c>
      <c r="C107" s="14">
        <v>35042.199999999997</v>
      </c>
      <c r="D107" s="14">
        <v>10512.6</v>
      </c>
      <c r="E107" s="14">
        <v>18522.3</v>
      </c>
      <c r="F107" s="14">
        <v>5506.6</v>
      </c>
    </row>
    <row r="108" spans="1:6" ht="15" thickBot="1" x14ac:dyDescent="0.35">
      <c r="A108" s="13" t="s">
        <v>53</v>
      </c>
      <c r="B108" s="14">
        <v>0</v>
      </c>
      <c r="C108" s="14">
        <v>32038.5</v>
      </c>
      <c r="D108" s="14">
        <v>10512.6</v>
      </c>
      <c r="E108" s="14">
        <v>18522.3</v>
      </c>
      <c r="F108" s="14">
        <v>0</v>
      </c>
    </row>
    <row r="109" spans="1:6" ht="15" thickBot="1" x14ac:dyDescent="0.35">
      <c r="A109" s="13" t="s">
        <v>54</v>
      </c>
      <c r="B109" s="14">
        <v>0</v>
      </c>
      <c r="C109" s="14">
        <v>32038.5</v>
      </c>
      <c r="D109" s="14">
        <v>10512.6</v>
      </c>
      <c r="E109" s="14">
        <v>18522.3</v>
      </c>
      <c r="F109" s="14">
        <v>0</v>
      </c>
    </row>
    <row r="110" spans="1:6" ht="15" thickBot="1" x14ac:dyDescent="0.35">
      <c r="A110" s="13" t="s">
        <v>55</v>
      </c>
      <c r="B110" s="14">
        <v>0</v>
      </c>
      <c r="C110" s="14">
        <v>32038.5</v>
      </c>
      <c r="D110" s="14">
        <v>10512.6</v>
      </c>
      <c r="E110" s="14">
        <v>18522.3</v>
      </c>
      <c r="F110" s="14">
        <v>0</v>
      </c>
    </row>
    <row r="111" spans="1:6" ht="15" thickBot="1" x14ac:dyDescent="0.35">
      <c r="A111" s="13" t="s">
        <v>56</v>
      </c>
      <c r="B111" s="14">
        <v>0</v>
      </c>
      <c r="C111" s="14">
        <v>26031.3</v>
      </c>
      <c r="D111" s="14">
        <v>10512.6</v>
      </c>
      <c r="E111" s="14">
        <v>18522.3</v>
      </c>
      <c r="F111" s="14">
        <v>0</v>
      </c>
    </row>
    <row r="112" spans="1:6" ht="15" thickBot="1" x14ac:dyDescent="0.35">
      <c r="A112" s="13" t="s">
        <v>57</v>
      </c>
      <c r="B112" s="14">
        <v>0</v>
      </c>
      <c r="C112" s="14">
        <v>26031.3</v>
      </c>
      <c r="D112" s="14">
        <v>10512.6</v>
      </c>
      <c r="E112" s="14">
        <v>18522.3</v>
      </c>
      <c r="F112" s="14">
        <v>0</v>
      </c>
    </row>
    <row r="113" spans="1:10" ht="15" thickBot="1" x14ac:dyDescent="0.35">
      <c r="A113" s="13" t="s">
        <v>58</v>
      </c>
      <c r="B113" s="14">
        <v>0</v>
      </c>
      <c r="C113" s="14">
        <v>26031.3</v>
      </c>
      <c r="D113" s="14">
        <v>10512.6</v>
      </c>
      <c r="E113" s="14">
        <v>18522.3</v>
      </c>
      <c r="F113" s="14">
        <v>0</v>
      </c>
    </row>
    <row r="114" spans="1:10" ht="15" thickBot="1" x14ac:dyDescent="0.35">
      <c r="A114" s="13" t="s">
        <v>59</v>
      </c>
      <c r="B114" s="14">
        <v>0</v>
      </c>
      <c r="C114" s="14">
        <v>26031.3</v>
      </c>
      <c r="D114" s="14">
        <v>10512.6</v>
      </c>
      <c r="E114" s="14">
        <v>18522.3</v>
      </c>
      <c r="F114" s="14">
        <v>0</v>
      </c>
    </row>
    <row r="115" spans="1:10" ht="15" thickBot="1" x14ac:dyDescent="0.35">
      <c r="A115" s="13" t="s">
        <v>60</v>
      </c>
      <c r="B115" s="14">
        <v>0</v>
      </c>
      <c r="C115" s="14">
        <v>26031.3</v>
      </c>
      <c r="D115" s="14">
        <v>10512.6</v>
      </c>
      <c r="E115" s="14">
        <v>18522.3</v>
      </c>
      <c r="F115" s="14">
        <v>0</v>
      </c>
    </row>
    <row r="116" spans="1:10" ht="15" thickBot="1" x14ac:dyDescent="0.35">
      <c r="A116" s="13" t="s">
        <v>61</v>
      </c>
      <c r="B116" s="14">
        <v>0</v>
      </c>
      <c r="C116" s="14">
        <v>26031.3</v>
      </c>
      <c r="D116" s="14">
        <v>10512.6</v>
      </c>
      <c r="E116" s="14">
        <v>18522.3</v>
      </c>
      <c r="F116" s="14">
        <v>0</v>
      </c>
    </row>
    <row r="117" spans="1:10" ht="15" thickBot="1" x14ac:dyDescent="0.35">
      <c r="A117" s="13" t="s">
        <v>62</v>
      </c>
      <c r="B117" s="14">
        <v>0</v>
      </c>
      <c r="C117" s="14">
        <v>0</v>
      </c>
      <c r="D117" s="14">
        <v>500.6</v>
      </c>
      <c r="E117" s="14">
        <v>2002.4</v>
      </c>
      <c r="F117" s="14">
        <v>0</v>
      </c>
    </row>
    <row r="118" spans="1:10" ht="15" thickBot="1" x14ac:dyDescent="0.35">
      <c r="A118" s="13" t="s">
        <v>63</v>
      </c>
      <c r="B118" s="14">
        <v>0</v>
      </c>
      <c r="C118" s="14">
        <v>0</v>
      </c>
      <c r="D118" s="14">
        <v>500.6</v>
      </c>
      <c r="E118" s="14">
        <v>2002.4</v>
      </c>
      <c r="F118" s="14">
        <v>0</v>
      </c>
    </row>
    <row r="119" spans="1:10" ht="15" thickBot="1" x14ac:dyDescent="0.35">
      <c r="A119" s="13" t="s">
        <v>64</v>
      </c>
      <c r="B119" s="14">
        <v>0</v>
      </c>
      <c r="C119" s="14">
        <v>0</v>
      </c>
      <c r="D119" s="14">
        <v>500.6</v>
      </c>
      <c r="E119" s="14">
        <v>2002.4</v>
      </c>
      <c r="F119" s="14">
        <v>0</v>
      </c>
    </row>
    <row r="120" spans="1:10" ht="15" thickBot="1" x14ac:dyDescent="0.35">
      <c r="A120" s="13" t="s">
        <v>65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10" ht="18.600000000000001" thickBot="1" x14ac:dyDescent="0.35">
      <c r="A121" s="9"/>
    </row>
    <row r="122" spans="1:10" ht="15" thickBot="1" x14ac:dyDescent="0.35">
      <c r="A122" s="13" t="s">
        <v>68</v>
      </c>
      <c r="B122" s="13" t="s">
        <v>40</v>
      </c>
      <c r="C122" s="13" t="s">
        <v>127</v>
      </c>
      <c r="D122" s="13" t="s">
        <v>128</v>
      </c>
      <c r="E122" s="13" t="s">
        <v>129</v>
      </c>
      <c r="F122" s="13" t="s">
        <v>130</v>
      </c>
      <c r="G122" s="13" t="s">
        <v>69</v>
      </c>
      <c r="H122" s="13" t="s">
        <v>70</v>
      </c>
      <c r="I122" s="13" t="s">
        <v>71</v>
      </c>
      <c r="J122" s="13" t="s">
        <v>72</v>
      </c>
    </row>
    <row r="123" spans="1:10" ht="15" thickBot="1" x14ac:dyDescent="0.35">
      <c r="A123" s="13" t="s">
        <v>0</v>
      </c>
      <c r="B123" s="14">
        <v>0</v>
      </c>
      <c r="C123" s="14">
        <v>26031.3</v>
      </c>
      <c r="D123" s="14">
        <v>10512.6</v>
      </c>
      <c r="E123" s="14">
        <v>28033.7</v>
      </c>
      <c r="F123" s="14">
        <v>32539.1</v>
      </c>
      <c r="G123" s="14">
        <v>97116.800000000003</v>
      </c>
      <c r="H123" s="14">
        <v>97000</v>
      </c>
      <c r="I123" s="14">
        <v>-116.8</v>
      </c>
      <c r="J123" s="14">
        <v>-0.12</v>
      </c>
    </row>
    <row r="124" spans="1:10" ht="15" thickBot="1" x14ac:dyDescent="0.35">
      <c r="A124" s="13" t="s">
        <v>1</v>
      </c>
      <c r="B124" s="14">
        <v>0</v>
      </c>
      <c r="C124" s="14">
        <v>26031.3</v>
      </c>
      <c r="D124" s="14">
        <v>10512.6</v>
      </c>
      <c r="E124" s="14">
        <v>2002.4</v>
      </c>
      <c r="F124" s="14">
        <v>0</v>
      </c>
      <c r="G124" s="14">
        <v>38546.400000000001</v>
      </c>
      <c r="H124" s="14">
        <v>43000</v>
      </c>
      <c r="I124" s="14">
        <v>4453.6000000000004</v>
      </c>
      <c r="J124" s="14">
        <v>10.36</v>
      </c>
    </row>
    <row r="125" spans="1:10" ht="15" thickBot="1" x14ac:dyDescent="0.35">
      <c r="A125" s="13" t="s">
        <v>2</v>
      </c>
      <c r="B125" s="14">
        <v>0</v>
      </c>
      <c r="C125" s="14">
        <v>35042.199999999997</v>
      </c>
      <c r="D125" s="14">
        <v>10512.6</v>
      </c>
      <c r="E125" s="14">
        <v>18522.3</v>
      </c>
      <c r="F125" s="14">
        <v>0</v>
      </c>
      <c r="G125" s="14">
        <v>64077.1</v>
      </c>
      <c r="H125" s="14">
        <v>41000</v>
      </c>
      <c r="I125" s="14">
        <v>-23077.1</v>
      </c>
      <c r="J125" s="14">
        <v>-56.29</v>
      </c>
    </row>
    <row r="126" spans="1:10" ht="15" thickBot="1" x14ac:dyDescent="0.35">
      <c r="A126" s="13" t="s">
        <v>3</v>
      </c>
      <c r="B126" s="14">
        <v>500.6</v>
      </c>
      <c r="C126" s="14">
        <v>35042.199999999997</v>
      </c>
      <c r="D126" s="14">
        <v>10512.6</v>
      </c>
      <c r="E126" s="14">
        <v>18522.3</v>
      </c>
      <c r="F126" s="14">
        <v>0</v>
      </c>
      <c r="G126" s="14">
        <v>64577.7</v>
      </c>
      <c r="H126" s="14">
        <v>88000</v>
      </c>
      <c r="I126" s="14">
        <v>23422.3</v>
      </c>
      <c r="J126" s="14">
        <v>26.62</v>
      </c>
    </row>
    <row r="127" spans="1:10" ht="15" thickBot="1" x14ac:dyDescent="0.35">
      <c r="A127" s="13" t="s">
        <v>4</v>
      </c>
      <c r="B127" s="14">
        <v>0</v>
      </c>
      <c r="C127" s="14">
        <v>35042.199999999997</v>
      </c>
      <c r="D127" s="14">
        <v>10512.6</v>
      </c>
      <c r="E127" s="14">
        <v>28033.7</v>
      </c>
      <c r="F127" s="14">
        <v>0</v>
      </c>
      <c r="G127" s="14">
        <v>73588.5</v>
      </c>
      <c r="H127" s="14">
        <v>60000</v>
      </c>
      <c r="I127" s="14">
        <v>-13588.5</v>
      </c>
      <c r="J127" s="14">
        <v>-22.65</v>
      </c>
    </row>
    <row r="128" spans="1:10" ht="15" thickBot="1" x14ac:dyDescent="0.35">
      <c r="A128" s="13" t="s">
        <v>5</v>
      </c>
      <c r="B128" s="14">
        <v>0</v>
      </c>
      <c r="C128" s="14">
        <v>0</v>
      </c>
      <c r="D128" s="14">
        <v>500.6</v>
      </c>
      <c r="E128" s="14">
        <v>18522.3</v>
      </c>
      <c r="F128" s="14">
        <v>0</v>
      </c>
      <c r="G128" s="14">
        <v>19022.900000000001</v>
      </c>
      <c r="H128" s="14">
        <v>34000</v>
      </c>
      <c r="I128" s="14">
        <v>14977.1</v>
      </c>
      <c r="J128" s="14">
        <v>44.05</v>
      </c>
    </row>
    <row r="129" spans="1:10" ht="15" thickBot="1" x14ac:dyDescent="0.35">
      <c r="A129" s="13" t="s">
        <v>6</v>
      </c>
      <c r="B129" s="14">
        <v>7509</v>
      </c>
      <c r="C129" s="14">
        <v>32038.5</v>
      </c>
      <c r="D129" s="14">
        <v>10512.6</v>
      </c>
      <c r="E129" s="14">
        <v>28033.7</v>
      </c>
      <c r="F129" s="14">
        <v>0</v>
      </c>
      <c r="G129" s="14">
        <v>78093.899999999994</v>
      </c>
      <c r="H129" s="14">
        <v>68000</v>
      </c>
      <c r="I129" s="14">
        <v>-10093.9</v>
      </c>
      <c r="J129" s="14">
        <v>-14.84</v>
      </c>
    </row>
    <row r="130" spans="1:10" ht="15" thickBot="1" x14ac:dyDescent="0.35">
      <c r="A130" s="13" t="s">
        <v>7</v>
      </c>
      <c r="B130" s="14">
        <v>0</v>
      </c>
      <c r="C130" s="14">
        <v>26031.3</v>
      </c>
      <c r="D130" s="14">
        <v>10512.6</v>
      </c>
      <c r="E130" s="14">
        <v>18522.3</v>
      </c>
      <c r="F130" s="14">
        <v>5506.6</v>
      </c>
      <c r="G130" s="14">
        <v>60572.9</v>
      </c>
      <c r="H130" s="14">
        <v>96000</v>
      </c>
      <c r="I130" s="14">
        <v>35427.1</v>
      </c>
      <c r="J130" s="14">
        <v>36.9</v>
      </c>
    </row>
    <row r="131" spans="1:10" ht="15" thickBot="1" x14ac:dyDescent="0.35">
      <c r="A131" s="13" t="s">
        <v>8</v>
      </c>
      <c r="B131" s="14">
        <v>0</v>
      </c>
      <c r="C131" s="14">
        <v>32038.5</v>
      </c>
      <c r="D131" s="14">
        <v>500.6</v>
      </c>
      <c r="E131" s="14">
        <v>28033.7</v>
      </c>
      <c r="F131" s="14">
        <v>0</v>
      </c>
      <c r="G131" s="14">
        <v>60572.9</v>
      </c>
      <c r="H131" s="14">
        <v>54000</v>
      </c>
      <c r="I131" s="14">
        <v>-6572.9</v>
      </c>
      <c r="J131" s="14">
        <v>-12.17</v>
      </c>
    </row>
    <row r="132" spans="1:10" ht="15" thickBot="1" x14ac:dyDescent="0.35">
      <c r="A132" s="13" t="s">
        <v>9</v>
      </c>
      <c r="B132" s="14">
        <v>0</v>
      </c>
      <c r="C132" s="14">
        <v>26031.3</v>
      </c>
      <c r="D132" s="14">
        <v>10512.6</v>
      </c>
      <c r="E132" s="14">
        <v>2002.4</v>
      </c>
      <c r="F132" s="14">
        <v>0</v>
      </c>
      <c r="G132" s="14">
        <v>38546.400000000001</v>
      </c>
      <c r="H132" s="14">
        <v>54000</v>
      </c>
      <c r="I132" s="14">
        <v>15453.6</v>
      </c>
      <c r="J132" s="14">
        <v>28.62</v>
      </c>
    </row>
    <row r="133" spans="1:10" ht="15" thickBot="1" x14ac:dyDescent="0.35">
      <c r="A133" s="13" t="s">
        <v>10</v>
      </c>
      <c r="B133" s="14">
        <v>0</v>
      </c>
      <c r="C133" s="14">
        <v>26031.3</v>
      </c>
      <c r="D133" s="14">
        <v>0</v>
      </c>
      <c r="E133" s="14">
        <v>18522.3</v>
      </c>
      <c r="F133" s="14">
        <v>12515.1</v>
      </c>
      <c r="G133" s="14">
        <v>57068.6</v>
      </c>
      <c r="H133" s="14">
        <v>75000</v>
      </c>
      <c r="I133" s="14">
        <v>17931.400000000001</v>
      </c>
      <c r="J133" s="14">
        <v>23.91</v>
      </c>
    </row>
    <row r="134" spans="1:10" ht="15" thickBot="1" x14ac:dyDescent="0.35">
      <c r="A134" s="13" t="s">
        <v>11</v>
      </c>
      <c r="B134" s="14">
        <v>500.6</v>
      </c>
      <c r="C134" s="14">
        <v>53564.4</v>
      </c>
      <c r="D134" s="14">
        <v>10512.6</v>
      </c>
      <c r="E134" s="14">
        <v>18522.3</v>
      </c>
      <c r="F134" s="14">
        <v>0</v>
      </c>
      <c r="G134" s="14">
        <v>83100</v>
      </c>
      <c r="H134" s="14">
        <v>78000</v>
      </c>
      <c r="I134" s="14">
        <v>-5100</v>
      </c>
      <c r="J134" s="14">
        <v>-6.54</v>
      </c>
    </row>
    <row r="135" spans="1:10" ht="15" thickBot="1" x14ac:dyDescent="0.35">
      <c r="A135" s="13" t="s">
        <v>12</v>
      </c>
      <c r="B135" s="14">
        <v>500.6</v>
      </c>
      <c r="C135" s="14">
        <v>35042.199999999997</v>
      </c>
      <c r="D135" s="14">
        <v>10512.6</v>
      </c>
      <c r="E135" s="14">
        <v>28033.7</v>
      </c>
      <c r="F135" s="14">
        <v>0</v>
      </c>
      <c r="G135" s="14">
        <v>74089.100000000006</v>
      </c>
      <c r="H135" s="14">
        <v>87000</v>
      </c>
      <c r="I135" s="14">
        <v>12910.9</v>
      </c>
      <c r="J135" s="14">
        <v>14.84</v>
      </c>
    </row>
    <row r="136" spans="1:10" ht="15" thickBot="1" x14ac:dyDescent="0.35">
      <c r="A136" s="13" t="s">
        <v>13</v>
      </c>
      <c r="B136" s="14">
        <v>65078.3</v>
      </c>
      <c r="C136" s="14">
        <v>0</v>
      </c>
      <c r="D136" s="14">
        <v>10512.6</v>
      </c>
      <c r="E136" s="14">
        <v>18522.3</v>
      </c>
      <c r="F136" s="14">
        <v>0</v>
      </c>
      <c r="G136" s="14">
        <v>94113.2</v>
      </c>
      <c r="H136" s="14">
        <v>94000</v>
      </c>
      <c r="I136" s="14">
        <v>-113.2</v>
      </c>
      <c r="J136" s="14">
        <v>-0.12</v>
      </c>
    </row>
    <row r="137" spans="1:10" ht="15" thickBot="1" x14ac:dyDescent="0.35">
      <c r="A137" s="13" t="s">
        <v>14</v>
      </c>
      <c r="B137" s="14">
        <v>500.6</v>
      </c>
      <c r="C137" s="14">
        <v>0</v>
      </c>
      <c r="D137" s="14">
        <v>10512.6</v>
      </c>
      <c r="E137" s="14">
        <v>28033.7</v>
      </c>
      <c r="F137" s="14">
        <v>0</v>
      </c>
      <c r="G137" s="14">
        <v>39047</v>
      </c>
      <c r="H137" s="14">
        <v>23000</v>
      </c>
      <c r="I137" s="14">
        <v>-16047</v>
      </c>
      <c r="J137" s="14">
        <v>-69.77</v>
      </c>
    </row>
    <row r="138" spans="1:10" ht="15" thickBot="1" x14ac:dyDescent="0.35">
      <c r="A138" s="13" t="s">
        <v>15</v>
      </c>
      <c r="B138" s="14">
        <v>0</v>
      </c>
      <c r="C138" s="14">
        <v>26031.3</v>
      </c>
      <c r="D138" s="14">
        <v>10512.6</v>
      </c>
      <c r="E138" s="14">
        <v>18522.3</v>
      </c>
      <c r="F138" s="14">
        <v>0</v>
      </c>
      <c r="G138" s="14">
        <v>55066.2</v>
      </c>
      <c r="H138" s="14">
        <v>23000</v>
      </c>
      <c r="I138" s="14">
        <v>-32066.2</v>
      </c>
      <c r="J138" s="14">
        <v>-139.41999999999999</v>
      </c>
    </row>
    <row r="139" spans="1:10" ht="15" thickBot="1" x14ac:dyDescent="0.35">
      <c r="A139" s="13" t="s">
        <v>16</v>
      </c>
      <c r="B139" s="14">
        <v>0</v>
      </c>
      <c r="C139" s="14">
        <v>35042.199999999997</v>
      </c>
      <c r="D139" s="14">
        <v>500.6</v>
      </c>
      <c r="E139" s="14">
        <v>18522.3</v>
      </c>
      <c r="F139" s="14">
        <v>5506.6</v>
      </c>
      <c r="G139" s="14">
        <v>59571.7</v>
      </c>
      <c r="H139" s="14">
        <v>76000</v>
      </c>
      <c r="I139" s="14">
        <v>16428.3</v>
      </c>
      <c r="J139" s="14">
        <v>21.62</v>
      </c>
    </row>
    <row r="140" spans="1:10" ht="15" thickBot="1" x14ac:dyDescent="0.35">
      <c r="A140" s="13" t="s">
        <v>17</v>
      </c>
      <c r="B140" s="14">
        <v>0</v>
      </c>
      <c r="C140" s="14">
        <v>35042.199999999997</v>
      </c>
      <c r="D140" s="14">
        <v>10512.6</v>
      </c>
      <c r="E140" s="14">
        <v>0</v>
      </c>
      <c r="F140" s="14">
        <v>5506.6</v>
      </c>
      <c r="G140" s="14">
        <v>51061.4</v>
      </c>
      <c r="H140" s="14">
        <v>39000</v>
      </c>
      <c r="I140" s="14">
        <v>-12061.4</v>
      </c>
      <c r="J140" s="14">
        <v>-30.93</v>
      </c>
    </row>
    <row r="141" spans="1:10" ht="15" thickBot="1" x14ac:dyDescent="0.35">
      <c r="A141" s="13" t="s">
        <v>18</v>
      </c>
      <c r="B141" s="14">
        <v>500.6</v>
      </c>
      <c r="C141" s="14">
        <v>35042.199999999997</v>
      </c>
      <c r="D141" s="14">
        <v>37545.199999999997</v>
      </c>
      <c r="E141" s="14">
        <v>18522.3</v>
      </c>
      <c r="F141" s="14">
        <v>5506.6</v>
      </c>
      <c r="G141" s="14">
        <v>97116.800000000003</v>
      </c>
      <c r="H141" s="14">
        <v>97000</v>
      </c>
      <c r="I141" s="14">
        <v>-116.8</v>
      </c>
      <c r="J141" s="14">
        <v>-0.12</v>
      </c>
    </row>
    <row r="142" spans="1:10" ht="15" thickBot="1" x14ac:dyDescent="0.35">
      <c r="A142" s="13" t="s">
        <v>19</v>
      </c>
      <c r="B142" s="14">
        <v>500.6</v>
      </c>
      <c r="C142" s="14">
        <v>0</v>
      </c>
      <c r="D142" s="14">
        <v>10512.6</v>
      </c>
      <c r="E142" s="14">
        <v>18522.3</v>
      </c>
      <c r="F142" s="14">
        <v>12515.1</v>
      </c>
      <c r="G142" s="14">
        <v>42050.6</v>
      </c>
      <c r="H142" s="14">
        <v>20000</v>
      </c>
      <c r="I142" s="14">
        <v>-22050.6</v>
      </c>
      <c r="J142" s="14">
        <v>-110.25</v>
      </c>
    </row>
    <row r="143" spans="1:10" ht="15" thickBot="1" x14ac:dyDescent="0.35"/>
    <row r="144" spans="1:10" ht="15" thickBot="1" x14ac:dyDescent="0.35">
      <c r="A144" s="15" t="s">
        <v>73</v>
      </c>
      <c r="B144" s="16">
        <v>216760.7</v>
      </c>
    </row>
    <row r="145" spans="1:2" ht="15" thickBot="1" x14ac:dyDescent="0.35">
      <c r="A145" s="15" t="s">
        <v>74</v>
      </c>
      <c r="B145" s="16">
        <v>0</v>
      </c>
    </row>
    <row r="146" spans="1:2" ht="15" thickBot="1" x14ac:dyDescent="0.35">
      <c r="A146" s="15" t="s">
        <v>75</v>
      </c>
      <c r="B146" s="16">
        <v>1247000.1000000001</v>
      </c>
    </row>
    <row r="147" spans="1:2" ht="15" thickBot="1" x14ac:dyDescent="0.35">
      <c r="A147" s="15" t="s">
        <v>76</v>
      </c>
      <c r="B147" s="16">
        <v>1247000</v>
      </c>
    </row>
    <row r="148" spans="1:2" ht="15" thickBot="1" x14ac:dyDescent="0.35">
      <c r="A148" s="15" t="s">
        <v>77</v>
      </c>
      <c r="B148" s="16">
        <v>0.1</v>
      </c>
    </row>
    <row r="149" spans="1:2" ht="15" thickBot="1" x14ac:dyDescent="0.35">
      <c r="A149" s="15" t="s">
        <v>78</v>
      </c>
      <c r="B149" s="16"/>
    </row>
    <row r="150" spans="1:2" ht="15" thickBot="1" x14ac:dyDescent="0.35">
      <c r="A150" s="15" t="s">
        <v>79</v>
      </c>
      <c r="B150" s="16"/>
    </row>
    <row r="151" spans="1:2" ht="15" thickBot="1" x14ac:dyDescent="0.35">
      <c r="A151" s="15" t="s">
        <v>80</v>
      </c>
      <c r="B151" s="16">
        <v>0</v>
      </c>
    </row>
    <row r="153" spans="1:2" x14ac:dyDescent="0.3">
      <c r="A153" s="17" t="s">
        <v>81</v>
      </c>
    </row>
    <row r="155" spans="1:2" x14ac:dyDescent="0.3">
      <c r="A155" s="18" t="s">
        <v>355</v>
      </c>
    </row>
    <row r="156" spans="1:2" x14ac:dyDescent="0.3">
      <c r="A156" s="18" t="s">
        <v>201</v>
      </c>
    </row>
    <row r="160" spans="1:2" ht="18" x14ac:dyDescent="0.3">
      <c r="A160" s="9"/>
    </row>
    <row r="161" spans="1:12" x14ac:dyDescent="0.3">
      <c r="A161" s="10"/>
    </row>
    <row r="164" spans="1:12" ht="36" x14ac:dyDescent="0.3">
      <c r="A164" s="11" t="s">
        <v>32</v>
      </c>
      <c r="B164" s="12">
        <v>5440501</v>
      </c>
      <c r="C164" s="11" t="s">
        <v>33</v>
      </c>
      <c r="D164" s="12">
        <v>20</v>
      </c>
      <c r="E164" s="11" t="s">
        <v>34</v>
      </c>
      <c r="F164" s="12">
        <v>10</v>
      </c>
      <c r="G164" s="11" t="s">
        <v>35</v>
      </c>
      <c r="H164" s="12">
        <v>20</v>
      </c>
      <c r="I164" s="11" t="s">
        <v>36</v>
      </c>
      <c r="J164" s="12">
        <v>0</v>
      </c>
      <c r="K164" s="11" t="s">
        <v>37</v>
      </c>
      <c r="L164" s="12" t="s">
        <v>587</v>
      </c>
    </row>
    <row r="165" spans="1:12" ht="18.600000000000001" thickBot="1" x14ac:dyDescent="0.35">
      <c r="A165" s="9"/>
    </row>
    <row r="166" spans="1:12" ht="15" thickBot="1" x14ac:dyDescent="0.35">
      <c r="A166" s="13" t="s">
        <v>39</v>
      </c>
      <c r="B166" s="13" t="s">
        <v>40</v>
      </c>
      <c r="C166" s="13" t="s">
        <v>127</v>
      </c>
      <c r="D166" s="13" t="s">
        <v>128</v>
      </c>
      <c r="E166" s="13" t="s">
        <v>129</v>
      </c>
      <c r="F166" s="13" t="s">
        <v>130</v>
      </c>
      <c r="G166" s="13" t="s">
        <v>131</v>
      </c>
      <c r="H166" s="13" t="s">
        <v>241</v>
      </c>
      <c r="I166" s="13" t="s">
        <v>242</v>
      </c>
      <c r="J166" s="13" t="s">
        <v>243</v>
      </c>
      <c r="K166" s="13" t="s">
        <v>244</v>
      </c>
      <c r="L166" s="13" t="s">
        <v>588</v>
      </c>
    </row>
    <row r="167" spans="1:12" ht="15" thickBot="1" x14ac:dyDescent="0.35">
      <c r="A167" s="13" t="s">
        <v>0</v>
      </c>
      <c r="B167" s="14">
        <v>15</v>
      </c>
      <c r="C167" s="14">
        <v>16</v>
      </c>
      <c r="D167" s="14">
        <v>18</v>
      </c>
      <c r="E167" s="14">
        <v>11</v>
      </c>
      <c r="F167" s="14">
        <v>10</v>
      </c>
      <c r="G167" s="14">
        <v>12</v>
      </c>
      <c r="H167" s="14">
        <v>9</v>
      </c>
      <c r="I167" s="14">
        <v>6</v>
      </c>
      <c r="J167" s="14">
        <v>2</v>
      </c>
      <c r="K167" s="14">
        <v>1</v>
      </c>
      <c r="L167" s="14">
        <v>97000</v>
      </c>
    </row>
    <row r="168" spans="1:12" ht="15" thickBot="1" x14ac:dyDescent="0.35">
      <c r="A168" s="13" t="s">
        <v>1</v>
      </c>
      <c r="B168" s="14">
        <v>19</v>
      </c>
      <c r="C168" s="14">
        <v>20</v>
      </c>
      <c r="D168" s="14">
        <v>20</v>
      </c>
      <c r="E168" s="14">
        <v>20</v>
      </c>
      <c r="F168" s="14">
        <v>13</v>
      </c>
      <c r="G168" s="14">
        <v>13</v>
      </c>
      <c r="H168" s="14">
        <v>15</v>
      </c>
      <c r="I168" s="14">
        <v>13</v>
      </c>
      <c r="J168" s="14">
        <v>14</v>
      </c>
      <c r="K168" s="14">
        <v>17</v>
      </c>
      <c r="L168" s="14">
        <v>43000</v>
      </c>
    </row>
    <row r="169" spans="1:12" ht="15" thickBot="1" x14ac:dyDescent="0.35">
      <c r="A169" s="13" t="s">
        <v>2</v>
      </c>
      <c r="B169" s="14">
        <v>6</v>
      </c>
      <c r="C169" s="14">
        <v>12</v>
      </c>
      <c r="D169" s="14">
        <v>10</v>
      </c>
      <c r="E169" s="14">
        <v>16</v>
      </c>
      <c r="F169" s="14">
        <v>1</v>
      </c>
      <c r="G169" s="14">
        <v>2</v>
      </c>
      <c r="H169" s="14">
        <v>5</v>
      </c>
      <c r="I169" s="14">
        <v>7</v>
      </c>
      <c r="J169" s="14">
        <v>11</v>
      </c>
      <c r="K169" s="14">
        <v>16</v>
      </c>
      <c r="L169" s="14">
        <v>41000</v>
      </c>
    </row>
    <row r="170" spans="1:12" ht="15" thickBot="1" x14ac:dyDescent="0.35">
      <c r="A170" s="13" t="s">
        <v>3</v>
      </c>
      <c r="B170" s="14">
        <v>5</v>
      </c>
      <c r="C170" s="14">
        <v>6</v>
      </c>
      <c r="D170" s="14">
        <v>7</v>
      </c>
      <c r="E170" s="14">
        <v>8</v>
      </c>
      <c r="F170" s="14">
        <v>8</v>
      </c>
      <c r="G170" s="14">
        <v>9</v>
      </c>
      <c r="H170" s="14">
        <v>10</v>
      </c>
      <c r="I170" s="14">
        <v>17</v>
      </c>
      <c r="J170" s="14">
        <v>19</v>
      </c>
      <c r="K170" s="14">
        <v>19</v>
      </c>
      <c r="L170" s="14">
        <v>88000</v>
      </c>
    </row>
    <row r="171" spans="1:12" ht="15" thickBot="1" x14ac:dyDescent="0.35">
      <c r="A171" s="13" t="s">
        <v>4</v>
      </c>
      <c r="B171" s="14">
        <v>7</v>
      </c>
      <c r="C171" s="14">
        <v>15</v>
      </c>
      <c r="D171" s="14">
        <v>16</v>
      </c>
      <c r="E171" s="14">
        <v>18</v>
      </c>
      <c r="F171" s="14">
        <v>5</v>
      </c>
      <c r="G171" s="14">
        <v>4</v>
      </c>
      <c r="H171" s="14">
        <v>8</v>
      </c>
      <c r="I171" s="14">
        <v>8</v>
      </c>
      <c r="J171" s="14">
        <v>16</v>
      </c>
      <c r="K171" s="14">
        <v>15</v>
      </c>
      <c r="L171" s="14">
        <v>60000</v>
      </c>
    </row>
    <row r="172" spans="1:12" ht="15" thickBot="1" x14ac:dyDescent="0.35">
      <c r="A172" s="13" t="s">
        <v>5</v>
      </c>
      <c r="B172" s="14">
        <v>20</v>
      </c>
      <c r="C172" s="14">
        <v>19</v>
      </c>
      <c r="D172" s="14">
        <v>19</v>
      </c>
      <c r="E172" s="14">
        <v>17</v>
      </c>
      <c r="F172" s="14">
        <v>20</v>
      </c>
      <c r="G172" s="14">
        <v>20</v>
      </c>
      <c r="H172" s="14">
        <v>19</v>
      </c>
      <c r="I172" s="14">
        <v>19</v>
      </c>
      <c r="J172" s="14">
        <v>17</v>
      </c>
      <c r="K172" s="14">
        <v>13</v>
      </c>
      <c r="L172" s="14">
        <v>34000</v>
      </c>
    </row>
    <row r="173" spans="1:12" ht="15" thickBot="1" x14ac:dyDescent="0.35">
      <c r="A173" s="13" t="s">
        <v>6</v>
      </c>
      <c r="B173" s="14">
        <v>4</v>
      </c>
      <c r="C173" s="14">
        <v>2</v>
      </c>
      <c r="D173" s="14">
        <v>2</v>
      </c>
      <c r="E173" s="14">
        <v>3</v>
      </c>
      <c r="F173" s="14">
        <v>6</v>
      </c>
      <c r="G173" s="14">
        <v>6</v>
      </c>
      <c r="H173" s="14">
        <v>7</v>
      </c>
      <c r="I173" s="14">
        <v>3</v>
      </c>
      <c r="J173" s="14">
        <v>4</v>
      </c>
      <c r="K173" s="14">
        <v>2</v>
      </c>
      <c r="L173" s="14">
        <v>68000</v>
      </c>
    </row>
    <row r="174" spans="1:12" ht="15" thickBot="1" x14ac:dyDescent="0.35">
      <c r="A174" s="13" t="s">
        <v>7</v>
      </c>
      <c r="B174" s="14">
        <v>17</v>
      </c>
      <c r="C174" s="14">
        <v>13</v>
      </c>
      <c r="D174" s="14">
        <v>13</v>
      </c>
      <c r="E174" s="14">
        <v>13</v>
      </c>
      <c r="F174" s="14">
        <v>16</v>
      </c>
      <c r="G174" s="14">
        <v>17</v>
      </c>
      <c r="H174" s="14">
        <v>14</v>
      </c>
      <c r="I174" s="14">
        <v>12</v>
      </c>
      <c r="J174" s="14">
        <v>6</v>
      </c>
      <c r="K174" s="14">
        <v>10</v>
      </c>
      <c r="L174" s="14">
        <v>96000</v>
      </c>
    </row>
    <row r="175" spans="1:12" ht="15" thickBot="1" x14ac:dyDescent="0.35">
      <c r="A175" s="13" t="s">
        <v>8</v>
      </c>
      <c r="B175" s="14">
        <v>8</v>
      </c>
      <c r="C175" s="14">
        <v>9</v>
      </c>
      <c r="D175" s="14">
        <v>9</v>
      </c>
      <c r="E175" s="14">
        <v>12</v>
      </c>
      <c r="F175" s="14">
        <v>12</v>
      </c>
      <c r="G175" s="14">
        <v>10</v>
      </c>
      <c r="H175" s="14">
        <v>13</v>
      </c>
      <c r="I175" s="14">
        <v>14</v>
      </c>
      <c r="J175" s="14">
        <v>20</v>
      </c>
      <c r="K175" s="14">
        <v>14</v>
      </c>
      <c r="L175" s="14">
        <v>54000</v>
      </c>
    </row>
    <row r="176" spans="1:12" ht="15" thickBot="1" x14ac:dyDescent="0.35">
      <c r="A176" s="13" t="s">
        <v>9</v>
      </c>
      <c r="B176" s="14">
        <v>18</v>
      </c>
      <c r="C176" s="14">
        <v>18</v>
      </c>
      <c r="D176" s="14">
        <v>17</v>
      </c>
      <c r="E176" s="14">
        <v>19</v>
      </c>
      <c r="F176" s="14">
        <v>17</v>
      </c>
      <c r="G176" s="14">
        <v>15</v>
      </c>
      <c r="H176" s="14">
        <v>17</v>
      </c>
      <c r="I176" s="14">
        <v>16</v>
      </c>
      <c r="J176" s="14">
        <v>18</v>
      </c>
      <c r="K176" s="14">
        <v>20</v>
      </c>
      <c r="L176" s="14">
        <v>54000</v>
      </c>
    </row>
    <row r="177" spans="1:12" ht="15" thickBot="1" x14ac:dyDescent="0.35">
      <c r="A177" s="13" t="s">
        <v>10</v>
      </c>
      <c r="B177" s="14">
        <v>16</v>
      </c>
      <c r="C177" s="14">
        <v>11</v>
      </c>
      <c r="D177" s="14">
        <v>12</v>
      </c>
      <c r="E177" s="14">
        <v>9</v>
      </c>
      <c r="F177" s="14">
        <v>19</v>
      </c>
      <c r="G177" s="14">
        <v>14</v>
      </c>
      <c r="H177" s="14">
        <v>12</v>
      </c>
      <c r="I177" s="14">
        <v>20</v>
      </c>
      <c r="J177" s="14">
        <v>15</v>
      </c>
      <c r="K177" s="14">
        <v>5</v>
      </c>
      <c r="L177" s="14">
        <v>75000</v>
      </c>
    </row>
    <row r="178" spans="1:12" ht="15" thickBot="1" x14ac:dyDescent="0.35">
      <c r="A178" s="13" t="s">
        <v>11</v>
      </c>
      <c r="B178" s="14">
        <v>1</v>
      </c>
      <c r="C178" s="14">
        <v>5</v>
      </c>
      <c r="D178" s="14">
        <v>4</v>
      </c>
      <c r="E178" s="14">
        <v>4</v>
      </c>
      <c r="F178" s="14">
        <v>2</v>
      </c>
      <c r="G178" s="14">
        <v>1</v>
      </c>
      <c r="H178" s="14">
        <v>1</v>
      </c>
      <c r="I178" s="14">
        <v>9</v>
      </c>
      <c r="J178" s="14">
        <v>7</v>
      </c>
      <c r="K178" s="14">
        <v>12</v>
      </c>
      <c r="L178" s="14">
        <v>78000</v>
      </c>
    </row>
    <row r="179" spans="1:12" ht="15" thickBot="1" x14ac:dyDescent="0.35">
      <c r="A179" s="13" t="s">
        <v>12</v>
      </c>
      <c r="B179" s="14">
        <v>3</v>
      </c>
      <c r="C179" s="14">
        <v>8</v>
      </c>
      <c r="D179" s="14">
        <v>8</v>
      </c>
      <c r="E179" s="14">
        <v>5</v>
      </c>
      <c r="F179" s="14">
        <v>4</v>
      </c>
      <c r="G179" s="14">
        <v>3</v>
      </c>
      <c r="H179" s="14">
        <v>3</v>
      </c>
      <c r="I179" s="14">
        <v>5</v>
      </c>
      <c r="J179" s="14">
        <v>8</v>
      </c>
      <c r="K179" s="14">
        <v>3</v>
      </c>
      <c r="L179" s="14">
        <v>87000</v>
      </c>
    </row>
    <row r="180" spans="1:12" ht="15" thickBot="1" x14ac:dyDescent="0.35">
      <c r="A180" s="13" t="s">
        <v>13</v>
      </c>
      <c r="B180" s="14">
        <v>11</v>
      </c>
      <c r="C180" s="14">
        <v>1</v>
      </c>
      <c r="D180" s="14">
        <v>1</v>
      </c>
      <c r="E180" s="14">
        <v>6</v>
      </c>
      <c r="F180" s="14">
        <v>14</v>
      </c>
      <c r="G180" s="14">
        <v>18</v>
      </c>
      <c r="H180" s="14">
        <v>20</v>
      </c>
      <c r="I180" s="14">
        <v>4</v>
      </c>
      <c r="J180" s="14">
        <v>10</v>
      </c>
      <c r="K180" s="14">
        <v>18</v>
      </c>
      <c r="L180" s="14">
        <v>94000</v>
      </c>
    </row>
    <row r="181" spans="1:12" ht="15" thickBot="1" x14ac:dyDescent="0.35">
      <c r="A181" s="13" t="s">
        <v>14</v>
      </c>
      <c r="B181" s="14">
        <v>13</v>
      </c>
      <c r="C181" s="14">
        <v>4</v>
      </c>
      <c r="D181" s="14">
        <v>5</v>
      </c>
      <c r="E181" s="14">
        <v>7</v>
      </c>
      <c r="F181" s="14">
        <v>15</v>
      </c>
      <c r="G181" s="14">
        <v>16</v>
      </c>
      <c r="H181" s="14">
        <v>18</v>
      </c>
      <c r="I181" s="14">
        <v>1</v>
      </c>
      <c r="J181" s="14">
        <v>5</v>
      </c>
      <c r="K181" s="14">
        <v>8</v>
      </c>
      <c r="L181" s="14">
        <v>23000</v>
      </c>
    </row>
    <row r="182" spans="1:12" ht="15" thickBot="1" x14ac:dyDescent="0.35">
      <c r="A182" s="13" t="s">
        <v>15</v>
      </c>
      <c r="B182" s="14">
        <v>12</v>
      </c>
      <c r="C182" s="14">
        <v>10</v>
      </c>
      <c r="D182" s="14">
        <v>11</v>
      </c>
      <c r="E182" s="14">
        <v>10</v>
      </c>
      <c r="F182" s="14">
        <v>11</v>
      </c>
      <c r="G182" s="14">
        <v>11</v>
      </c>
      <c r="H182" s="14">
        <v>11</v>
      </c>
      <c r="I182" s="14">
        <v>11</v>
      </c>
      <c r="J182" s="14">
        <v>12</v>
      </c>
      <c r="K182" s="14">
        <v>6</v>
      </c>
      <c r="L182" s="14">
        <v>23000</v>
      </c>
    </row>
    <row r="183" spans="1:12" ht="15" thickBot="1" x14ac:dyDescent="0.35">
      <c r="A183" s="13" t="s">
        <v>16</v>
      </c>
      <c r="B183" s="14">
        <v>10</v>
      </c>
      <c r="C183" s="14">
        <v>14</v>
      </c>
      <c r="D183" s="14">
        <v>14</v>
      </c>
      <c r="E183" s="14">
        <v>14</v>
      </c>
      <c r="F183" s="14">
        <v>9</v>
      </c>
      <c r="G183" s="14">
        <v>7</v>
      </c>
      <c r="H183" s="14">
        <v>6</v>
      </c>
      <c r="I183" s="14">
        <v>18</v>
      </c>
      <c r="J183" s="14">
        <v>13</v>
      </c>
      <c r="K183" s="14">
        <v>9</v>
      </c>
      <c r="L183" s="14">
        <v>76000</v>
      </c>
    </row>
    <row r="184" spans="1:12" ht="15" thickBot="1" x14ac:dyDescent="0.35">
      <c r="A184" s="13" t="s">
        <v>17</v>
      </c>
      <c r="B184" s="14">
        <v>9</v>
      </c>
      <c r="C184" s="14">
        <v>17</v>
      </c>
      <c r="D184" s="14">
        <v>15</v>
      </c>
      <c r="E184" s="14">
        <v>15</v>
      </c>
      <c r="F184" s="14">
        <v>7</v>
      </c>
      <c r="G184" s="14">
        <v>8</v>
      </c>
      <c r="H184" s="14">
        <v>4</v>
      </c>
      <c r="I184" s="14">
        <v>15</v>
      </c>
      <c r="J184" s="14">
        <v>9</v>
      </c>
      <c r="K184" s="14">
        <v>11</v>
      </c>
      <c r="L184" s="14">
        <v>39000</v>
      </c>
    </row>
    <row r="185" spans="1:12" ht="15" thickBot="1" x14ac:dyDescent="0.35">
      <c r="A185" s="13" t="s">
        <v>18</v>
      </c>
      <c r="B185" s="14">
        <v>2</v>
      </c>
      <c r="C185" s="14">
        <v>3</v>
      </c>
      <c r="D185" s="14">
        <v>3</v>
      </c>
      <c r="E185" s="14">
        <v>1</v>
      </c>
      <c r="F185" s="14">
        <v>3</v>
      </c>
      <c r="G185" s="14">
        <v>5</v>
      </c>
      <c r="H185" s="14">
        <v>2</v>
      </c>
      <c r="I185" s="14">
        <v>2</v>
      </c>
      <c r="J185" s="14">
        <v>1</v>
      </c>
      <c r="K185" s="14">
        <v>4</v>
      </c>
      <c r="L185" s="14">
        <v>97000</v>
      </c>
    </row>
    <row r="186" spans="1:12" ht="15" thickBot="1" x14ac:dyDescent="0.35">
      <c r="A186" s="13" t="s">
        <v>19</v>
      </c>
      <c r="B186" s="14">
        <v>14</v>
      </c>
      <c r="C186" s="14">
        <v>7</v>
      </c>
      <c r="D186" s="14">
        <v>6</v>
      </c>
      <c r="E186" s="14">
        <v>2</v>
      </c>
      <c r="F186" s="14">
        <v>18</v>
      </c>
      <c r="G186" s="14">
        <v>19</v>
      </c>
      <c r="H186" s="14">
        <v>16</v>
      </c>
      <c r="I186" s="14">
        <v>10</v>
      </c>
      <c r="J186" s="14">
        <v>3</v>
      </c>
      <c r="K186" s="14">
        <v>7</v>
      </c>
      <c r="L186" s="14">
        <v>20000</v>
      </c>
    </row>
    <row r="187" spans="1:12" ht="18.600000000000001" thickBot="1" x14ac:dyDescent="0.35">
      <c r="A187" s="9"/>
    </row>
    <row r="188" spans="1:12" ht="15" thickBot="1" x14ac:dyDescent="0.35">
      <c r="A188" s="13" t="s">
        <v>42</v>
      </c>
      <c r="B188" s="13" t="s">
        <v>40</v>
      </c>
      <c r="C188" s="13" t="s">
        <v>127</v>
      </c>
      <c r="D188" s="13" t="s">
        <v>128</v>
      </c>
      <c r="E188" s="13" t="s">
        <v>129</v>
      </c>
      <c r="F188" s="13" t="s">
        <v>130</v>
      </c>
      <c r="G188" s="13" t="s">
        <v>131</v>
      </c>
      <c r="H188" s="13" t="s">
        <v>241</v>
      </c>
      <c r="I188" s="13" t="s">
        <v>242</v>
      </c>
      <c r="J188" s="13" t="s">
        <v>243</v>
      </c>
      <c r="K188" s="13" t="s">
        <v>244</v>
      </c>
    </row>
    <row r="189" spans="1:12" ht="27" thickBot="1" x14ac:dyDescent="0.35">
      <c r="A189" s="13" t="s">
        <v>43</v>
      </c>
      <c r="B189" s="14" t="s">
        <v>589</v>
      </c>
      <c r="C189" s="14" t="s">
        <v>590</v>
      </c>
      <c r="D189" s="14" t="s">
        <v>66</v>
      </c>
      <c r="E189" s="14" t="s">
        <v>591</v>
      </c>
      <c r="F189" s="14" t="s">
        <v>592</v>
      </c>
      <c r="G189" s="14" t="s">
        <v>593</v>
      </c>
      <c r="H189" s="14" t="s">
        <v>594</v>
      </c>
      <c r="I189" s="14" t="s">
        <v>66</v>
      </c>
      <c r="J189" s="14" t="s">
        <v>595</v>
      </c>
      <c r="K189" s="14" t="s">
        <v>596</v>
      </c>
    </row>
    <row r="190" spans="1:12" ht="27" thickBot="1" x14ac:dyDescent="0.35">
      <c r="A190" s="13" t="s">
        <v>45</v>
      </c>
      <c r="B190" s="14" t="s">
        <v>597</v>
      </c>
      <c r="C190" s="14" t="s">
        <v>598</v>
      </c>
      <c r="D190" s="14" t="s">
        <v>66</v>
      </c>
      <c r="E190" s="14" t="s">
        <v>591</v>
      </c>
      <c r="F190" s="14" t="s">
        <v>592</v>
      </c>
      <c r="G190" s="14" t="s">
        <v>593</v>
      </c>
      <c r="H190" s="14" t="s">
        <v>594</v>
      </c>
      <c r="I190" s="14" t="s">
        <v>66</v>
      </c>
      <c r="J190" s="14" t="s">
        <v>595</v>
      </c>
      <c r="K190" s="14" t="s">
        <v>599</v>
      </c>
    </row>
    <row r="191" spans="1:12" ht="27" thickBot="1" x14ac:dyDescent="0.35">
      <c r="A191" s="13" t="s">
        <v>47</v>
      </c>
      <c r="B191" s="14" t="s">
        <v>600</v>
      </c>
      <c r="C191" s="14" t="s">
        <v>598</v>
      </c>
      <c r="D191" s="14" t="s">
        <v>66</v>
      </c>
      <c r="E191" s="14" t="s">
        <v>591</v>
      </c>
      <c r="F191" s="14" t="s">
        <v>592</v>
      </c>
      <c r="G191" s="14" t="s">
        <v>593</v>
      </c>
      <c r="H191" s="14" t="s">
        <v>594</v>
      </c>
      <c r="I191" s="14" t="s">
        <v>66</v>
      </c>
      <c r="J191" s="14" t="s">
        <v>595</v>
      </c>
      <c r="K191" s="14" t="s">
        <v>599</v>
      </c>
    </row>
    <row r="192" spans="1:12" ht="27" thickBot="1" x14ac:dyDescent="0.35">
      <c r="A192" s="13" t="s">
        <v>48</v>
      </c>
      <c r="B192" s="14" t="s">
        <v>601</v>
      </c>
      <c r="C192" s="14" t="s">
        <v>598</v>
      </c>
      <c r="D192" s="14" t="s">
        <v>66</v>
      </c>
      <c r="E192" s="14" t="s">
        <v>591</v>
      </c>
      <c r="F192" s="14" t="s">
        <v>592</v>
      </c>
      <c r="G192" s="14" t="s">
        <v>593</v>
      </c>
      <c r="H192" s="14" t="s">
        <v>594</v>
      </c>
      <c r="I192" s="14" t="s">
        <v>66</v>
      </c>
      <c r="J192" s="14" t="s">
        <v>595</v>
      </c>
      <c r="K192" s="14" t="s">
        <v>599</v>
      </c>
    </row>
    <row r="193" spans="1:11" ht="27" thickBot="1" x14ac:dyDescent="0.35">
      <c r="A193" s="13" t="s">
        <v>49</v>
      </c>
      <c r="B193" s="14" t="s">
        <v>601</v>
      </c>
      <c r="C193" s="14" t="s">
        <v>598</v>
      </c>
      <c r="D193" s="14" t="s">
        <v>66</v>
      </c>
      <c r="E193" s="14" t="s">
        <v>591</v>
      </c>
      <c r="F193" s="14" t="s">
        <v>592</v>
      </c>
      <c r="G193" s="14" t="s">
        <v>593</v>
      </c>
      <c r="H193" s="14" t="s">
        <v>594</v>
      </c>
      <c r="I193" s="14" t="s">
        <v>66</v>
      </c>
      <c r="J193" s="14" t="s">
        <v>595</v>
      </c>
      <c r="K193" s="14" t="s">
        <v>599</v>
      </c>
    </row>
    <row r="194" spans="1:11" ht="27" thickBot="1" x14ac:dyDescent="0.35">
      <c r="A194" s="13" t="s">
        <v>50</v>
      </c>
      <c r="B194" s="14" t="s">
        <v>602</v>
      </c>
      <c r="C194" s="14" t="s">
        <v>598</v>
      </c>
      <c r="D194" s="14" t="s">
        <v>66</v>
      </c>
      <c r="E194" s="14" t="s">
        <v>591</v>
      </c>
      <c r="F194" s="14" t="s">
        <v>592</v>
      </c>
      <c r="G194" s="14" t="s">
        <v>593</v>
      </c>
      <c r="H194" s="14" t="s">
        <v>594</v>
      </c>
      <c r="I194" s="14" t="s">
        <v>66</v>
      </c>
      <c r="J194" s="14" t="s">
        <v>595</v>
      </c>
      <c r="K194" s="14" t="s">
        <v>66</v>
      </c>
    </row>
    <row r="195" spans="1:11" ht="27" thickBot="1" x14ac:dyDescent="0.35">
      <c r="A195" s="13" t="s">
        <v>52</v>
      </c>
      <c r="B195" s="14" t="s">
        <v>602</v>
      </c>
      <c r="C195" s="14" t="s">
        <v>603</v>
      </c>
      <c r="D195" s="14" t="s">
        <v>66</v>
      </c>
      <c r="E195" s="14" t="s">
        <v>591</v>
      </c>
      <c r="F195" s="14" t="s">
        <v>592</v>
      </c>
      <c r="G195" s="14" t="s">
        <v>593</v>
      </c>
      <c r="H195" s="14" t="s">
        <v>594</v>
      </c>
      <c r="I195" s="14" t="s">
        <v>66</v>
      </c>
      <c r="J195" s="14" t="s">
        <v>604</v>
      </c>
      <c r="K195" s="14" t="s">
        <v>66</v>
      </c>
    </row>
    <row r="196" spans="1:11" ht="27" thickBot="1" x14ac:dyDescent="0.35">
      <c r="A196" s="13" t="s">
        <v>53</v>
      </c>
      <c r="B196" s="14" t="s">
        <v>602</v>
      </c>
      <c r="C196" s="14" t="s">
        <v>603</v>
      </c>
      <c r="D196" s="14" t="s">
        <v>66</v>
      </c>
      <c r="E196" s="14" t="s">
        <v>591</v>
      </c>
      <c r="F196" s="14" t="s">
        <v>592</v>
      </c>
      <c r="G196" s="14" t="s">
        <v>593</v>
      </c>
      <c r="H196" s="14" t="s">
        <v>594</v>
      </c>
      <c r="I196" s="14" t="s">
        <v>66</v>
      </c>
      <c r="J196" s="14" t="s">
        <v>604</v>
      </c>
      <c r="K196" s="14" t="s">
        <v>66</v>
      </c>
    </row>
    <row r="197" spans="1:11" ht="27" thickBot="1" x14ac:dyDescent="0.35">
      <c r="A197" s="13" t="s">
        <v>54</v>
      </c>
      <c r="B197" s="14" t="s">
        <v>605</v>
      </c>
      <c r="C197" s="14" t="s">
        <v>603</v>
      </c>
      <c r="D197" s="14" t="s">
        <v>66</v>
      </c>
      <c r="E197" s="14" t="s">
        <v>591</v>
      </c>
      <c r="F197" s="14" t="s">
        <v>592</v>
      </c>
      <c r="G197" s="14" t="s">
        <v>593</v>
      </c>
      <c r="H197" s="14" t="s">
        <v>594</v>
      </c>
      <c r="I197" s="14" t="s">
        <v>66</v>
      </c>
      <c r="J197" s="14" t="s">
        <v>604</v>
      </c>
      <c r="K197" s="14" t="s">
        <v>66</v>
      </c>
    </row>
    <row r="198" spans="1:11" ht="27" thickBot="1" x14ac:dyDescent="0.35">
      <c r="A198" s="13" t="s">
        <v>55</v>
      </c>
      <c r="B198" s="14" t="s">
        <v>605</v>
      </c>
      <c r="C198" s="14" t="s">
        <v>603</v>
      </c>
      <c r="D198" s="14" t="s">
        <v>66</v>
      </c>
      <c r="E198" s="14" t="s">
        <v>591</v>
      </c>
      <c r="F198" s="14" t="s">
        <v>592</v>
      </c>
      <c r="G198" s="14" t="s">
        <v>593</v>
      </c>
      <c r="H198" s="14" t="s">
        <v>594</v>
      </c>
      <c r="I198" s="14" t="s">
        <v>66</v>
      </c>
      <c r="J198" s="14" t="s">
        <v>604</v>
      </c>
      <c r="K198" s="14" t="s">
        <v>66</v>
      </c>
    </row>
    <row r="199" spans="1:11" ht="27" thickBot="1" x14ac:dyDescent="0.35">
      <c r="A199" s="13" t="s">
        <v>56</v>
      </c>
      <c r="B199" s="14" t="s">
        <v>66</v>
      </c>
      <c r="C199" s="14" t="s">
        <v>603</v>
      </c>
      <c r="D199" s="14" t="s">
        <v>66</v>
      </c>
      <c r="E199" s="14" t="s">
        <v>591</v>
      </c>
      <c r="F199" s="14" t="s">
        <v>592</v>
      </c>
      <c r="G199" s="14" t="s">
        <v>593</v>
      </c>
      <c r="H199" s="14" t="s">
        <v>594</v>
      </c>
      <c r="I199" s="14" t="s">
        <v>66</v>
      </c>
      <c r="J199" s="14" t="s">
        <v>604</v>
      </c>
      <c r="K199" s="14" t="s">
        <v>66</v>
      </c>
    </row>
    <row r="200" spans="1:11" ht="27" thickBot="1" x14ac:dyDescent="0.35">
      <c r="A200" s="13" t="s">
        <v>57</v>
      </c>
      <c r="B200" s="14" t="s">
        <v>66</v>
      </c>
      <c r="C200" s="14" t="s">
        <v>603</v>
      </c>
      <c r="D200" s="14" t="s">
        <v>66</v>
      </c>
      <c r="E200" s="14" t="s">
        <v>591</v>
      </c>
      <c r="F200" s="14" t="s">
        <v>592</v>
      </c>
      <c r="G200" s="14" t="s">
        <v>593</v>
      </c>
      <c r="H200" s="14" t="s">
        <v>594</v>
      </c>
      <c r="I200" s="14" t="s">
        <v>66</v>
      </c>
      <c r="J200" s="14" t="s">
        <v>604</v>
      </c>
      <c r="K200" s="14" t="s">
        <v>66</v>
      </c>
    </row>
    <row r="201" spans="1:11" ht="27" thickBot="1" x14ac:dyDescent="0.35">
      <c r="A201" s="13" t="s">
        <v>58</v>
      </c>
      <c r="B201" s="14" t="s">
        <v>66</v>
      </c>
      <c r="C201" s="14" t="s">
        <v>603</v>
      </c>
      <c r="D201" s="14" t="s">
        <v>66</v>
      </c>
      <c r="E201" s="14" t="s">
        <v>591</v>
      </c>
      <c r="F201" s="14" t="s">
        <v>592</v>
      </c>
      <c r="G201" s="14" t="s">
        <v>593</v>
      </c>
      <c r="H201" s="14" t="s">
        <v>594</v>
      </c>
      <c r="I201" s="14" t="s">
        <v>66</v>
      </c>
      <c r="J201" s="14" t="s">
        <v>604</v>
      </c>
      <c r="K201" s="14" t="s">
        <v>66</v>
      </c>
    </row>
    <row r="202" spans="1:11" ht="27" thickBot="1" x14ac:dyDescent="0.35">
      <c r="A202" s="13" t="s">
        <v>59</v>
      </c>
      <c r="B202" s="14" t="s">
        <v>66</v>
      </c>
      <c r="C202" s="14" t="s">
        <v>603</v>
      </c>
      <c r="D202" s="14" t="s">
        <v>66</v>
      </c>
      <c r="E202" s="14" t="s">
        <v>606</v>
      </c>
      <c r="F202" s="14" t="s">
        <v>592</v>
      </c>
      <c r="G202" s="14" t="s">
        <v>593</v>
      </c>
      <c r="H202" s="14" t="s">
        <v>594</v>
      </c>
      <c r="I202" s="14" t="s">
        <v>66</v>
      </c>
      <c r="J202" s="14" t="s">
        <v>604</v>
      </c>
      <c r="K202" s="14" t="s">
        <v>66</v>
      </c>
    </row>
    <row r="203" spans="1:11" ht="27" thickBot="1" x14ac:dyDescent="0.35">
      <c r="A203" s="13" t="s">
        <v>60</v>
      </c>
      <c r="B203" s="14" t="s">
        <v>66</v>
      </c>
      <c r="C203" s="14" t="s">
        <v>603</v>
      </c>
      <c r="D203" s="14" t="s">
        <v>66</v>
      </c>
      <c r="E203" s="14" t="s">
        <v>66</v>
      </c>
      <c r="F203" s="14" t="s">
        <v>592</v>
      </c>
      <c r="G203" s="14" t="s">
        <v>593</v>
      </c>
      <c r="H203" s="14" t="s">
        <v>607</v>
      </c>
      <c r="I203" s="14" t="s">
        <v>66</v>
      </c>
      <c r="J203" s="14" t="s">
        <v>604</v>
      </c>
      <c r="K203" s="14" t="s">
        <v>66</v>
      </c>
    </row>
    <row r="204" spans="1:11" ht="27" thickBot="1" x14ac:dyDescent="0.35">
      <c r="A204" s="13" t="s">
        <v>61</v>
      </c>
      <c r="B204" s="14" t="s">
        <v>66</v>
      </c>
      <c r="C204" s="14" t="s">
        <v>603</v>
      </c>
      <c r="D204" s="14" t="s">
        <v>66</v>
      </c>
      <c r="E204" s="14" t="s">
        <v>66</v>
      </c>
      <c r="F204" s="14" t="s">
        <v>592</v>
      </c>
      <c r="G204" s="14" t="s">
        <v>593</v>
      </c>
      <c r="H204" s="14" t="s">
        <v>607</v>
      </c>
      <c r="I204" s="14" t="s">
        <v>66</v>
      </c>
      <c r="J204" s="14" t="s">
        <v>604</v>
      </c>
      <c r="K204" s="14" t="s">
        <v>66</v>
      </c>
    </row>
    <row r="205" spans="1:11" ht="27" thickBot="1" x14ac:dyDescent="0.35">
      <c r="A205" s="13" t="s">
        <v>62</v>
      </c>
      <c r="B205" s="14" t="s">
        <v>66</v>
      </c>
      <c r="C205" s="14" t="s">
        <v>603</v>
      </c>
      <c r="D205" s="14" t="s">
        <v>66</v>
      </c>
      <c r="E205" s="14" t="s">
        <v>66</v>
      </c>
      <c r="F205" s="14" t="s">
        <v>592</v>
      </c>
      <c r="G205" s="14" t="s">
        <v>593</v>
      </c>
      <c r="H205" s="14" t="s">
        <v>607</v>
      </c>
      <c r="I205" s="14" t="s">
        <v>66</v>
      </c>
      <c r="J205" s="14" t="s">
        <v>604</v>
      </c>
      <c r="K205" s="14" t="s">
        <v>66</v>
      </c>
    </row>
    <row r="206" spans="1:11" ht="27" thickBot="1" x14ac:dyDescent="0.35">
      <c r="A206" s="13" t="s">
        <v>63</v>
      </c>
      <c r="B206" s="14" t="s">
        <v>66</v>
      </c>
      <c r="C206" s="14" t="s">
        <v>603</v>
      </c>
      <c r="D206" s="14" t="s">
        <v>66</v>
      </c>
      <c r="E206" s="14" t="s">
        <v>66</v>
      </c>
      <c r="F206" s="14" t="s">
        <v>66</v>
      </c>
      <c r="G206" s="14" t="s">
        <v>66</v>
      </c>
      <c r="H206" s="14" t="s">
        <v>66</v>
      </c>
      <c r="I206" s="14" t="s">
        <v>66</v>
      </c>
      <c r="J206" s="14" t="s">
        <v>604</v>
      </c>
      <c r="K206" s="14" t="s">
        <v>66</v>
      </c>
    </row>
    <row r="207" spans="1:11" ht="27" thickBot="1" x14ac:dyDescent="0.35">
      <c r="A207" s="13" t="s">
        <v>64</v>
      </c>
      <c r="B207" s="14" t="s">
        <v>66</v>
      </c>
      <c r="C207" s="14" t="s">
        <v>603</v>
      </c>
      <c r="D207" s="14" t="s">
        <v>66</v>
      </c>
      <c r="E207" s="14" t="s">
        <v>66</v>
      </c>
      <c r="F207" s="14" t="s">
        <v>66</v>
      </c>
      <c r="G207" s="14" t="s">
        <v>66</v>
      </c>
      <c r="H207" s="14" t="s">
        <v>66</v>
      </c>
      <c r="I207" s="14" t="s">
        <v>66</v>
      </c>
      <c r="J207" s="14" t="s">
        <v>604</v>
      </c>
      <c r="K207" s="14" t="s">
        <v>66</v>
      </c>
    </row>
    <row r="208" spans="1:11" ht="27" thickBot="1" x14ac:dyDescent="0.35">
      <c r="A208" s="13" t="s">
        <v>65</v>
      </c>
      <c r="B208" s="14" t="s">
        <v>66</v>
      </c>
      <c r="C208" s="14" t="s">
        <v>608</v>
      </c>
      <c r="D208" s="14" t="s">
        <v>66</v>
      </c>
      <c r="E208" s="14" t="s">
        <v>66</v>
      </c>
      <c r="F208" s="14" t="s">
        <v>66</v>
      </c>
      <c r="G208" s="14" t="s">
        <v>66</v>
      </c>
      <c r="H208" s="14" t="s">
        <v>66</v>
      </c>
      <c r="I208" s="14" t="s">
        <v>66</v>
      </c>
      <c r="J208" s="14" t="s">
        <v>66</v>
      </c>
      <c r="K208" s="14" t="s">
        <v>66</v>
      </c>
    </row>
    <row r="209" spans="1:11" ht="18.600000000000001" thickBot="1" x14ac:dyDescent="0.35">
      <c r="A209" s="9"/>
    </row>
    <row r="210" spans="1:11" ht="15" thickBot="1" x14ac:dyDescent="0.35">
      <c r="A210" s="13" t="s">
        <v>67</v>
      </c>
      <c r="B210" s="13" t="s">
        <v>40</v>
      </c>
      <c r="C210" s="13" t="s">
        <v>127</v>
      </c>
      <c r="D210" s="13" t="s">
        <v>128</v>
      </c>
      <c r="E210" s="13" t="s">
        <v>129</v>
      </c>
      <c r="F210" s="13" t="s">
        <v>130</v>
      </c>
      <c r="G210" s="13" t="s">
        <v>131</v>
      </c>
      <c r="H210" s="13" t="s">
        <v>241</v>
      </c>
      <c r="I210" s="13" t="s">
        <v>242</v>
      </c>
      <c r="J210" s="13" t="s">
        <v>243</v>
      </c>
      <c r="K210" s="13" t="s">
        <v>244</v>
      </c>
    </row>
    <row r="211" spans="1:11" ht="15" thickBot="1" x14ac:dyDescent="0.35">
      <c r="A211" s="13" t="s">
        <v>43</v>
      </c>
      <c r="B211" s="14">
        <v>32604.6</v>
      </c>
      <c r="C211" s="14">
        <v>73234.899999999994</v>
      </c>
      <c r="D211" s="14">
        <v>0</v>
      </c>
      <c r="E211" s="14">
        <v>8527.4</v>
      </c>
      <c r="F211" s="14">
        <v>1003.2</v>
      </c>
      <c r="G211" s="14">
        <v>1504.8</v>
      </c>
      <c r="H211" s="14">
        <v>12038.6</v>
      </c>
      <c r="I211" s="14">
        <v>0</v>
      </c>
      <c r="J211" s="14">
        <v>21067.599999999999</v>
      </c>
      <c r="K211" s="14">
        <v>37620.699999999997</v>
      </c>
    </row>
    <row r="212" spans="1:11" ht="15" thickBot="1" x14ac:dyDescent="0.35">
      <c r="A212" s="13" t="s">
        <v>45</v>
      </c>
      <c r="B212" s="14">
        <v>28591.7</v>
      </c>
      <c r="C212" s="14">
        <v>16051.5</v>
      </c>
      <c r="D212" s="14">
        <v>0</v>
      </c>
      <c r="E212" s="14">
        <v>8527.4</v>
      </c>
      <c r="F212" s="14">
        <v>1003.2</v>
      </c>
      <c r="G212" s="14">
        <v>1504.8</v>
      </c>
      <c r="H212" s="14">
        <v>12038.6</v>
      </c>
      <c r="I212" s="14">
        <v>0</v>
      </c>
      <c r="J212" s="14">
        <v>21067.599999999999</v>
      </c>
      <c r="K212" s="14">
        <v>13543.4</v>
      </c>
    </row>
    <row r="213" spans="1:11" ht="15" thickBot="1" x14ac:dyDescent="0.35">
      <c r="A213" s="13" t="s">
        <v>47</v>
      </c>
      <c r="B213" s="14">
        <v>23575.599999999999</v>
      </c>
      <c r="C213" s="14">
        <v>16051.5</v>
      </c>
      <c r="D213" s="14">
        <v>0</v>
      </c>
      <c r="E213" s="14">
        <v>8527.4</v>
      </c>
      <c r="F213" s="14">
        <v>1003.2</v>
      </c>
      <c r="G213" s="14">
        <v>1504.8</v>
      </c>
      <c r="H213" s="14">
        <v>12038.6</v>
      </c>
      <c r="I213" s="14">
        <v>0</v>
      </c>
      <c r="J213" s="14">
        <v>21067.599999999999</v>
      </c>
      <c r="K213" s="14">
        <v>13543.4</v>
      </c>
    </row>
    <row r="214" spans="1:11" ht="15" thickBot="1" x14ac:dyDescent="0.35">
      <c r="A214" s="13" t="s">
        <v>48</v>
      </c>
      <c r="B214" s="14">
        <v>14045.1</v>
      </c>
      <c r="C214" s="14">
        <v>16051.5</v>
      </c>
      <c r="D214" s="14">
        <v>0</v>
      </c>
      <c r="E214" s="14">
        <v>8527.4</v>
      </c>
      <c r="F214" s="14">
        <v>1003.2</v>
      </c>
      <c r="G214" s="14">
        <v>1504.8</v>
      </c>
      <c r="H214" s="14">
        <v>12038.6</v>
      </c>
      <c r="I214" s="14">
        <v>0</v>
      </c>
      <c r="J214" s="14">
        <v>21067.599999999999</v>
      </c>
      <c r="K214" s="14">
        <v>13543.4</v>
      </c>
    </row>
    <row r="215" spans="1:11" ht="15" thickBot="1" x14ac:dyDescent="0.35">
      <c r="A215" s="13" t="s">
        <v>49</v>
      </c>
      <c r="B215" s="14">
        <v>14045.1</v>
      </c>
      <c r="C215" s="14">
        <v>16051.5</v>
      </c>
      <c r="D215" s="14">
        <v>0</v>
      </c>
      <c r="E215" s="14">
        <v>8527.4</v>
      </c>
      <c r="F215" s="14">
        <v>1003.2</v>
      </c>
      <c r="G215" s="14">
        <v>1504.8</v>
      </c>
      <c r="H215" s="14">
        <v>12038.6</v>
      </c>
      <c r="I215" s="14">
        <v>0</v>
      </c>
      <c r="J215" s="14">
        <v>21067.599999999999</v>
      </c>
      <c r="K215" s="14">
        <v>13543.4</v>
      </c>
    </row>
    <row r="216" spans="1:11" ht="15" thickBot="1" x14ac:dyDescent="0.35">
      <c r="A216" s="13" t="s">
        <v>50</v>
      </c>
      <c r="B216" s="14">
        <v>9029</v>
      </c>
      <c r="C216" s="14">
        <v>16051.5</v>
      </c>
      <c r="D216" s="14">
        <v>0</v>
      </c>
      <c r="E216" s="14">
        <v>8527.4</v>
      </c>
      <c r="F216" s="14">
        <v>1003.2</v>
      </c>
      <c r="G216" s="14">
        <v>1504.8</v>
      </c>
      <c r="H216" s="14">
        <v>12038.6</v>
      </c>
      <c r="I216" s="14">
        <v>0</v>
      </c>
      <c r="J216" s="14">
        <v>21067.599999999999</v>
      </c>
      <c r="K216" s="14">
        <v>0</v>
      </c>
    </row>
    <row r="217" spans="1:11" ht="15" thickBot="1" x14ac:dyDescent="0.35">
      <c r="A217" s="13" t="s">
        <v>52</v>
      </c>
      <c r="B217" s="14">
        <v>9029</v>
      </c>
      <c r="C217" s="14">
        <v>15549.9</v>
      </c>
      <c r="D217" s="14">
        <v>0</v>
      </c>
      <c r="E217" s="14">
        <v>8527.4</v>
      </c>
      <c r="F217" s="14">
        <v>1003.2</v>
      </c>
      <c r="G217" s="14">
        <v>1504.8</v>
      </c>
      <c r="H217" s="14">
        <v>12038.6</v>
      </c>
      <c r="I217" s="14">
        <v>0</v>
      </c>
      <c r="J217" s="14">
        <v>11537</v>
      </c>
      <c r="K217" s="14">
        <v>0</v>
      </c>
    </row>
    <row r="218" spans="1:11" ht="15" thickBot="1" x14ac:dyDescent="0.35">
      <c r="A218" s="13" t="s">
        <v>53</v>
      </c>
      <c r="B218" s="14">
        <v>9029</v>
      </c>
      <c r="C218" s="14">
        <v>15549.9</v>
      </c>
      <c r="D218" s="14">
        <v>0</v>
      </c>
      <c r="E218" s="14">
        <v>8527.4</v>
      </c>
      <c r="F218" s="14">
        <v>1003.2</v>
      </c>
      <c r="G218" s="14">
        <v>1504.8</v>
      </c>
      <c r="H218" s="14">
        <v>12038.6</v>
      </c>
      <c r="I218" s="14">
        <v>0</v>
      </c>
      <c r="J218" s="14">
        <v>11537</v>
      </c>
      <c r="K218" s="14">
        <v>0</v>
      </c>
    </row>
    <row r="219" spans="1:11" ht="15" thickBot="1" x14ac:dyDescent="0.35">
      <c r="A219" s="13" t="s">
        <v>54</v>
      </c>
      <c r="B219" s="14">
        <v>8025.7</v>
      </c>
      <c r="C219" s="14">
        <v>15549.9</v>
      </c>
      <c r="D219" s="14">
        <v>0</v>
      </c>
      <c r="E219" s="14">
        <v>8527.4</v>
      </c>
      <c r="F219" s="14">
        <v>1003.2</v>
      </c>
      <c r="G219" s="14">
        <v>1504.8</v>
      </c>
      <c r="H219" s="14">
        <v>12038.6</v>
      </c>
      <c r="I219" s="14">
        <v>0</v>
      </c>
      <c r="J219" s="14">
        <v>11537</v>
      </c>
      <c r="K219" s="14">
        <v>0</v>
      </c>
    </row>
    <row r="220" spans="1:11" ht="15" thickBot="1" x14ac:dyDescent="0.35">
      <c r="A220" s="13" t="s">
        <v>55</v>
      </c>
      <c r="B220" s="14">
        <v>8025.7</v>
      </c>
      <c r="C220" s="14">
        <v>15549.9</v>
      </c>
      <c r="D220" s="14">
        <v>0</v>
      </c>
      <c r="E220" s="14">
        <v>8527.4</v>
      </c>
      <c r="F220" s="14">
        <v>1003.2</v>
      </c>
      <c r="G220" s="14">
        <v>1504.8</v>
      </c>
      <c r="H220" s="14">
        <v>12038.6</v>
      </c>
      <c r="I220" s="14">
        <v>0</v>
      </c>
      <c r="J220" s="14">
        <v>11537</v>
      </c>
      <c r="K220" s="14">
        <v>0</v>
      </c>
    </row>
    <row r="221" spans="1:11" ht="15" thickBot="1" x14ac:dyDescent="0.35">
      <c r="A221" s="13" t="s">
        <v>56</v>
      </c>
      <c r="B221" s="14">
        <v>0</v>
      </c>
      <c r="C221" s="14">
        <v>15549.9</v>
      </c>
      <c r="D221" s="14">
        <v>0</v>
      </c>
      <c r="E221" s="14">
        <v>8527.4</v>
      </c>
      <c r="F221" s="14">
        <v>1003.2</v>
      </c>
      <c r="G221" s="14">
        <v>1504.8</v>
      </c>
      <c r="H221" s="14">
        <v>12038.6</v>
      </c>
      <c r="I221" s="14">
        <v>0</v>
      </c>
      <c r="J221" s="14">
        <v>11537</v>
      </c>
      <c r="K221" s="14">
        <v>0</v>
      </c>
    </row>
    <row r="222" spans="1:11" ht="15" thickBot="1" x14ac:dyDescent="0.35">
      <c r="A222" s="13" t="s">
        <v>57</v>
      </c>
      <c r="B222" s="14">
        <v>0</v>
      </c>
      <c r="C222" s="14">
        <v>15549.9</v>
      </c>
      <c r="D222" s="14">
        <v>0</v>
      </c>
      <c r="E222" s="14">
        <v>8527.4</v>
      </c>
      <c r="F222" s="14">
        <v>1003.2</v>
      </c>
      <c r="G222" s="14">
        <v>1504.8</v>
      </c>
      <c r="H222" s="14">
        <v>12038.6</v>
      </c>
      <c r="I222" s="14">
        <v>0</v>
      </c>
      <c r="J222" s="14">
        <v>11537</v>
      </c>
      <c r="K222" s="14">
        <v>0</v>
      </c>
    </row>
    <row r="223" spans="1:11" ht="15" thickBot="1" x14ac:dyDescent="0.35">
      <c r="A223" s="13" t="s">
        <v>58</v>
      </c>
      <c r="B223" s="14">
        <v>0</v>
      </c>
      <c r="C223" s="14">
        <v>15549.9</v>
      </c>
      <c r="D223" s="14">
        <v>0</v>
      </c>
      <c r="E223" s="14">
        <v>8527.4</v>
      </c>
      <c r="F223" s="14">
        <v>1003.2</v>
      </c>
      <c r="G223" s="14">
        <v>1504.8</v>
      </c>
      <c r="H223" s="14">
        <v>12038.6</v>
      </c>
      <c r="I223" s="14">
        <v>0</v>
      </c>
      <c r="J223" s="14">
        <v>11537</v>
      </c>
      <c r="K223" s="14">
        <v>0</v>
      </c>
    </row>
    <row r="224" spans="1:11" ht="15" thickBot="1" x14ac:dyDescent="0.35">
      <c r="A224" s="13" t="s">
        <v>59</v>
      </c>
      <c r="B224" s="14">
        <v>0</v>
      </c>
      <c r="C224" s="14">
        <v>15549.9</v>
      </c>
      <c r="D224" s="14">
        <v>0</v>
      </c>
      <c r="E224" s="14">
        <v>8025.7</v>
      </c>
      <c r="F224" s="14">
        <v>1003.2</v>
      </c>
      <c r="G224" s="14">
        <v>1504.8</v>
      </c>
      <c r="H224" s="14">
        <v>12038.6</v>
      </c>
      <c r="I224" s="14">
        <v>0</v>
      </c>
      <c r="J224" s="14">
        <v>11537</v>
      </c>
      <c r="K224" s="14">
        <v>0</v>
      </c>
    </row>
    <row r="225" spans="1:15" ht="15" thickBot="1" x14ac:dyDescent="0.35">
      <c r="A225" s="13" t="s">
        <v>60</v>
      </c>
      <c r="B225" s="14">
        <v>0</v>
      </c>
      <c r="C225" s="14">
        <v>15549.9</v>
      </c>
      <c r="D225" s="14">
        <v>0</v>
      </c>
      <c r="E225" s="14">
        <v>0</v>
      </c>
      <c r="F225" s="14">
        <v>1003.2</v>
      </c>
      <c r="G225" s="14">
        <v>1504.8</v>
      </c>
      <c r="H225" s="14">
        <v>9029</v>
      </c>
      <c r="I225" s="14">
        <v>0</v>
      </c>
      <c r="J225" s="14">
        <v>11537</v>
      </c>
      <c r="K225" s="14">
        <v>0</v>
      </c>
    </row>
    <row r="226" spans="1:15" ht="15" thickBot="1" x14ac:dyDescent="0.35">
      <c r="A226" s="13" t="s">
        <v>61</v>
      </c>
      <c r="B226" s="14">
        <v>0</v>
      </c>
      <c r="C226" s="14">
        <v>15549.9</v>
      </c>
      <c r="D226" s="14">
        <v>0</v>
      </c>
      <c r="E226" s="14">
        <v>0</v>
      </c>
      <c r="F226" s="14">
        <v>1003.2</v>
      </c>
      <c r="G226" s="14">
        <v>1504.8</v>
      </c>
      <c r="H226" s="14">
        <v>9029</v>
      </c>
      <c r="I226" s="14">
        <v>0</v>
      </c>
      <c r="J226" s="14">
        <v>11537</v>
      </c>
      <c r="K226" s="14">
        <v>0</v>
      </c>
    </row>
    <row r="227" spans="1:15" ht="15" thickBot="1" x14ac:dyDescent="0.35">
      <c r="A227" s="13" t="s">
        <v>62</v>
      </c>
      <c r="B227" s="14">
        <v>0</v>
      </c>
      <c r="C227" s="14">
        <v>15549.9</v>
      </c>
      <c r="D227" s="14">
        <v>0</v>
      </c>
      <c r="E227" s="14">
        <v>0</v>
      </c>
      <c r="F227" s="14">
        <v>1003.2</v>
      </c>
      <c r="G227" s="14">
        <v>1504.8</v>
      </c>
      <c r="H227" s="14">
        <v>9029</v>
      </c>
      <c r="I227" s="14">
        <v>0</v>
      </c>
      <c r="J227" s="14">
        <v>11537</v>
      </c>
      <c r="K227" s="14">
        <v>0</v>
      </c>
    </row>
    <row r="228" spans="1:15" ht="15" thickBot="1" x14ac:dyDescent="0.35">
      <c r="A228" s="13" t="s">
        <v>63</v>
      </c>
      <c r="B228" s="14">
        <v>0</v>
      </c>
      <c r="C228" s="14">
        <v>15549.9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11537</v>
      </c>
      <c r="K228" s="14">
        <v>0</v>
      </c>
    </row>
    <row r="229" spans="1:15" ht="15" thickBot="1" x14ac:dyDescent="0.35">
      <c r="A229" s="13" t="s">
        <v>64</v>
      </c>
      <c r="B229" s="14">
        <v>0</v>
      </c>
      <c r="C229" s="14">
        <v>15549.9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11537</v>
      </c>
      <c r="K229" s="14">
        <v>0</v>
      </c>
    </row>
    <row r="230" spans="1:15" ht="15" thickBot="1" x14ac:dyDescent="0.35">
      <c r="A230" s="13" t="s">
        <v>65</v>
      </c>
      <c r="B230" s="14">
        <v>0</v>
      </c>
      <c r="C230" s="14">
        <v>10032.200000000001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</row>
    <row r="231" spans="1:15" ht="18.600000000000001" thickBot="1" x14ac:dyDescent="0.35">
      <c r="A231" s="9"/>
    </row>
    <row r="232" spans="1:15" ht="15" thickBot="1" x14ac:dyDescent="0.35">
      <c r="A232" s="13" t="s">
        <v>68</v>
      </c>
      <c r="B232" s="13" t="s">
        <v>40</v>
      </c>
      <c r="C232" s="13" t="s">
        <v>127</v>
      </c>
      <c r="D232" s="13" t="s">
        <v>128</v>
      </c>
      <c r="E232" s="13" t="s">
        <v>129</v>
      </c>
      <c r="F232" s="13" t="s">
        <v>130</v>
      </c>
      <c r="G232" s="13" t="s">
        <v>131</v>
      </c>
      <c r="H232" s="13" t="s">
        <v>241</v>
      </c>
      <c r="I232" s="13" t="s">
        <v>242</v>
      </c>
      <c r="J232" s="13" t="s">
        <v>243</v>
      </c>
      <c r="K232" s="13" t="s">
        <v>244</v>
      </c>
      <c r="L232" s="13" t="s">
        <v>69</v>
      </c>
      <c r="M232" s="13" t="s">
        <v>70</v>
      </c>
      <c r="N232" s="13" t="s">
        <v>71</v>
      </c>
      <c r="O232" s="13" t="s">
        <v>72</v>
      </c>
    </row>
    <row r="233" spans="1:15" ht="15" thickBot="1" x14ac:dyDescent="0.35">
      <c r="A233" s="13" t="s">
        <v>0</v>
      </c>
      <c r="B233" s="14">
        <v>0</v>
      </c>
      <c r="C233" s="14">
        <v>15549.9</v>
      </c>
      <c r="D233" s="14">
        <v>0</v>
      </c>
      <c r="E233" s="14">
        <v>8527.4</v>
      </c>
      <c r="F233" s="14">
        <v>1003.2</v>
      </c>
      <c r="G233" s="14">
        <v>1504.8</v>
      </c>
      <c r="H233" s="14">
        <v>12038.6</v>
      </c>
      <c r="I233" s="14">
        <v>0</v>
      </c>
      <c r="J233" s="14">
        <v>21067.599999999999</v>
      </c>
      <c r="K233" s="14">
        <v>37620.699999999997</v>
      </c>
      <c r="L233" s="14">
        <v>97312.1</v>
      </c>
      <c r="M233" s="14">
        <v>97000</v>
      </c>
      <c r="N233" s="14">
        <v>-312.10000000000002</v>
      </c>
      <c r="O233" s="14">
        <v>-0.32</v>
      </c>
    </row>
    <row r="234" spans="1:15" ht="15" thickBot="1" x14ac:dyDescent="0.35">
      <c r="A234" s="13" t="s">
        <v>1</v>
      </c>
      <c r="B234" s="14">
        <v>0</v>
      </c>
      <c r="C234" s="14">
        <v>10032.200000000001</v>
      </c>
      <c r="D234" s="14">
        <v>0</v>
      </c>
      <c r="E234" s="14">
        <v>0</v>
      </c>
      <c r="F234" s="14">
        <v>1003.2</v>
      </c>
      <c r="G234" s="14">
        <v>1504.8</v>
      </c>
      <c r="H234" s="14">
        <v>9029</v>
      </c>
      <c r="I234" s="14">
        <v>0</v>
      </c>
      <c r="J234" s="14">
        <v>11537</v>
      </c>
      <c r="K234" s="14">
        <v>0</v>
      </c>
      <c r="L234" s="14">
        <v>33106.199999999997</v>
      </c>
      <c r="M234" s="14">
        <v>43000</v>
      </c>
      <c r="N234" s="14">
        <v>9893.7999999999993</v>
      </c>
      <c r="O234" s="14">
        <v>23.01</v>
      </c>
    </row>
    <row r="235" spans="1:15" ht="15" thickBot="1" x14ac:dyDescent="0.35">
      <c r="A235" s="13" t="s">
        <v>2</v>
      </c>
      <c r="B235" s="14">
        <v>9029</v>
      </c>
      <c r="C235" s="14">
        <v>15549.9</v>
      </c>
      <c r="D235" s="14">
        <v>0</v>
      </c>
      <c r="E235" s="14">
        <v>0</v>
      </c>
      <c r="F235" s="14">
        <v>1003.2</v>
      </c>
      <c r="G235" s="14">
        <v>1504.8</v>
      </c>
      <c r="H235" s="14">
        <v>12038.6</v>
      </c>
      <c r="I235" s="14">
        <v>0</v>
      </c>
      <c r="J235" s="14">
        <v>11537</v>
      </c>
      <c r="K235" s="14">
        <v>0</v>
      </c>
      <c r="L235" s="14">
        <v>50662.5</v>
      </c>
      <c r="M235" s="14">
        <v>41000</v>
      </c>
      <c r="N235" s="14">
        <v>-9662.5</v>
      </c>
      <c r="O235" s="14">
        <v>-23.57</v>
      </c>
    </row>
    <row r="236" spans="1:15" ht="15" thickBot="1" x14ac:dyDescent="0.35">
      <c r="A236" s="13" t="s">
        <v>3</v>
      </c>
      <c r="B236" s="14">
        <v>14045.1</v>
      </c>
      <c r="C236" s="14">
        <v>16051.5</v>
      </c>
      <c r="D236" s="14">
        <v>0</v>
      </c>
      <c r="E236" s="14">
        <v>8527.4</v>
      </c>
      <c r="F236" s="14">
        <v>1003.2</v>
      </c>
      <c r="G236" s="14">
        <v>1504.8</v>
      </c>
      <c r="H236" s="14">
        <v>12038.6</v>
      </c>
      <c r="I236" s="14">
        <v>0</v>
      </c>
      <c r="J236" s="14">
        <v>11537</v>
      </c>
      <c r="K236" s="14">
        <v>0</v>
      </c>
      <c r="L236" s="14">
        <v>64707.6</v>
      </c>
      <c r="M236" s="14">
        <v>88000</v>
      </c>
      <c r="N236" s="14">
        <v>23292.400000000001</v>
      </c>
      <c r="O236" s="14">
        <v>26.47</v>
      </c>
    </row>
    <row r="237" spans="1:15" ht="15" thickBot="1" x14ac:dyDescent="0.35">
      <c r="A237" s="13" t="s">
        <v>4</v>
      </c>
      <c r="B237" s="14">
        <v>9029</v>
      </c>
      <c r="C237" s="14">
        <v>15549.9</v>
      </c>
      <c r="D237" s="14">
        <v>0</v>
      </c>
      <c r="E237" s="14">
        <v>0</v>
      </c>
      <c r="F237" s="14">
        <v>1003.2</v>
      </c>
      <c r="G237" s="14">
        <v>1504.8</v>
      </c>
      <c r="H237" s="14">
        <v>12038.6</v>
      </c>
      <c r="I237" s="14">
        <v>0</v>
      </c>
      <c r="J237" s="14">
        <v>11537</v>
      </c>
      <c r="K237" s="14">
        <v>0</v>
      </c>
      <c r="L237" s="14">
        <v>50662.5</v>
      </c>
      <c r="M237" s="14">
        <v>60000</v>
      </c>
      <c r="N237" s="14">
        <v>9337.5</v>
      </c>
      <c r="O237" s="14">
        <v>15.56</v>
      </c>
    </row>
    <row r="238" spans="1:15" ht="15" thickBot="1" x14ac:dyDescent="0.35">
      <c r="A238" s="13" t="s">
        <v>5</v>
      </c>
      <c r="B238" s="14">
        <v>0</v>
      </c>
      <c r="C238" s="14">
        <v>15549.9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11537</v>
      </c>
      <c r="K238" s="14">
        <v>0</v>
      </c>
      <c r="L238" s="14">
        <v>27086.9</v>
      </c>
      <c r="M238" s="14">
        <v>34000</v>
      </c>
      <c r="N238" s="14">
        <v>6913.1</v>
      </c>
      <c r="O238" s="14">
        <v>20.329999999999998</v>
      </c>
    </row>
    <row r="239" spans="1:15" ht="15" thickBot="1" x14ac:dyDescent="0.35">
      <c r="A239" s="13" t="s">
        <v>6</v>
      </c>
      <c r="B239" s="14">
        <v>14045.1</v>
      </c>
      <c r="C239" s="14">
        <v>16051.5</v>
      </c>
      <c r="D239" s="14">
        <v>0</v>
      </c>
      <c r="E239" s="14">
        <v>8527.4</v>
      </c>
      <c r="F239" s="14">
        <v>1003.2</v>
      </c>
      <c r="G239" s="14">
        <v>1504.8</v>
      </c>
      <c r="H239" s="14">
        <v>12038.6</v>
      </c>
      <c r="I239" s="14">
        <v>0</v>
      </c>
      <c r="J239" s="14">
        <v>21067.599999999999</v>
      </c>
      <c r="K239" s="14">
        <v>13543.4</v>
      </c>
      <c r="L239" s="14">
        <v>87781.6</v>
      </c>
      <c r="M239" s="14">
        <v>68000</v>
      </c>
      <c r="N239" s="14">
        <v>-19781.599999999999</v>
      </c>
      <c r="O239" s="14">
        <v>-29.09</v>
      </c>
    </row>
    <row r="240" spans="1:15" ht="15" thickBot="1" x14ac:dyDescent="0.35">
      <c r="A240" s="13" t="s">
        <v>7</v>
      </c>
      <c r="B240" s="14">
        <v>0</v>
      </c>
      <c r="C240" s="14">
        <v>15549.9</v>
      </c>
      <c r="D240" s="14">
        <v>0</v>
      </c>
      <c r="E240" s="14">
        <v>8527.4</v>
      </c>
      <c r="F240" s="14">
        <v>1003.2</v>
      </c>
      <c r="G240" s="14">
        <v>1504.8</v>
      </c>
      <c r="H240" s="14">
        <v>12038.6</v>
      </c>
      <c r="I240" s="14">
        <v>0</v>
      </c>
      <c r="J240" s="14">
        <v>21067.599999999999</v>
      </c>
      <c r="K240" s="14">
        <v>0</v>
      </c>
      <c r="L240" s="14">
        <v>59691.5</v>
      </c>
      <c r="M240" s="14">
        <v>96000</v>
      </c>
      <c r="N240" s="14">
        <v>36308.5</v>
      </c>
      <c r="O240" s="14">
        <v>37.82</v>
      </c>
    </row>
    <row r="241" spans="1:15" ht="15" thickBot="1" x14ac:dyDescent="0.35">
      <c r="A241" s="13" t="s">
        <v>8</v>
      </c>
      <c r="B241" s="14">
        <v>9029</v>
      </c>
      <c r="C241" s="14">
        <v>15549.9</v>
      </c>
      <c r="D241" s="14">
        <v>0</v>
      </c>
      <c r="E241" s="14">
        <v>8527.4</v>
      </c>
      <c r="F241" s="14">
        <v>1003.2</v>
      </c>
      <c r="G241" s="14">
        <v>1504.8</v>
      </c>
      <c r="H241" s="14">
        <v>12038.6</v>
      </c>
      <c r="I241" s="14">
        <v>0</v>
      </c>
      <c r="J241" s="14">
        <v>0</v>
      </c>
      <c r="K241" s="14">
        <v>0</v>
      </c>
      <c r="L241" s="14">
        <v>47652.9</v>
      </c>
      <c r="M241" s="14">
        <v>54000</v>
      </c>
      <c r="N241" s="14">
        <v>6347.1</v>
      </c>
      <c r="O241" s="14">
        <v>11.75</v>
      </c>
    </row>
    <row r="242" spans="1:15" ht="15" thickBot="1" x14ac:dyDescent="0.35">
      <c r="A242" s="13" t="s">
        <v>9</v>
      </c>
      <c r="B242" s="14">
        <v>0</v>
      </c>
      <c r="C242" s="14">
        <v>15549.9</v>
      </c>
      <c r="D242" s="14">
        <v>0</v>
      </c>
      <c r="E242" s="14">
        <v>0</v>
      </c>
      <c r="F242" s="14">
        <v>1003.2</v>
      </c>
      <c r="G242" s="14">
        <v>1504.8</v>
      </c>
      <c r="H242" s="14">
        <v>9029</v>
      </c>
      <c r="I242" s="14">
        <v>0</v>
      </c>
      <c r="J242" s="14">
        <v>11537</v>
      </c>
      <c r="K242" s="14">
        <v>0</v>
      </c>
      <c r="L242" s="14">
        <v>38623.9</v>
      </c>
      <c r="M242" s="14">
        <v>54000</v>
      </c>
      <c r="N242" s="14">
        <v>15376.1</v>
      </c>
      <c r="O242" s="14">
        <v>28.47</v>
      </c>
    </row>
    <row r="243" spans="1:15" ht="15" thickBot="1" x14ac:dyDescent="0.35">
      <c r="A243" s="13" t="s">
        <v>10</v>
      </c>
      <c r="B243" s="14">
        <v>0</v>
      </c>
      <c r="C243" s="14">
        <v>15549.9</v>
      </c>
      <c r="D243" s="14">
        <v>0</v>
      </c>
      <c r="E243" s="14">
        <v>8527.4</v>
      </c>
      <c r="F243" s="14">
        <v>0</v>
      </c>
      <c r="G243" s="14">
        <v>1504.8</v>
      </c>
      <c r="H243" s="14">
        <v>12038.6</v>
      </c>
      <c r="I243" s="14">
        <v>0</v>
      </c>
      <c r="J243" s="14">
        <v>11537</v>
      </c>
      <c r="K243" s="14">
        <v>13543.4</v>
      </c>
      <c r="L243" s="14">
        <v>62701.1</v>
      </c>
      <c r="M243" s="14">
        <v>75000</v>
      </c>
      <c r="N243" s="14">
        <v>12298.9</v>
      </c>
      <c r="O243" s="14">
        <v>16.399999999999999</v>
      </c>
    </row>
    <row r="244" spans="1:15" ht="15" thickBot="1" x14ac:dyDescent="0.35">
      <c r="A244" s="13" t="s">
        <v>11</v>
      </c>
      <c r="B244" s="14">
        <v>32604.6</v>
      </c>
      <c r="C244" s="14">
        <v>16051.5</v>
      </c>
      <c r="D244" s="14">
        <v>0</v>
      </c>
      <c r="E244" s="14">
        <v>8527.4</v>
      </c>
      <c r="F244" s="14">
        <v>1003.2</v>
      </c>
      <c r="G244" s="14">
        <v>1504.8</v>
      </c>
      <c r="H244" s="14">
        <v>12038.6</v>
      </c>
      <c r="I244" s="14">
        <v>0</v>
      </c>
      <c r="J244" s="14">
        <v>11537</v>
      </c>
      <c r="K244" s="14">
        <v>0</v>
      </c>
      <c r="L244" s="14">
        <v>83267.100000000006</v>
      </c>
      <c r="M244" s="14">
        <v>78000</v>
      </c>
      <c r="N244" s="14">
        <v>-5267.1</v>
      </c>
      <c r="O244" s="14">
        <v>-6.75</v>
      </c>
    </row>
    <row r="245" spans="1:15" ht="15" thickBot="1" x14ac:dyDescent="0.35">
      <c r="A245" s="13" t="s">
        <v>12</v>
      </c>
      <c r="B245" s="14">
        <v>23575.599999999999</v>
      </c>
      <c r="C245" s="14">
        <v>15549.9</v>
      </c>
      <c r="D245" s="14">
        <v>0</v>
      </c>
      <c r="E245" s="14">
        <v>8527.4</v>
      </c>
      <c r="F245" s="14">
        <v>1003.2</v>
      </c>
      <c r="G245" s="14">
        <v>1504.8</v>
      </c>
      <c r="H245" s="14">
        <v>12038.6</v>
      </c>
      <c r="I245" s="14">
        <v>0</v>
      </c>
      <c r="J245" s="14">
        <v>11537</v>
      </c>
      <c r="K245" s="14">
        <v>13543.4</v>
      </c>
      <c r="L245" s="14">
        <v>87280</v>
      </c>
      <c r="M245" s="14">
        <v>87000</v>
      </c>
      <c r="N245" s="14">
        <v>-280</v>
      </c>
      <c r="O245" s="14">
        <v>-0.32</v>
      </c>
    </row>
    <row r="246" spans="1:15" ht="15" thickBot="1" x14ac:dyDescent="0.35">
      <c r="A246" s="13" t="s">
        <v>13</v>
      </c>
      <c r="B246" s="14">
        <v>0</v>
      </c>
      <c r="C246" s="14">
        <v>73234.899999999994</v>
      </c>
      <c r="D246" s="14">
        <v>0</v>
      </c>
      <c r="E246" s="14">
        <v>8527.4</v>
      </c>
      <c r="F246" s="14">
        <v>1003.2</v>
      </c>
      <c r="G246" s="14">
        <v>0</v>
      </c>
      <c r="H246" s="14">
        <v>0</v>
      </c>
      <c r="I246" s="14">
        <v>0</v>
      </c>
      <c r="J246" s="14">
        <v>11537</v>
      </c>
      <c r="K246" s="14">
        <v>0</v>
      </c>
      <c r="L246" s="14">
        <v>94302.5</v>
      </c>
      <c r="M246" s="14">
        <v>94000</v>
      </c>
      <c r="N246" s="14">
        <v>-302.5</v>
      </c>
      <c r="O246" s="14">
        <v>-0.32</v>
      </c>
    </row>
    <row r="247" spans="1:15" ht="15" thickBot="1" x14ac:dyDescent="0.35">
      <c r="A247" s="13" t="s">
        <v>14</v>
      </c>
      <c r="B247" s="14">
        <v>0</v>
      </c>
      <c r="C247" s="14">
        <v>16051.5</v>
      </c>
      <c r="D247" s="14">
        <v>0</v>
      </c>
      <c r="E247" s="14">
        <v>8527.4</v>
      </c>
      <c r="F247" s="14">
        <v>1003.2</v>
      </c>
      <c r="G247" s="14">
        <v>1504.8</v>
      </c>
      <c r="H247" s="14">
        <v>0</v>
      </c>
      <c r="I247" s="14">
        <v>0</v>
      </c>
      <c r="J247" s="14">
        <v>21067.599999999999</v>
      </c>
      <c r="K247" s="14">
        <v>0</v>
      </c>
      <c r="L247" s="14">
        <v>48154.5</v>
      </c>
      <c r="M247" s="14">
        <v>23000</v>
      </c>
      <c r="N247" s="14">
        <v>-25154.5</v>
      </c>
      <c r="O247" s="14">
        <v>-109.37</v>
      </c>
    </row>
    <row r="248" spans="1:15" ht="15" thickBot="1" x14ac:dyDescent="0.35">
      <c r="A248" s="13" t="s">
        <v>15</v>
      </c>
      <c r="B248" s="14">
        <v>0</v>
      </c>
      <c r="C248" s="14">
        <v>15549.9</v>
      </c>
      <c r="D248" s="14">
        <v>0</v>
      </c>
      <c r="E248" s="14">
        <v>8527.4</v>
      </c>
      <c r="F248" s="14">
        <v>1003.2</v>
      </c>
      <c r="G248" s="14">
        <v>1504.8</v>
      </c>
      <c r="H248" s="14">
        <v>12038.6</v>
      </c>
      <c r="I248" s="14">
        <v>0</v>
      </c>
      <c r="J248" s="14">
        <v>11537</v>
      </c>
      <c r="K248" s="14">
        <v>0</v>
      </c>
      <c r="L248" s="14">
        <v>50160.9</v>
      </c>
      <c r="M248" s="14">
        <v>23000</v>
      </c>
      <c r="N248" s="14">
        <v>-27160.9</v>
      </c>
      <c r="O248" s="14">
        <v>-118.09</v>
      </c>
    </row>
    <row r="249" spans="1:15" ht="15" thickBot="1" x14ac:dyDescent="0.35">
      <c r="A249" s="13" t="s">
        <v>16</v>
      </c>
      <c r="B249" s="14">
        <v>8025.7</v>
      </c>
      <c r="C249" s="14">
        <v>15549.9</v>
      </c>
      <c r="D249" s="14">
        <v>0</v>
      </c>
      <c r="E249" s="14">
        <v>8025.7</v>
      </c>
      <c r="F249" s="14">
        <v>1003.2</v>
      </c>
      <c r="G249" s="14">
        <v>1504.8</v>
      </c>
      <c r="H249" s="14">
        <v>12038.6</v>
      </c>
      <c r="I249" s="14">
        <v>0</v>
      </c>
      <c r="J249" s="14">
        <v>11537</v>
      </c>
      <c r="K249" s="14">
        <v>0</v>
      </c>
      <c r="L249" s="14">
        <v>57685</v>
      </c>
      <c r="M249" s="14">
        <v>76000</v>
      </c>
      <c r="N249" s="14">
        <v>18315</v>
      </c>
      <c r="O249" s="14">
        <v>24.1</v>
      </c>
    </row>
    <row r="250" spans="1:15" ht="15" thickBot="1" x14ac:dyDescent="0.35">
      <c r="A250" s="13" t="s">
        <v>17</v>
      </c>
      <c r="B250" s="14">
        <v>8025.7</v>
      </c>
      <c r="C250" s="14">
        <v>15549.9</v>
      </c>
      <c r="D250" s="14">
        <v>0</v>
      </c>
      <c r="E250" s="14">
        <v>0</v>
      </c>
      <c r="F250" s="14">
        <v>1003.2</v>
      </c>
      <c r="G250" s="14">
        <v>1504.8</v>
      </c>
      <c r="H250" s="14">
        <v>12038.6</v>
      </c>
      <c r="I250" s="14">
        <v>0</v>
      </c>
      <c r="J250" s="14">
        <v>11537</v>
      </c>
      <c r="K250" s="14">
        <v>0</v>
      </c>
      <c r="L250" s="14">
        <v>49659.3</v>
      </c>
      <c r="M250" s="14">
        <v>39000</v>
      </c>
      <c r="N250" s="14">
        <v>-10659.3</v>
      </c>
      <c r="O250" s="14">
        <v>-27.33</v>
      </c>
    </row>
    <row r="251" spans="1:15" ht="15" thickBot="1" x14ac:dyDescent="0.35">
      <c r="A251" s="13" t="s">
        <v>18</v>
      </c>
      <c r="B251" s="14">
        <v>28591.7</v>
      </c>
      <c r="C251" s="14">
        <v>16051.5</v>
      </c>
      <c r="D251" s="14">
        <v>0</v>
      </c>
      <c r="E251" s="14">
        <v>8527.4</v>
      </c>
      <c r="F251" s="14">
        <v>1003.2</v>
      </c>
      <c r="G251" s="14">
        <v>1504.8</v>
      </c>
      <c r="H251" s="14">
        <v>12038.6</v>
      </c>
      <c r="I251" s="14">
        <v>0</v>
      </c>
      <c r="J251" s="14">
        <v>21067.599999999999</v>
      </c>
      <c r="K251" s="14">
        <v>13543.4</v>
      </c>
      <c r="L251" s="14">
        <v>102328.2</v>
      </c>
      <c r="M251" s="14">
        <v>97000</v>
      </c>
      <c r="N251" s="14">
        <v>-5328.2</v>
      </c>
      <c r="O251" s="14">
        <v>-5.49</v>
      </c>
    </row>
    <row r="252" spans="1:15" ht="15" thickBot="1" x14ac:dyDescent="0.35">
      <c r="A252" s="13" t="s">
        <v>19</v>
      </c>
      <c r="B252" s="14">
        <v>0</v>
      </c>
      <c r="C252" s="14">
        <v>15549.9</v>
      </c>
      <c r="D252" s="14">
        <v>0</v>
      </c>
      <c r="E252" s="14">
        <v>8527.4</v>
      </c>
      <c r="F252" s="14">
        <v>0</v>
      </c>
      <c r="G252" s="14">
        <v>0</v>
      </c>
      <c r="H252" s="14">
        <v>9029</v>
      </c>
      <c r="I252" s="14">
        <v>0</v>
      </c>
      <c r="J252" s="14">
        <v>21067.599999999999</v>
      </c>
      <c r="K252" s="14">
        <v>0</v>
      </c>
      <c r="L252" s="14">
        <v>54173.8</v>
      </c>
      <c r="M252" s="14">
        <v>20000</v>
      </c>
      <c r="N252" s="14">
        <v>-34173.800000000003</v>
      </c>
      <c r="O252" s="14">
        <v>-170.87</v>
      </c>
    </row>
    <row r="253" spans="1:15" ht="15" thickBot="1" x14ac:dyDescent="0.35"/>
    <row r="254" spans="1:15" ht="15" thickBot="1" x14ac:dyDescent="0.35">
      <c r="A254" s="15" t="s">
        <v>73</v>
      </c>
      <c r="B254" s="16">
        <v>187601.8</v>
      </c>
    </row>
    <row r="255" spans="1:15" ht="15" thickBot="1" x14ac:dyDescent="0.35">
      <c r="A255" s="15" t="s">
        <v>74</v>
      </c>
      <c r="B255" s="16">
        <v>10032.200000000001</v>
      </c>
    </row>
    <row r="256" spans="1:15" ht="15" thickBot="1" x14ac:dyDescent="0.35">
      <c r="A256" s="15" t="s">
        <v>75</v>
      </c>
      <c r="B256" s="16">
        <v>1247000.1000000001</v>
      </c>
    </row>
    <row r="257" spans="1:2" ht="15" thickBot="1" x14ac:dyDescent="0.35">
      <c r="A257" s="15" t="s">
        <v>76</v>
      </c>
      <c r="B257" s="16">
        <v>1247000</v>
      </c>
    </row>
    <row r="258" spans="1:2" ht="15" thickBot="1" x14ac:dyDescent="0.35">
      <c r="A258" s="15" t="s">
        <v>77</v>
      </c>
      <c r="B258" s="16">
        <v>0.1</v>
      </c>
    </row>
    <row r="259" spans="1:2" ht="15" thickBot="1" x14ac:dyDescent="0.35">
      <c r="A259" s="15" t="s">
        <v>78</v>
      </c>
      <c r="B259" s="16"/>
    </row>
    <row r="260" spans="1:2" ht="15" thickBot="1" x14ac:dyDescent="0.35">
      <c r="A260" s="15" t="s">
        <v>79</v>
      </c>
      <c r="B260" s="16"/>
    </row>
    <row r="261" spans="1:2" ht="15" thickBot="1" x14ac:dyDescent="0.35">
      <c r="A261" s="15" t="s">
        <v>80</v>
      </c>
      <c r="B261" s="16">
        <v>0</v>
      </c>
    </row>
    <row r="263" spans="1:2" x14ac:dyDescent="0.3">
      <c r="A263" s="17" t="s">
        <v>81</v>
      </c>
    </row>
    <row r="265" spans="1:2" x14ac:dyDescent="0.3">
      <c r="A265" s="18" t="s">
        <v>326</v>
      </c>
    </row>
    <row r="266" spans="1:2" x14ac:dyDescent="0.3">
      <c r="A266" s="18" t="s">
        <v>265</v>
      </c>
    </row>
    <row r="270" spans="1:2" ht="18" x14ac:dyDescent="0.3">
      <c r="A270" s="9"/>
    </row>
    <row r="271" spans="1:2" x14ac:dyDescent="0.3">
      <c r="A271" s="10"/>
    </row>
    <row r="274" spans="1:12" ht="36" x14ac:dyDescent="0.3">
      <c r="A274" s="11" t="s">
        <v>32</v>
      </c>
      <c r="B274" s="12">
        <v>7777126</v>
      </c>
      <c r="C274" s="11" t="s">
        <v>33</v>
      </c>
      <c r="D274" s="12">
        <v>20</v>
      </c>
      <c r="E274" s="11" t="s">
        <v>34</v>
      </c>
      <c r="F274" s="12">
        <v>10</v>
      </c>
      <c r="G274" s="11" t="s">
        <v>35</v>
      </c>
      <c r="H274" s="12">
        <v>20</v>
      </c>
      <c r="I274" s="11" t="s">
        <v>36</v>
      </c>
      <c r="J274" s="12">
        <v>0</v>
      </c>
      <c r="K274" s="11" t="s">
        <v>37</v>
      </c>
      <c r="L274" s="12" t="s">
        <v>609</v>
      </c>
    </row>
    <row r="275" spans="1:12" ht="18.600000000000001" thickBot="1" x14ac:dyDescent="0.35">
      <c r="A275" s="9"/>
    </row>
    <row r="276" spans="1:12" ht="15" thickBot="1" x14ac:dyDescent="0.35">
      <c r="A276" s="13" t="s">
        <v>39</v>
      </c>
      <c r="B276" s="13" t="s">
        <v>40</v>
      </c>
      <c r="C276" s="13" t="s">
        <v>127</v>
      </c>
      <c r="D276" s="13" t="s">
        <v>128</v>
      </c>
      <c r="E276" s="13" t="s">
        <v>129</v>
      </c>
      <c r="F276" s="13" t="s">
        <v>130</v>
      </c>
      <c r="G276" s="13" t="s">
        <v>131</v>
      </c>
      <c r="H276" s="13" t="s">
        <v>241</v>
      </c>
      <c r="I276" s="13" t="s">
        <v>242</v>
      </c>
      <c r="J276" s="13" t="s">
        <v>243</v>
      </c>
      <c r="K276" s="13" t="s">
        <v>244</v>
      </c>
      <c r="L276" s="13" t="s">
        <v>588</v>
      </c>
    </row>
    <row r="277" spans="1:12" ht="15" thickBot="1" x14ac:dyDescent="0.35">
      <c r="A277" s="13" t="s">
        <v>0</v>
      </c>
      <c r="B277" s="14">
        <v>7</v>
      </c>
      <c r="C277" s="14">
        <v>5</v>
      </c>
      <c r="D277" s="14">
        <v>4</v>
      </c>
      <c r="E277" s="14">
        <v>1</v>
      </c>
      <c r="F277" s="14">
        <v>7</v>
      </c>
      <c r="G277" s="14">
        <v>2</v>
      </c>
      <c r="H277" s="14">
        <v>1</v>
      </c>
      <c r="I277" s="14">
        <v>3</v>
      </c>
      <c r="J277" s="14">
        <v>1</v>
      </c>
      <c r="K277" s="14">
        <v>1</v>
      </c>
      <c r="L277" s="14">
        <v>97000</v>
      </c>
    </row>
    <row r="278" spans="1:12" ht="15" thickBot="1" x14ac:dyDescent="0.35">
      <c r="A278" s="13" t="s">
        <v>1</v>
      </c>
      <c r="B278" s="14">
        <v>16</v>
      </c>
      <c r="C278" s="14">
        <v>16</v>
      </c>
      <c r="D278" s="14">
        <v>14</v>
      </c>
      <c r="E278" s="14">
        <v>16</v>
      </c>
      <c r="F278" s="14">
        <v>16</v>
      </c>
      <c r="G278" s="14">
        <v>7</v>
      </c>
      <c r="H278" s="14">
        <v>19</v>
      </c>
      <c r="I278" s="14">
        <v>18</v>
      </c>
      <c r="J278" s="14">
        <v>16</v>
      </c>
      <c r="K278" s="14">
        <v>17</v>
      </c>
      <c r="L278" s="14">
        <v>43000</v>
      </c>
    </row>
    <row r="279" spans="1:12" ht="15" thickBot="1" x14ac:dyDescent="0.35">
      <c r="A279" s="13" t="s">
        <v>2</v>
      </c>
      <c r="B279" s="14">
        <v>15</v>
      </c>
      <c r="C279" s="14">
        <v>9</v>
      </c>
      <c r="D279" s="14">
        <v>18</v>
      </c>
      <c r="E279" s="14">
        <v>18</v>
      </c>
      <c r="F279" s="14">
        <v>7</v>
      </c>
      <c r="G279" s="14">
        <v>14</v>
      </c>
      <c r="H279" s="14">
        <v>12</v>
      </c>
      <c r="I279" s="14">
        <v>14</v>
      </c>
      <c r="J279" s="14">
        <v>17</v>
      </c>
      <c r="K279" s="14">
        <v>17</v>
      </c>
      <c r="L279" s="14">
        <v>41000</v>
      </c>
    </row>
    <row r="280" spans="1:12" ht="15" thickBot="1" x14ac:dyDescent="0.35">
      <c r="A280" s="13" t="s">
        <v>3</v>
      </c>
      <c r="B280" s="14">
        <v>11</v>
      </c>
      <c r="C280" s="14">
        <v>8</v>
      </c>
      <c r="D280" s="14">
        <v>11</v>
      </c>
      <c r="E280" s="14">
        <v>6</v>
      </c>
      <c r="F280" s="14">
        <v>4</v>
      </c>
      <c r="G280" s="14">
        <v>11</v>
      </c>
      <c r="H280" s="14">
        <v>3</v>
      </c>
      <c r="I280" s="14">
        <v>5</v>
      </c>
      <c r="J280" s="14">
        <v>5</v>
      </c>
      <c r="K280" s="14">
        <v>4</v>
      </c>
      <c r="L280" s="14">
        <v>88000</v>
      </c>
    </row>
    <row r="281" spans="1:12" ht="15" thickBot="1" x14ac:dyDescent="0.35">
      <c r="A281" s="13" t="s">
        <v>4</v>
      </c>
      <c r="B281" s="14">
        <v>6</v>
      </c>
      <c r="C281" s="14">
        <v>15</v>
      </c>
      <c r="D281" s="14">
        <v>6</v>
      </c>
      <c r="E281" s="14">
        <v>8</v>
      </c>
      <c r="F281" s="14">
        <v>13</v>
      </c>
      <c r="G281" s="14">
        <v>6</v>
      </c>
      <c r="H281" s="14">
        <v>11</v>
      </c>
      <c r="I281" s="14">
        <v>17</v>
      </c>
      <c r="J281" s="14">
        <v>8</v>
      </c>
      <c r="K281" s="14">
        <v>9</v>
      </c>
      <c r="L281" s="14">
        <v>60000</v>
      </c>
    </row>
    <row r="282" spans="1:12" ht="15" thickBot="1" x14ac:dyDescent="0.35">
      <c r="A282" s="13" t="s">
        <v>5</v>
      </c>
      <c r="B282" s="14">
        <v>20</v>
      </c>
      <c r="C282" s="14">
        <v>12</v>
      </c>
      <c r="D282" s="14">
        <v>19</v>
      </c>
      <c r="E282" s="14">
        <v>20</v>
      </c>
      <c r="F282" s="14">
        <v>19</v>
      </c>
      <c r="G282" s="14">
        <v>18</v>
      </c>
      <c r="H282" s="14">
        <v>18</v>
      </c>
      <c r="I282" s="14">
        <v>13</v>
      </c>
      <c r="J282" s="14">
        <v>18</v>
      </c>
      <c r="K282" s="14">
        <v>19</v>
      </c>
      <c r="L282" s="14">
        <v>34000</v>
      </c>
    </row>
    <row r="283" spans="1:12" ht="15" thickBot="1" x14ac:dyDescent="0.35">
      <c r="A283" s="13" t="s">
        <v>6</v>
      </c>
      <c r="B283" s="14">
        <v>3</v>
      </c>
      <c r="C283" s="14">
        <v>4</v>
      </c>
      <c r="D283" s="14">
        <v>2</v>
      </c>
      <c r="E283" s="14">
        <v>4</v>
      </c>
      <c r="F283" s="14">
        <v>11</v>
      </c>
      <c r="G283" s="14">
        <v>15</v>
      </c>
      <c r="H283" s="14">
        <v>13</v>
      </c>
      <c r="I283" s="14">
        <v>10</v>
      </c>
      <c r="J283" s="14">
        <v>14</v>
      </c>
      <c r="K283" s="14">
        <v>16</v>
      </c>
      <c r="L283" s="14">
        <v>68000</v>
      </c>
    </row>
    <row r="284" spans="1:12" ht="15" thickBot="1" x14ac:dyDescent="0.35">
      <c r="A284" s="13" t="s">
        <v>7</v>
      </c>
      <c r="B284" s="14">
        <v>5</v>
      </c>
      <c r="C284" s="14">
        <v>6</v>
      </c>
      <c r="D284" s="14">
        <v>5</v>
      </c>
      <c r="E284" s="14">
        <v>5</v>
      </c>
      <c r="F284" s="14">
        <v>10</v>
      </c>
      <c r="G284" s="14">
        <v>3</v>
      </c>
      <c r="H284" s="14">
        <v>6</v>
      </c>
      <c r="I284" s="14">
        <v>7</v>
      </c>
      <c r="J284" s="14">
        <v>6</v>
      </c>
      <c r="K284" s="14">
        <v>6</v>
      </c>
      <c r="L284" s="14">
        <v>96000</v>
      </c>
    </row>
    <row r="285" spans="1:12" ht="15" thickBot="1" x14ac:dyDescent="0.35">
      <c r="A285" s="13" t="s">
        <v>8</v>
      </c>
      <c r="B285" s="14">
        <v>17</v>
      </c>
      <c r="C285" s="14">
        <v>19</v>
      </c>
      <c r="D285" s="14">
        <v>17</v>
      </c>
      <c r="E285" s="14">
        <v>14</v>
      </c>
      <c r="F285" s="14">
        <v>14</v>
      </c>
      <c r="G285" s="14">
        <v>15</v>
      </c>
      <c r="H285" s="14">
        <v>14</v>
      </c>
      <c r="I285" s="14">
        <v>8</v>
      </c>
      <c r="J285" s="14">
        <v>12</v>
      </c>
      <c r="K285" s="14">
        <v>9</v>
      </c>
      <c r="L285" s="14">
        <v>54000</v>
      </c>
    </row>
    <row r="286" spans="1:12" ht="15" thickBot="1" x14ac:dyDescent="0.35">
      <c r="A286" s="13" t="s">
        <v>9</v>
      </c>
      <c r="B286" s="14">
        <v>12</v>
      </c>
      <c r="C286" s="14">
        <v>11</v>
      </c>
      <c r="D286" s="14">
        <v>15</v>
      </c>
      <c r="E286" s="14">
        <v>12</v>
      </c>
      <c r="F286" s="14">
        <v>12</v>
      </c>
      <c r="G286" s="14">
        <v>7</v>
      </c>
      <c r="H286" s="14">
        <v>8</v>
      </c>
      <c r="I286" s="14">
        <v>12</v>
      </c>
      <c r="J286" s="14">
        <v>9</v>
      </c>
      <c r="K286" s="14">
        <v>3</v>
      </c>
      <c r="L286" s="14">
        <v>54000</v>
      </c>
    </row>
    <row r="287" spans="1:12" ht="15" thickBot="1" x14ac:dyDescent="0.35">
      <c r="A287" s="13" t="s">
        <v>10</v>
      </c>
      <c r="B287" s="14">
        <v>9</v>
      </c>
      <c r="C287" s="14">
        <v>3</v>
      </c>
      <c r="D287" s="14">
        <v>8</v>
      </c>
      <c r="E287" s="14">
        <v>8</v>
      </c>
      <c r="F287" s="14">
        <v>3</v>
      </c>
      <c r="G287" s="14">
        <v>10</v>
      </c>
      <c r="H287" s="14">
        <v>15</v>
      </c>
      <c r="I287" s="14">
        <v>2</v>
      </c>
      <c r="J287" s="14">
        <v>4</v>
      </c>
      <c r="K287" s="14">
        <v>8</v>
      </c>
      <c r="L287" s="14">
        <v>75000</v>
      </c>
    </row>
    <row r="288" spans="1:12" ht="15" thickBot="1" x14ac:dyDescent="0.35">
      <c r="A288" s="13" t="s">
        <v>11</v>
      </c>
      <c r="B288" s="14">
        <v>3</v>
      </c>
      <c r="C288" s="14">
        <v>13</v>
      </c>
      <c r="D288" s="14">
        <v>13</v>
      </c>
      <c r="E288" s="14">
        <v>15</v>
      </c>
      <c r="F288" s="14">
        <v>2</v>
      </c>
      <c r="G288" s="14">
        <v>1</v>
      </c>
      <c r="H288" s="14">
        <v>2</v>
      </c>
      <c r="I288" s="14">
        <v>14</v>
      </c>
      <c r="J288" s="14">
        <v>11</v>
      </c>
      <c r="K288" s="14">
        <v>12</v>
      </c>
      <c r="L288" s="14">
        <v>78000</v>
      </c>
    </row>
    <row r="289" spans="1:12" ht="15" thickBot="1" x14ac:dyDescent="0.35">
      <c r="A289" s="13" t="s">
        <v>12</v>
      </c>
      <c r="B289" s="14">
        <v>8</v>
      </c>
      <c r="C289" s="14">
        <v>10</v>
      </c>
      <c r="D289" s="14">
        <v>10</v>
      </c>
      <c r="E289" s="14">
        <v>10</v>
      </c>
      <c r="F289" s="14">
        <v>5</v>
      </c>
      <c r="G289" s="14">
        <v>7</v>
      </c>
      <c r="H289" s="14">
        <v>9</v>
      </c>
      <c r="I289" s="14">
        <v>4</v>
      </c>
      <c r="J289" s="14">
        <v>7</v>
      </c>
      <c r="K289" s="14">
        <v>13</v>
      </c>
      <c r="L289" s="14">
        <v>87000</v>
      </c>
    </row>
    <row r="290" spans="1:12" ht="15" thickBot="1" x14ac:dyDescent="0.35">
      <c r="A290" s="13" t="s">
        <v>13</v>
      </c>
      <c r="B290" s="14">
        <v>1</v>
      </c>
      <c r="C290" s="14">
        <v>2</v>
      </c>
      <c r="D290" s="14">
        <v>1</v>
      </c>
      <c r="E290" s="14">
        <v>2</v>
      </c>
      <c r="F290" s="14">
        <v>7</v>
      </c>
      <c r="G290" s="14">
        <v>5</v>
      </c>
      <c r="H290" s="14">
        <v>5</v>
      </c>
      <c r="I290" s="14">
        <v>6</v>
      </c>
      <c r="J290" s="14">
        <v>3</v>
      </c>
      <c r="K290" s="14">
        <v>2</v>
      </c>
      <c r="L290" s="14">
        <v>94000</v>
      </c>
    </row>
    <row r="291" spans="1:12" ht="15" thickBot="1" x14ac:dyDescent="0.35">
      <c r="A291" s="13" t="s">
        <v>14</v>
      </c>
      <c r="B291" s="14">
        <v>12</v>
      </c>
      <c r="C291" s="14">
        <v>14</v>
      </c>
      <c r="D291" s="14">
        <v>9</v>
      </c>
      <c r="E291" s="14">
        <v>19</v>
      </c>
      <c r="F291" s="14">
        <v>17</v>
      </c>
      <c r="G291" s="14">
        <v>19</v>
      </c>
      <c r="H291" s="14">
        <v>20</v>
      </c>
      <c r="I291" s="14">
        <v>14</v>
      </c>
      <c r="J291" s="14">
        <v>20</v>
      </c>
      <c r="K291" s="14">
        <v>20</v>
      </c>
      <c r="L291" s="14">
        <v>23000</v>
      </c>
    </row>
    <row r="292" spans="1:12" ht="15" thickBot="1" x14ac:dyDescent="0.35">
      <c r="A292" s="13" t="s">
        <v>15</v>
      </c>
      <c r="B292" s="14">
        <v>18</v>
      </c>
      <c r="C292" s="14">
        <v>20</v>
      </c>
      <c r="D292" s="14">
        <v>20</v>
      </c>
      <c r="E292" s="14">
        <v>17</v>
      </c>
      <c r="F292" s="14">
        <v>20</v>
      </c>
      <c r="G292" s="14">
        <v>17</v>
      </c>
      <c r="H292" s="14">
        <v>16</v>
      </c>
      <c r="I292" s="14">
        <v>20</v>
      </c>
      <c r="J292" s="14">
        <v>19</v>
      </c>
      <c r="K292" s="14">
        <v>14</v>
      </c>
      <c r="L292" s="14">
        <v>23000</v>
      </c>
    </row>
    <row r="293" spans="1:12" ht="15" thickBot="1" x14ac:dyDescent="0.35">
      <c r="A293" s="13" t="s">
        <v>16</v>
      </c>
      <c r="B293" s="14">
        <v>10</v>
      </c>
      <c r="C293" s="14">
        <v>7</v>
      </c>
      <c r="D293" s="14">
        <v>7</v>
      </c>
      <c r="E293" s="14">
        <v>7</v>
      </c>
      <c r="F293" s="14">
        <v>6</v>
      </c>
      <c r="G293" s="14">
        <v>13</v>
      </c>
      <c r="H293" s="14">
        <v>7</v>
      </c>
      <c r="I293" s="14">
        <v>9</v>
      </c>
      <c r="J293" s="14">
        <v>9</v>
      </c>
      <c r="K293" s="14">
        <v>7</v>
      </c>
      <c r="L293" s="14">
        <v>76000</v>
      </c>
    </row>
    <row r="294" spans="1:12" ht="15" thickBot="1" x14ac:dyDescent="0.35">
      <c r="A294" s="13" t="s">
        <v>17</v>
      </c>
      <c r="B294" s="14">
        <v>19</v>
      </c>
      <c r="C294" s="14">
        <v>18</v>
      </c>
      <c r="D294" s="14">
        <v>15</v>
      </c>
      <c r="E294" s="14">
        <v>13</v>
      </c>
      <c r="F294" s="14">
        <v>15</v>
      </c>
      <c r="G294" s="14">
        <v>11</v>
      </c>
      <c r="H294" s="14">
        <v>10</v>
      </c>
      <c r="I294" s="14">
        <v>18</v>
      </c>
      <c r="J294" s="14">
        <v>15</v>
      </c>
      <c r="K294" s="14">
        <v>11</v>
      </c>
      <c r="L294" s="14">
        <v>39000</v>
      </c>
    </row>
    <row r="295" spans="1:12" ht="15" thickBot="1" x14ac:dyDescent="0.35">
      <c r="A295" s="13" t="s">
        <v>18</v>
      </c>
      <c r="B295" s="14">
        <v>2</v>
      </c>
      <c r="C295" s="14">
        <v>1</v>
      </c>
      <c r="D295" s="14">
        <v>3</v>
      </c>
      <c r="E295" s="14">
        <v>3</v>
      </c>
      <c r="F295" s="14">
        <v>1</v>
      </c>
      <c r="G295" s="14">
        <v>4</v>
      </c>
      <c r="H295" s="14">
        <v>4</v>
      </c>
      <c r="I295" s="14">
        <v>1</v>
      </c>
      <c r="J295" s="14">
        <v>1</v>
      </c>
      <c r="K295" s="14">
        <v>5</v>
      </c>
      <c r="L295" s="14">
        <v>97000</v>
      </c>
    </row>
    <row r="296" spans="1:12" ht="15" thickBot="1" x14ac:dyDescent="0.35">
      <c r="A296" s="13" t="s">
        <v>19</v>
      </c>
      <c r="B296" s="14">
        <v>14</v>
      </c>
      <c r="C296" s="14">
        <v>16</v>
      </c>
      <c r="D296" s="14">
        <v>12</v>
      </c>
      <c r="E296" s="14">
        <v>11</v>
      </c>
      <c r="F296" s="14">
        <v>18</v>
      </c>
      <c r="G296" s="14">
        <v>20</v>
      </c>
      <c r="H296" s="14">
        <v>17</v>
      </c>
      <c r="I296" s="14">
        <v>11</v>
      </c>
      <c r="J296" s="14">
        <v>13</v>
      </c>
      <c r="K296" s="14">
        <v>15</v>
      </c>
      <c r="L296" s="14">
        <v>20000</v>
      </c>
    </row>
    <row r="297" spans="1:12" ht="18.600000000000001" thickBot="1" x14ac:dyDescent="0.35">
      <c r="A297" s="9"/>
    </row>
    <row r="298" spans="1:12" ht="15" thickBot="1" x14ac:dyDescent="0.35">
      <c r="A298" s="13" t="s">
        <v>42</v>
      </c>
      <c r="B298" s="13" t="s">
        <v>40</v>
      </c>
      <c r="C298" s="13" t="s">
        <v>127</v>
      </c>
      <c r="D298" s="13" t="s">
        <v>128</v>
      </c>
      <c r="E298" s="13" t="s">
        <v>129</v>
      </c>
      <c r="F298" s="13" t="s">
        <v>130</v>
      </c>
      <c r="G298" s="13" t="s">
        <v>131</v>
      </c>
      <c r="H298" s="13" t="s">
        <v>241</v>
      </c>
      <c r="I298" s="13" t="s">
        <v>242</v>
      </c>
      <c r="J298" s="13" t="s">
        <v>243</v>
      </c>
      <c r="K298" s="13" t="s">
        <v>244</v>
      </c>
    </row>
    <row r="299" spans="1:12" ht="27" thickBot="1" x14ac:dyDescent="0.35">
      <c r="A299" s="13" t="s">
        <v>43</v>
      </c>
      <c r="B299" s="14" t="s">
        <v>610</v>
      </c>
      <c r="C299" s="14" t="s">
        <v>611</v>
      </c>
      <c r="D299" s="14" t="s">
        <v>66</v>
      </c>
      <c r="E299" s="14" t="s">
        <v>612</v>
      </c>
      <c r="F299" s="14" t="s">
        <v>613</v>
      </c>
      <c r="G299" s="14" t="s">
        <v>614</v>
      </c>
      <c r="H299" s="14" t="s">
        <v>615</v>
      </c>
      <c r="I299" s="14" t="s">
        <v>616</v>
      </c>
      <c r="J299" s="14" t="s">
        <v>66</v>
      </c>
      <c r="K299" s="14" t="s">
        <v>617</v>
      </c>
    </row>
    <row r="300" spans="1:12" ht="27" thickBot="1" x14ac:dyDescent="0.35">
      <c r="A300" s="13" t="s">
        <v>45</v>
      </c>
      <c r="B300" s="14" t="s">
        <v>610</v>
      </c>
      <c r="C300" s="14" t="s">
        <v>611</v>
      </c>
      <c r="D300" s="14" t="s">
        <v>66</v>
      </c>
      <c r="E300" s="14" t="s">
        <v>612</v>
      </c>
      <c r="F300" s="14" t="s">
        <v>613</v>
      </c>
      <c r="G300" s="14" t="s">
        <v>614</v>
      </c>
      <c r="H300" s="14" t="s">
        <v>615</v>
      </c>
      <c r="I300" s="14" t="s">
        <v>616</v>
      </c>
      <c r="J300" s="14" t="s">
        <v>66</v>
      </c>
      <c r="K300" s="14" t="s">
        <v>617</v>
      </c>
    </row>
    <row r="301" spans="1:12" ht="27" thickBot="1" x14ac:dyDescent="0.35">
      <c r="A301" s="13" t="s">
        <v>47</v>
      </c>
      <c r="B301" s="14" t="s">
        <v>610</v>
      </c>
      <c r="C301" s="14" t="s">
        <v>611</v>
      </c>
      <c r="D301" s="14" t="s">
        <v>66</v>
      </c>
      <c r="E301" s="14" t="s">
        <v>612</v>
      </c>
      <c r="F301" s="14" t="s">
        <v>613</v>
      </c>
      <c r="G301" s="14" t="s">
        <v>614</v>
      </c>
      <c r="H301" s="14" t="s">
        <v>615</v>
      </c>
      <c r="I301" s="14" t="s">
        <v>616</v>
      </c>
      <c r="J301" s="14" t="s">
        <v>66</v>
      </c>
      <c r="K301" s="14" t="s">
        <v>617</v>
      </c>
    </row>
    <row r="302" spans="1:12" ht="27" thickBot="1" x14ac:dyDescent="0.35">
      <c r="A302" s="13" t="s">
        <v>48</v>
      </c>
      <c r="B302" s="14" t="s">
        <v>610</v>
      </c>
      <c r="C302" s="14" t="s">
        <v>611</v>
      </c>
      <c r="D302" s="14" t="s">
        <v>66</v>
      </c>
      <c r="E302" s="14" t="s">
        <v>612</v>
      </c>
      <c r="F302" s="14" t="s">
        <v>613</v>
      </c>
      <c r="G302" s="14" t="s">
        <v>618</v>
      </c>
      <c r="H302" s="14" t="s">
        <v>619</v>
      </c>
      <c r="I302" s="14" t="s">
        <v>616</v>
      </c>
      <c r="J302" s="14" t="s">
        <v>66</v>
      </c>
      <c r="K302" s="14" t="s">
        <v>617</v>
      </c>
    </row>
    <row r="303" spans="1:12" ht="27" thickBot="1" x14ac:dyDescent="0.35">
      <c r="A303" s="13" t="s">
        <v>49</v>
      </c>
      <c r="B303" s="14" t="s">
        <v>610</v>
      </c>
      <c r="C303" s="14" t="s">
        <v>611</v>
      </c>
      <c r="D303" s="14" t="s">
        <v>66</v>
      </c>
      <c r="E303" s="14" t="s">
        <v>612</v>
      </c>
      <c r="F303" s="14" t="s">
        <v>620</v>
      </c>
      <c r="G303" s="14" t="s">
        <v>618</v>
      </c>
      <c r="H303" s="14" t="s">
        <v>619</v>
      </c>
      <c r="I303" s="14" t="s">
        <v>616</v>
      </c>
      <c r="J303" s="14" t="s">
        <v>66</v>
      </c>
      <c r="K303" s="14" t="s">
        <v>621</v>
      </c>
    </row>
    <row r="304" spans="1:12" ht="27" thickBot="1" x14ac:dyDescent="0.35">
      <c r="A304" s="13" t="s">
        <v>50</v>
      </c>
      <c r="B304" s="14" t="s">
        <v>610</v>
      </c>
      <c r="C304" s="14" t="s">
        <v>611</v>
      </c>
      <c r="D304" s="14" t="s">
        <v>66</v>
      </c>
      <c r="E304" s="14" t="s">
        <v>612</v>
      </c>
      <c r="F304" s="14" t="s">
        <v>620</v>
      </c>
      <c r="G304" s="14" t="s">
        <v>618</v>
      </c>
      <c r="H304" s="14" t="s">
        <v>619</v>
      </c>
      <c r="I304" s="14" t="s">
        <v>616</v>
      </c>
      <c r="J304" s="14" t="s">
        <v>66</v>
      </c>
      <c r="K304" s="14" t="s">
        <v>621</v>
      </c>
    </row>
    <row r="305" spans="1:11" ht="27" thickBot="1" x14ac:dyDescent="0.35">
      <c r="A305" s="13" t="s">
        <v>52</v>
      </c>
      <c r="B305" s="14" t="s">
        <v>622</v>
      </c>
      <c r="C305" s="14" t="s">
        <v>611</v>
      </c>
      <c r="D305" s="14" t="s">
        <v>66</v>
      </c>
      <c r="E305" s="14" t="s">
        <v>612</v>
      </c>
      <c r="F305" s="14" t="s">
        <v>66</v>
      </c>
      <c r="G305" s="14" t="s">
        <v>618</v>
      </c>
      <c r="H305" s="14" t="s">
        <v>619</v>
      </c>
      <c r="I305" s="14" t="s">
        <v>616</v>
      </c>
      <c r="J305" s="14" t="s">
        <v>66</v>
      </c>
      <c r="K305" s="14" t="s">
        <v>621</v>
      </c>
    </row>
    <row r="306" spans="1:11" ht="27" thickBot="1" x14ac:dyDescent="0.35">
      <c r="A306" s="13" t="s">
        <v>53</v>
      </c>
      <c r="B306" s="14" t="s">
        <v>622</v>
      </c>
      <c r="C306" s="14" t="s">
        <v>611</v>
      </c>
      <c r="D306" s="14" t="s">
        <v>66</v>
      </c>
      <c r="E306" s="14" t="s">
        <v>623</v>
      </c>
      <c r="F306" s="14" t="s">
        <v>66</v>
      </c>
      <c r="G306" s="14" t="s">
        <v>624</v>
      </c>
      <c r="H306" s="14" t="s">
        <v>619</v>
      </c>
      <c r="I306" s="14" t="s">
        <v>616</v>
      </c>
      <c r="J306" s="14" t="s">
        <v>66</v>
      </c>
      <c r="K306" s="14" t="s">
        <v>66</v>
      </c>
    </row>
    <row r="307" spans="1:11" ht="27" thickBot="1" x14ac:dyDescent="0.35">
      <c r="A307" s="13" t="s">
        <v>54</v>
      </c>
      <c r="B307" s="14" t="s">
        <v>625</v>
      </c>
      <c r="C307" s="14" t="s">
        <v>611</v>
      </c>
      <c r="D307" s="14" t="s">
        <v>66</v>
      </c>
      <c r="E307" s="14" t="s">
        <v>626</v>
      </c>
      <c r="F307" s="14" t="s">
        <v>66</v>
      </c>
      <c r="G307" s="14" t="s">
        <v>624</v>
      </c>
      <c r="H307" s="14" t="s">
        <v>619</v>
      </c>
      <c r="I307" s="14" t="s">
        <v>627</v>
      </c>
      <c r="J307" s="14" t="s">
        <v>66</v>
      </c>
      <c r="K307" s="14" t="s">
        <v>66</v>
      </c>
    </row>
    <row r="308" spans="1:11" ht="27" thickBot="1" x14ac:dyDescent="0.35">
      <c r="A308" s="13" t="s">
        <v>55</v>
      </c>
      <c r="B308" s="14" t="s">
        <v>625</v>
      </c>
      <c r="C308" s="14" t="s">
        <v>628</v>
      </c>
      <c r="D308" s="14" t="s">
        <v>66</v>
      </c>
      <c r="E308" s="14" t="s">
        <v>626</v>
      </c>
      <c r="F308" s="14" t="s">
        <v>66</v>
      </c>
      <c r="G308" s="14" t="s">
        <v>629</v>
      </c>
      <c r="H308" s="14" t="s">
        <v>619</v>
      </c>
      <c r="I308" s="14" t="s">
        <v>630</v>
      </c>
      <c r="J308" s="14" t="s">
        <v>66</v>
      </c>
      <c r="K308" s="14" t="s">
        <v>66</v>
      </c>
    </row>
    <row r="309" spans="1:11" ht="27" thickBot="1" x14ac:dyDescent="0.35">
      <c r="A309" s="13" t="s">
        <v>56</v>
      </c>
      <c r="B309" s="14" t="s">
        <v>625</v>
      </c>
      <c r="C309" s="14" t="s">
        <v>631</v>
      </c>
      <c r="D309" s="14" t="s">
        <v>66</v>
      </c>
      <c r="E309" s="14" t="s">
        <v>626</v>
      </c>
      <c r="F309" s="14" t="s">
        <v>66</v>
      </c>
      <c r="G309" s="14" t="s">
        <v>629</v>
      </c>
      <c r="H309" s="14" t="s">
        <v>632</v>
      </c>
      <c r="I309" s="14" t="s">
        <v>633</v>
      </c>
      <c r="J309" s="14" t="s">
        <v>66</v>
      </c>
      <c r="K309" s="14" t="s">
        <v>66</v>
      </c>
    </row>
    <row r="310" spans="1:11" ht="27" thickBot="1" x14ac:dyDescent="0.35">
      <c r="A310" s="13" t="s">
        <v>57</v>
      </c>
      <c r="B310" s="14" t="s">
        <v>634</v>
      </c>
      <c r="C310" s="14" t="s">
        <v>631</v>
      </c>
      <c r="D310" s="14" t="s">
        <v>66</v>
      </c>
      <c r="E310" s="14" t="s">
        <v>626</v>
      </c>
      <c r="F310" s="14" t="s">
        <v>66</v>
      </c>
      <c r="G310" s="14" t="s">
        <v>635</v>
      </c>
      <c r="H310" s="14" t="s">
        <v>636</v>
      </c>
      <c r="I310" s="14" t="s">
        <v>633</v>
      </c>
      <c r="J310" s="14" t="s">
        <v>66</v>
      </c>
      <c r="K310" s="14" t="s">
        <v>66</v>
      </c>
    </row>
    <row r="311" spans="1:11" ht="27" thickBot="1" x14ac:dyDescent="0.35">
      <c r="A311" s="13" t="s">
        <v>58</v>
      </c>
      <c r="B311" s="14" t="s">
        <v>634</v>
      </c>
      <c r="C311" s="14" t="s">
        <v>637</v>
      </c>
      <c r="D311" s="14" t="s">
        <v>66</v>
      </c>
      <c r="E311" s="14" t="s">
        <v>626</v>
      </c>
      <c r="F311" s="14" t="s">
        <v>66</v>
      </c>
      <c r="G311" s="14" t="s">
        <v>635</v>
      </c>
      <c r="H311" s="14" t="s">
        <v>636</v>
      </c>
      <c r="I311" s="14" t="s">
        <v>633</v>
      </c>
      <c r="J311" s="14" t="s">
        <v>66</v>
      </c>
      <c r="K311" s="14" t="s">
        <v>66</v>
      </c>
    </row>
    <row r="312" spans="1:11" ht="27" thickBot="1" x14ac:dyDescent="0.35">
      <c r="A312" s="13" t="s">
        <v>59</v>
      </c>
      <c r="B312" s="14" t="s">
        <v>634</v>
      </c>
      <c r="C312" s="14" t="s">
        <v>637</v>
      </c>
      <c r="D312" s="14" t="s">
        <v>66</v>
      </c>
      <c r="E312" s="14" t="s">
        <v>626</v>
      </c>
      <c r="F312" s="14" t="s">
        <v>66</v>
      </c>
      <c r="G312" s="14" t="s">
        <v>635</v>
      </c>
      <c r="H312" s="14" t="s">
        <v>636</v>
      </c>
      <c r="I312" s="14" t="s">
        <v>633</v>
      </c>
      <c r="J312" s="14" t="s">
        <v>66</v>
      </c>
      <c r="K312" s="14" t="s">
        <v>66</v>
      </c>
    </row>
    <row r="313" spans="1:11" ht="27" thickBot="1" x14ac:dyDescent="0.35">
      <c r="A313" s="13" t="s">
        <v>60</v>
      </c>
      <c r="B313" s="14" t="s">
        <v>634</v>
      </c>
      <c r="C313" s="14" t="s">
        <v>638</v>
      </c>
      <c r="D313" s="14" t="s">
        <v>66</v>
      </c>
      <c r="E313" s="14" t="s">
        <v>626</v>
      </c>
      <c r="F313" s="14" t="s">
        <v>66</v>
      </c>
      <c r="G313" s="14" t="s">
        <v>635</v>
      </c>
      <c r="H313" s="14" t="s">
        <v>66</v>
      </c>
      <c r="I313" s="14" t="s">
        <v>633</v>
      </c>
      <c r="J313" s="14" t="s">
        <v>66</v>
      </c>
      <c r="K313" s="14" t="s">
        <v>66</v>
      </c>
    </row>
    <row r="314" spans="1:11" ht="27" thickBot="1" x14ac:dyDescent="0.35">
      <c r="A314" s="13" t="s">
        <v>61</v>
      </c>
      <c r="B314" s="14" t="s">
        <v>634</v>
      </c>
      <c r="C314" s="14" t="s">
        <v>639</v>
      </c>
      <c r="D314" s="14" t="s">
        <v>66</v>
      </c>
      <c r="E314" s="14" t="s">
        <v>626</v>
      </c>
      <c r="F314" s="14" t="s">
        <v>66</v>
      </c>
      <c r="G314" s="14" t="s">
        <v>640</v>
      </c>
      <c r="H314" s="14" t="s">
        <v>66</v>
      </c>
      <c r="I314" s="14" t="s">
        <v>633</v>
      </c>
      <c r="J314" s="14" t="s">
        <v>66</v>
      </c>
      <c r="K314" s="14" t="s">
        <v>66</v>
      </c>
    </row>
    <row r="315" spans="1:11" ht="27" thickBot="1" x14ac:dyDescent="0.35">
      <c r="A315" s="13" t="s">
        <v>62</v>
      </c>
      <c r="B315" s="14" t="s">
        <v>634</v>
      </c>
      <c r="C315" s="14" t="s">
        <v>639</v>
      </c>
      <c r="D315" s="14" t="s">
        <v>66</v>
      </c>
      <c r="E315" s="14" t="s">
        <v>626</v>
      </c>
      <c r="F315" s="14" t="s">
        <v>66</v>
      </c>
      <c r="G315" s="14" t="s">
        <v>640</v>
      </c>
      <c r="H315" s="14" t="s">
        <v>66</v>
      </c>
      <c r="I315" s="14" t="s">
        <v>633</v>
      </c>
      <c r="J315" s="14" t="s">
        <v>66</v>
      </c>
      <c r="K315" s="14" t="s">
        <v>66</v>
      </c>
    </row>
    <row r="316" spans="1:11" ht="27" thickBot="1" x14ac:dyDescent="0.35">
      <c r="A316" s="13" t="s">
        <v>63</v>
      </c>
      <c r="B316" s="14" t="s">
        <v>66</v>
      </c>
      <c r="C316" s="14" t="s">
        <v>639</v>
      </c>
      <c r="D316" s="14" t="s">
        <v>66</v>
      </c>
      <c r="E316" s="14" t="s">
        <v>626</v>
      </c>
      <c r="F316" s="14" t="s">
        <v>66</v>
      </c>
      <c r="G316" s="14" t="s">
        <v>640</v>
      </c>
      <c r="H316" s="14" t="s">
        <v>66</v>
      </c>
      <c r="I316" s="14" t="s">
        <v>633</v>
      </c>
      <c r="J316" s="14" t="s">
        <v>66</v>
      </c>
      <c r="K316" s="14" t="s">
        <v>66</v>
      </c>
    </row>
    <row r="317" spans="1:11" ht="27" thickBot="1" x14ac:dyDescent="0.35">
      <c r="A317" s="13" t="s">
        <v>64</v>
      </c>
      <c r="B317" s="14" t="s">
        <v>66</v>
      </c>
      <c r="C317" s="14" t="s">
        <v>641</v>
      </c>
      <c r="D317" s="14" t="s">
        <v>66</v>
      </c>
      <c r="E317" s="14" t="s">
        <v>626</v>
      </c>
      <c r="F317" s="14" t="s">
        <v>66</v>
      </c>
      <c r="G317" s="14" t="s">
        <v>642</v>
      </c>
      <c r="H317" s="14" t="s">
        <v>66</v>
      </c>
      <c r="I317" s="14" t="s">
        <v>66</v>
      </c>
      <c r="J317" s="14" t="s">
        <v>66</v>
      </c>
      <c r="K317" s="14" t="s">
        <v>66</v>
      </c>
    </row>
    <row r="318" spans="1:11" ht="27" thickBot="1" x14ac:dyDescent="0.35">
      <c r="A318" s="13" t="s">
        <v>65</v>
      </c>
      <c r="B318" s="14" t="s">
        <v>66</v>
      </c>
      <c r="C318" s="14" t="s">
        <v>641</v>
      </c>
      <c r="D318" s="14" t="s">
        <v>66</v>
      </c>
      <c r="E318" s="14" t="s">
        <v>626</v>
      </c>
      <c r="F318" s="14" t="s">
        <v>66</v>
      </c>
      <c r="G318" s="14" t="s">
        <v>66</v>
      </c>
      <c r="H318" s="14" t="s">
        <v>66</v>
      </c>
      <c r="I318" s="14" t="s">
        <v>66</v>
      </c>
      <c r="J318" s="14" t="s">
        <v>66</v>
      </c>
      <c r="K318" s="14" t="s">
        <v>66</v>
      </c>
    </row>
    <row r="319" spans="1:11" ht="18.600000000000001" thickBot="1" x14ac:dyDescent="0.35">
      <c r="A319" s="9"/>
    </row>
    <row r="320" spans="1:11" ht="15" thickBot="1" x14ac:dyDescent="0.35">
      <c r="A320" s="13" t="s">
        <v>67</v>
      </c>
      <c r="B320" s="13" t="s">
        <v>40</v>
      </c>
      <c r="C320" s="13" t="s">
        <v>127</v>
      </c>
      <c r="D320" s="13" t="s">
        <v>128</v>
      </c>
      <c r="E320" s="13" t="s">
        <v>129</v>
      </c>
      <c r="F320" s="13" t="s">
        <v>130</v>
      </c>
      <c r="G320" s="13" t="s">
        <v>131</v>
      </c>
      <c r="H320" s="13" t="s">
        <v>241</v>
      </c>
      <c r="I320" s="13" t="s">
        <v>242</v>
      </c>
      <c r="J320" s="13" t="s">
        <v>243</v>
      </c>
      <c r="K320" s="13" t="s">
        <v>244</v>
      </c>
    </row>
    <row r="321" spans="1:11" ht="15" thickBot="1" x14ac:dyDescent="0.35">
      <c r="A321" s="13" t="s">
        <v>43</v>
      </c>
      <c r="B321" s="14">
        <v>13216.6</v>
      </c>
      <c r="C321" s="14">
        <v>16416.599999999999</v>
      </c>
      <c r="D321" s="14">
        <v>0</v>
      </c>
      <c r="E321" s="14">
        <v>6916.5</v>
      </c>
      <c r="F321" s="14">
        <v>5250</v>
      </c>
      <c r="G321" s="14">
        <v>27250.1</v>
      </c>
      <c r="H321" s="14">
        <v>9800</v>
      </c>
      <c r="I321" s="14">
        <v>26933.599999999999</v>
      </c>
      <c r="J321" s="14">
        <v>0</v>
      </c>
      <c r="K321" s="14">
        <v>3000</v>
      </c>
    </row>
    <row r="322" spans="1:11" ht="15" thickBot="1" x14ac:dyDescent="0.35">
      <c r="A322" s="13" t="s">
        <v>45</v>
      </c>
      <c r="B322" s="14">
        <v>13216.6</v>
      </c>
      <c r="C322" s="14">
        <v>16416.599999999999</v>
      </c>
      <c r="D322" s="14">
        <v>0</v>
      </c>
      <c r="E322" s="14">
        <v>6916.5</v>
      </c>
      <c r="F322" s="14">
        <v>5250</v>
      </c>
      <c r="G322" s="14">
        <v>27250.1</v>
      </c>
      <c r="H322" s="14">
        <v>9800</v>
      </c>
      <c r="I322" s="14">
        <v>26933.599999999999</v>
      </c>
      <c r="J322" s="14">
        <v>0</v>
      </c>
      <c r="K322" s="14">
        <v>3000</v>
      </c>
    </row>
    <row r="323" spans="1:11" ht="15" thickBot="1" x14ac:dyDescent="0.35">
      <c r="A323" s="13" t="s">
        <v>47</v>
      </c>
      <c r="B323" s="14">
        <v>13216.6</v>
      </c>
      <c r="C323" s="14">
        <v>16416.599999999999</v>
      </c>
      <c r="D323" s="14">
        <v>0</v>
      </c>
      <c r="E323" s="14">
        <v>6916.5</v>
      </c>
      <c r="F323" s="14">
        <v>5250</v>
      </c>
      <c r="G323" s="14">
        <v>27250.1</v>
      </c>
      <c r="H323" s="14">
        <v>9800</v>
      </c>
      <c r="I323" s="14">
        <v>26933.599999999999</v>
      </c>
      <c r="J323" s="14">
        <v>0</v>
      </c>
      <c r="K323" s="14">
        <v>3000</v>
      </c>
    </row>
    <row r="324" spans="1:11" ht="15" thickBot="1" x14ac:dyDescent="0.35">
      <c r="A324" s="13" t="s">
        <v>48</v>
      </c>
      <c r="B324" s="14">
        <v>13216.6</v>
      </c>
      <c r="C324" s="14">
        <v>16416.599999999999</v>
      </c>
      <c r="D324" s="14">
        <v>0</v>
      </c>
      <c r="E324" s="14">
        <v>6916.5</v>
      </c>
      <c r="F324" s="14">
        <v>5250</v>
      </c>
      <c r="G324" s="14">
        <v>23000.1</v>
      </c>
      <c r="H324" s="14">
        <v>4516.5</v>
      </c>
      <c r="I324" s="14">
        <v>26933.599999999999</v>
      </c>
      <c r="J324" s="14">
        <v>0</v>
      </c>
      <c r="K324" s="14">
        <v>3000</v>
      </c>
    </row>
    <row r="325" spans="1:11" ht="15" thickBot="1" x14ac:dyDescent="0.35">
      <c r="A325" s="13" t="s">
        <v>49</v>
      </c>
      <c r="B325" s="14">
        <v>13216.6</v>
      </c>
      <c r="C325" s="14">
        <v>16416.599999999999</v>
      </c>
      <c r="D325" s="14">
        <v>0</v>
      </c>
      <c r="E325" s="14">
        <v>6916.5</v>
      </c>
      <c r="F325" s="14">
        <v>3750</v>
      </c>
      <c r="G325" s="14">
        <v>23000.1</v>
      </c>
      <c r="H325" s="14">
        <v>4516.5</v>
      </c>
      <c r="I325" s="14">
        <v>26933.599999999999</v>
      </c>
      <c r="J325" s="14">
        <v>0</v>
      </c>
      <c r="K325" s="14">
        <v>750</v>
      </c>
    </row>
    <row r="326" spans="1:11" ht="15" thickBot="1" x14ac:dyDescent="0.35">
      <c r="A326" s="13" t="s">
        <v>50</v>
      </c>
      <c r="B326" s="14">
        <v>13216.6</v>
      </c>
      <c r="C326" s="14">
        <v>16416.599999999999</v>
      </c>
      <c r="D326" s="14">
        <v>0</v>
      </c>
      <c r="E326" s="14">
        <v>6916.5</v>
      </c>
      <c r="F326" s="14">
        <v>3750</v>
      </c>
      <c r="G326" s="14">
        <v>23000.1</v>
      </c>
      <c r="H326" s="14">
        <v>4516.5</v>
      </c>
      <c r="I326" s="14">
        <v>26933.599999999999</v>
      </c>
      <c r="J326" s="14">
        <v>0</v>
      </c>
      <c r="K326" s="14">
        <v>750</v>
      </c>
    </row>
    <row r="327" spans="1:11" ht="15" thickBot="1" x14ac:dyDescent="0.35">
      <c r="A327" s="13" t="s">
        <v>52</v>
      </c>
      <c r="B327" s="14">
        <v>6683.5</v>
      </c>
      <c r="C327" s="14">
        <v>16416.599999999999</v>
      </c>
      <c r="D327" s="14">
        <v>0</v>
      </c>
      <c r="E327" s="14">
        <v>6916.5</v>
      </c>
      <c r="F327" s="14">
        <v>0</v>
      </c>
      <c r="G327" s="14">
        <v>23000.1</v>
      </c>
      <c r="H327" s="14">
        <v>4516.5</v>
      </c>
      <c r="I327" s="14">
        <v>26933.599999999999</v>
      </c>
      <c r="J327" s="14">
        <v>0</v>
      </c>
      <c r="K327" s="14">
        <v>750</v>
      </c>
    </row>
    <row r="328" spans="1:11" ht="15" thickBot="1" x14ac:dyDescent="0.35">
      <c r="A328" s="13" t="s">
        <v>53</v>
      </c>
      <c r="B328" s="14">
        <v>6683.5</v>
      </c>
      <c r="C328" s="14">
        <v>16416.599999999999</v>
      </c>
      <c r="D328" s="14">
        <v>0</v>
      </c>
      <c r="E328" s="14">
        <v>6716.5</v>
      </c>
      <c r="F328" s="14">
        <v>0</v>
      </c>
      <c r="G328" s="14">
        <v>18000.099999999999</v>
      </c>
      <c r="H328" s="14">
        <v>4516.5</v>
      </c>
      <c r="I328" s="14">
        <v>26933.599999999999</v>
      </c>
      <c r="J328" s="14">
        <v>0</v>
      </c>
      <c r="K328" s="14">
        <v>0</v>
      </c>
    </row>
    <row r="329" spans="1:11" ht="15" thickBot="1" x14ac:dyDescent="0.35">
      <c r="A329" s="13" t="s">
        <v>54</v>
      </c>
      <c r="B329" s="14">
        <v>4933.5</v>
      </c>
      <c r="C329" s="14">
        <v>16416.599999999999</v>
      </c>
      <c r="D329" s="14">
        <v>0</v>
      </c>
      <c r="E329" s="14">
        <v>6466.5</v>
      </c>
      <c r="F329" s="14">
        <v>0</v>
      </c>
      <c r="G329" s="14">
        <v>18000.099999999999</v>
      </c>
      <c r="H329" s="14">
        <v>4516.5</v>
      </c>
      <c r="I329" s="14">
        <v>25433.599999999999</v>
      </c>
      <c r="J329" s="14">
        <v>0</v>
      </c>
      <c r="K329" s="14">
        <v>0</v>
      </c>
    </row>
    <row r="330" spans="1:11" ht="15" thickBot="1" x14ac:dyDescent="0.35">
      <c r="A330" s="13" t="s">
        <v>55</v>
      </c>
      <c r="B330" s="14">
        <v>4933.5</v>
      </c>
      <c r="C330" s="14">
        <v>15650.1</v>
      </c>
      <c r="D330" s="14">
        <v>0</v>
      </c>
      <c r="E330" s="14">
        <v>6466.5</v>
      </c>
      <c r="F330" s="14">
        <v>0</v>
      </c>
      <c r="G330" s="14">
        <v>14750.1</v>
      </c>
      <c r="H330" s="14">
        <v>4516.5</v>
      </c>
      <c r="I330" s="14">
        <v>16866.599999999999</v>
      </c>
      <c r="J330" s="14">
        <v>0</v>
      </c>
      <c r="K330" s="14">
        <v>0</v>
      </c>
    </row>
    <row r="331" spans="1:11" ht="15" thickBot="1" x14ac:dyDescent="0.35">
      <c r="A331" s="13" t="s">
        <v>56</v>
      </c>
      <c r="B331" s="14">
        <v>4933.5</v>
      </c>
      <c r="C331" s="14">
        <v>13483.6</v>
      </c>
      <c r="D331" s="14">
        <v>0</v>
      </c>
      <c r="E331" s="14">
        <v>6466.5</v>
      </c>
      <c r="F331" s="14">
        <v>0</v>
      </c>
      <c r="G331" s="14">
        <v>14750.1</v>
      </c>
      <c r="H331" s="14">
        <v>2550</v>
      </c>
      <c r="I331" s="14">
        <v>3266.5</v>
      </c>
      <c r="J331" s="14">
        <v>0</v>
      </c>
      <c r="K331" s="14">
        <v>0</v>
      </c>
    </row>
    <row r="332" spans="1:11" ht="15" thickBot="1" x14ac:dyDescent="0.35">
      <c r="A332" s="13" t="s">
        <v>57</v>
      </c>
      <c r="B332" s="14">
        <v>266.5</v>
      </c>
      <c r="C332" s="14">
        <v>13483.6</v>
      </c>
      <c r="D332" s="14">
        <v>0</v>
      </c>
      <c r="E332" s="14">
        <v>6466.5</v>
      </c>
      <c r="F332" s="14">
        <v>0</v>
      </c>
      <c r="G332" s="14">
        <v>13283.6</v>
      </c>
      <c r="H332" s="14">
        <v>1300</v>
      </c>
      <c r="I332" s="14">
        <v>3266.5</v>
      </c>
      <c r="J332" s="14">
        <v>0</v>
      </c>
      <c r="K332" s="14">
        <v>0</v>
      </c>
    </row>
    <row r="333" spans="1:11" ht="15" thickBot="1" x14ac:dyDescent="0.35">
      <c r="A333" s="13" t="s">
        <v>58</v>
      </c>
      <c r="B333" s="14">
        <v>266.5</v>
      </c>
      <c r="C333" s="14">
        <v>12750.1</v>
      </c>
      <c r="D333" s="14">
        <v>0</v>
      </c>
      <c r="E333" s="14">
        <v>6466.5</v>
      </c>
      <c r="F333" s="14">
        <v>0</v>
      </c>
      <c r="G333" s="14">
        <v>13283.6</v>
      </c>
      <c r="H333" s="14">
        <v>1300</v>
      </c>
      <c r="I333" s="14">
        <v>3266.5</v>
      </c>
      <c r="J333" s="14">
        <v>0</v>
      </c>
      <c r="K333" s="14">
        <v>0</v>
      </c>
    </row>
    <row r="334" spans="1:11" ht="15" thickBot="1" x14ac:dyDescent="0.35">
      <c r="A334" s="13" t="s">
        <v>59</v>
      </c>
      <c r="B334" s="14">
        <v>266.5</v>
      </c>
      <c r="C334" s="14">
        <v>12750.1</v>
      </c>
      <c r="D334" s="14">
        <v>0</v>
      </c>
      <c r="E334" s="14">
        <v>6466.5</v>
      </c>
      <c r="F334" s="14">
        <v>0</v>
      </c>
      <c r="G334" s="14">
        <v>13283.6</v>
      </c>
      <c r="H334" s="14">
        <v>1300</v>
      </c>
      <c r="I334" s="14">
        <v>3266.5</v>
      </c>
      <c r="J334" s="14">
        <v>0</v>
      </c>
      <c r="K334" s="14">
        <v>0</v>
      </c>
    </row>
    <row r="335" spans="1:11" ht="15" thickBot="1" x14ac:dyDescent="0.35">
      <c r="A335" s="13" t="s">
        <v>60</v>
      </c>
      <c r="B335" s="14">
        <v>266.5</v>
      </c>
      <c r="C335" s="14">
        <v>11250.1</v>
      </c>
      <c r="D335" s="14">
        <v>0</v>
      </c>
      <c r="E335" s="14">
        <v>6466.5</v>
      </c>
      <c r="F335" s="14">
        <v>0</v>
      </c>
      <c r="G335" s="14">
        <v>13283.6</v>
      </c>
      <c r="H335" s="14">
        <v>0</v>
      </c>
      <c r="I335" s="14">
        <v>3266.5</v>
      </c>
      <c r="J335" s="14">
        <v>0</v>
      </c>
      <c r="K335" s="14">
        <v>0</v>
      </c>
    </row>
    <row r="336" spans="1:11" ht="15" thickBot="1" x14ac:dyDescent="0.35">
      <c r="A336" s="13" t="s">
        <v>61</v>
      </c>
      <c r="B336" s="14">
        <v>266.5</v>
      </c>
      <c r="C336" s="14">
        <v>10000</v>
      </c>
      <c r="D336" s="14">
        <v>0</v>
      </c>
      <c r="E336" s="14">
        <v>6466.5</v>
      </c>
      <c r="F336" s="14">
        <v>0</v>
      </c>
      <c r="G336" s="14">
        <v>10783.6</v>
      </c>
      <c r="H336" s="14">
        <v>0</v>
      </c>
      <c r="I336" s="14">
        <v>3266.5</v>
      </c>
      <c r="J336" s="14">
        <v>0</v>
      </c>
      <c r="K336" s="14">
        <v>0</v>
      </c>
    </row>
    <row r="337" spans="1:15" ht="15" thickBot="1" x14ac:dyDescent="0.35">
      <c r="A337" s="13" t="s">
        <v>62</v>
      </c>
      <c r="B337" s="14">
        <v>266.5</v>
      </c>
      <c r="C337" s="14">
        <v>10000</v>
      </c>
      <c r="D337" s="14">
        <v>0</v>
      </c>
      <c r="E337" s="14">
        <v>6466.5</v>
      </c>
      <c r="F337" s="14">
        <v>0</v>
      </c>
      <c r="G337" s="14">
        <v>10783.6</v>
      </c>
      <c r="H337" s="14">
        <v>0</v>
      </c>
      <c r="I337" s="14">
        <v>3266.5</v>
      </c>
      <c r="J337" s="14">
        <v>0</v>
      </c>
      <c r="K337" s="14">
        <v>0</v>
      </c>
    </row>
    <row r="338" spans="1:15" ht="15" thickBot="1" x14ac:dyDescent="0.35">
      <c r="A338" s="13" t="s">
        <v>63</v>
      </c>
      <c r="B338" s="14">
        <v>0</v>
      </c>
      <c r="C338" s="14">
        <v>10000</v>
      </c>
      <c r="D338" s="14">
        <v>0</v>
      </c>
      <c r="E338" s="14">
        <v>6466.5</v>
      </c>
      <c r="F338" s="14">
        <v>0</v>
      </c>
      <c r="G338" s="14">
        <v>10783.6</v>
      </c>
      <c r="H338" s="14">
        <v>0</v>
      </c>
      <c r="I338" s="14">
        <v>3266.5</v>
      </c>
      <c r="J338" s="14">
        <v>0</v>
      </c>
      <c r="K338" s="14">
        <v>0</v>
      </c>
    </row>
    <row r="339" spans="1:15" ht="15" thickBot="1" x14ac:dyDescent="0.35">
      <c r="A339" s="13" t="s">
        <v>64</v>
      </c>
      <c r="B339" s="14">
        <v>0</v>
      </c>
      <c r="C339" s="14">
        <v>5750</v>
      </c>
      <c r="D339" s="14">
        <v>0</v>
      </c>
      <c r="E339" s="14">
        <v>6466.5</v>
      </c>
      <c r="F339" s="14">
        <v>0</v>
      </c>
      <c r="G339" s="14">
        <v>250</v>
      </c>
      <c r="H339" s="14">
        <v>0</v>
      </c>
      <c r="I339" s="14">
        <v>0</v>
      </c>
      <c r="J339" s="14">
        <v>0</v>
      </c>
      <c r="K339" s="14">
        <v>0</v>
      </c>
    </row>
    <row r="340" spans="1:15" ht="15" thickBot="1" x14ac:dyDescent="0.35">
      <c r="A340" s="13" t="s">
        <v>65</v>
      </c>
      <c r="B340" s="14">
        <v>0</v>
      </c>
      <c r="C340" s="14">
        <v>5750</v>
      </c>
      <c r="D340" s="14">
        <v>0</v>
      </c>
      <c r="E340" s="14">
        <v>6466.5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</row>
    <row r="341" spans="1:15" ht="18.600000000000001" thickBot="1" x14ac:dyDescent="0.35">
      <c r="A341" s="9"/>
    </row>
    <row r="342" spans="1:15" ht="15" thickBot="1" x14ac:dyDescent="0.35">
      <c r="A342" s="13" t="s">
        <v>68</v>
      </c>
      <c r="B342" s="13" t="s">
        <v>40</v>
      </c>
      <c r="C342" s="13" t="s">
        <v>127</v>
      </c>
      <c r="D342" s="13" t="s">
        <v>128</v>
      </c>
      <c r="E342" s="13" t="s">
        <v>129</v>
      </c>
      <c r="F342" s="13" t="s">
        <v>130</v>
      </c>
      <c r="G342" s="13" t="s">
        <v>131</v>
      </c>
      <c r="H342" s="13" t="s">
        <v>241</v>
      </c>
      <c r="I342" s="13" t="s">
        <v>242</v>
      </c>
      <c r="J342" s="13" t="s">
        <v>243</v>
      </c>
      <c r="K342" s="13" t="s">
        <v>244</v>
      </c>
      <c r="L342" s="13" t="s">
        <v>69</v>
      </c>
      <c r="M342" s="13" t="s">
        <v>70</v>
      </c>
      <c r="N342" s="13" t="s">
        <v>71</v>
      </c>
      <c r="O342" s="13" t="s">
        <v>72</v>
      </c>
    </row>
    <row r="343" spans="1:15" ht="15" thickBot="1" x14ac:dyDescent="0.35">
      <c r="A343" s="13" t="s">
        <v>0</v>
      </c>
      <c r="B343" s="14">
        <v>6683.5</v>
      </c>
      <c r="C343" s="14">
        <v>16416.599999999999</v>
      </c>
      <c r="D343" s="14">
        <v>0</v>
      </c>
      <c r="E343" s="14">
        <v>6916.5</v>
      </c>
      <c r="F343" s="14">
        <v>0</v>
      </c>
      <c r="G343" s="14">
        <v>27250.1</v>
      </c>
      <c r="H343" s="14">
        <v>9800</v>
      </c>
      <c r="I343" s="14">
        <v>26933.599999999999</v>
      </c>
      <c r="J343" s="14">
        <v>0</v>
      </c>
      <c r="K343" s="14">
        <v>3000</v>
      </c>
      <c r="L343" s="14">
        <v>97000.5</v>
      </c>
      <c r="M343" s="14">
        <v>97000</v>
      </c>
      <c r="N343" s="14">
        <v>-0.5</v>
      </c>
      <c r="O343" s="14">
        <v>0</v>
      </c>
    </row>
    <row r="344" spans="1:15" ht="15" thickBot="1" x14ac:dyDescent="0.35">
      <c r="A344" s="13" t="s">
        <v>1</v>
      </c>
      <c r="B344" s="14">
        <v>266.5</v>
      </c>
      <c r="C344" s="14">
        <v>10000</v>
      </c>
      <c r="D344" s="14">
        <v>0</v>
      </c>
      <c r="E344" s="14">
        <v>6466.5</v>
      </c>
      <c r="F344" s="14">
        <v>0</v>
      </c>
      <c r="G344" s="14">
        <v>23000.1</v>
      </c>
      <c r="H344" s="14">
        <v>0</v>
      </c>
      <c r="I344" s="14">
        <v>3266.5</v>
      </c>
      <c r="J344" s="14">
        <v>0</v>
      </c>
      <c r="K344" s="14">
        <v>0</v>
      </c>
      <c r="L344" s="14">
        <v>42999.7</v>
      </c>
      <c r="M344" s="14">
        <v>43000</v>
      </c>
      <c r="N344" s="14">
        <v>0.3</v>
      </c>
      <c r="O344" s="14">
        <v>0</v>
      </c>
    </row>
    <row r="345" spans="1:15" ht="15" thickBot="1" x14ac:dyDescent="0.35">
      <c r="A345" s="13" t="s">
        <v>2</v>
      </c>
      <c r="B345" s="14">
        <v>266.5</v>
      </c>
      <c r="C345" s="14">
        <v>16416.599999999999</v>
      </c>
      <c r="D345" s="14">
        <v>0</v>
      </c>
      <c r="E345" s="14">
        <v>6466.5</v>
      </c>
      <c r="F345" s="14">
        <v>0</v>
      </c>
      <c r="G345" s="14">
        <v>13283.6</v>
      </c>
      <c r="H345" s="14">
        <v>1300</v>
      </c>
      <c r="I345" s="14">
        <v>3266.5</v>
      </c>
      <c r="J345" s="14">
        <v>0</v>
      </c>
      <c r="K345" s="14">
        <v>0</v>
      </c>
      <c r="L345" s="14">
        <v>40999.699999999997</v>
      </c>
      <c r="M345" s="14">
        <v>41000</v>
      </c>
      <c r="N345" s="14">
        <v>0.3</v>
      </c>
      <c r="O345" s="14">
        <v>0</v>
      </c>
    </row>
    <row r="346" spans="1:15" ht="15" thickBot="1" x14ac:dyDescent="0.35">
      <c r="A346" s="13" t="s">
        <v>3</v>
      </c>
      <c r="B346" s="14">
        <v>4933.5</v>
      </c>
      <c r="C346" s="14">
        <v>16416.599999999999</v>
      </c>
      <c r="D346" s="14">
        <v>0</v>
      </c>
      <c r="E346" s="14">
        <v>6916.5</v>
      </c>
      <c r="F346" s="14">
        <v>5250</v>
      </c>
      <c r="G346" s="14">
        <v>14750.1</v>
      </c>
      <c r="H346" s="14">
        <v>9800</v>
      </c>
      <c r="I346" s="14">
        <v>26933.599999999999</v>
      </c>
      <c r="J346" s="14">
        <v>0</v>
      </c>
      <c r="K346" s="14">
        <v>3000</v>
      </c>
      <c r="L346" s="14">
        <v>88000.4</v>
      </c>
      <c r="M346" s="14">
        <v>88000</v>
      </c>
      <c r="N346" s="14">
        <v>-0.4</v>
      </c>
      <c r="O346" s="14">
        <v>0</v>
      </c>
    </row>
    <row r="347" spans="1:15" ht="15" thickBot="1" x14ac:dyDescent="0.35">
      <c r="A347" s="13" t="s">
        <v>4</v>
      </c>
      <c r="B347" s="14">
        <v>13216.6</v>
      </c>
      <c r="C347" s="14">
        <v>11250.1</v>
      </c>
      <c r="D347" s="14">
        <v>0</v>
      </c>
      <c r="E347" s="14">
        <v>6716.5</v>
      </c>
      <c r="F347" s="14">
        <v>0</v>
      </c>
      <c r="G347" s="14">
        <v>23000.1</v>
      </c>
      <c r="H347" s="14">
        <v>2550</v>
      </c>
      <c r="I347" s="14">
        <v>3266.5</v>
      </c>
      <c r="J347" s="14">
        <v>0</v>
      </c>
      <c r="K347" s="14">
        <v>0</v>
      </c>
      <c r="L347" s="14">
        <v>59999.8</v>
      </c>
      <c r="M347" s="14">
        <v>60000</v>
      </c>
      <c r="N347" s="14">
        <v>0.2</v>
      </c>
      <c r="O347" s="14">
        <v>0</v>
      </c>
    </row>
    <row r="348" spans="1:15" ht="15" thickBot="1" x14ac:dyDescent="0.35">
      <c r="A348" s="13" t="s">
        <v>5</v>
      </c>
      <c r="B348" s="14">
        <v>0</v>
      </c>
      <c r="C348" s="14">
        <v>13483.6</v>
      </c>
      <c r="D348" s="14">
        <v>0</v>
      </c>
      <c r="E348" s="14">
        <v>6466.5</v>
      </c>
      <c r="F348" s="14">
        <v>0</v>
      </c>
      <c r="G348" s="14">
        <v>10783.6</v>
      </c>
      <c r="H348" s="14">
        <v>0</v>
      </c>
      <c r="I348" s="14">
        <v>3266.5</v>
      </c>
      <c r="J348" s="14">
        <v>0</v>
      </c>
      <c r="K348" s="14">
        <v>0</v>
      </c>
      <c r="L348" s="14">
        <v>34000.199999999997</v>
      </c>
      <c r="M348" s="14">
        <v>34000</v>
      </c>
      <c r="N348" s="14">
        <v>-0.2</v>
      </c>
      <c r="O348" s="14">
        <v>0</v>
      </c>
    </row>
    <row r="349" spans="1:15" ht="15" thickBot="1" x14ac:dyDescent="0.35">
      <c r="A349" s="13" t="s">
        <v>6</v>
      </c>
      <c r="B349" s="14">
        <v>13216.6</v>
      </c>
      <c r="C349" s="14">
        <v>16416.599999999999</v>
      </c>
      <c r="D349" s="14">
        <v>0</v>
      </c>
      <c r="E349" s="14">
        <v>6916.5</v>
      </c>
      <c r="F349" s="14">
        <v>0</v>
      </c>
      <c r="G349" s="14">
        <v>13283.6</v>
      </c>
      <c r="H349" s="14">
        <v>1300</v>
      </c>
      <c r="I349" s="14">
        <v>16866.599999999999</v>
      </c>
      <c r="J349" s="14">
        <v>0</v>
      </c>
      <c r="K349" s="14">
        <v>0</v>
      </c>
      <c r="L349" s="14">
        <v>67999.8</v>
      </c>
      <c r="M349" s="14">
        <v>68000</v>
      </c>
      <c r="N349" s="14">
        <v>0.2</v>
      </c>
      <c r="O349" s="14">
        <v>0</v>
      </c>
    </row>
    <row r="350" spans="1:15" ht="15" thickBot="1" x14ac:dyDescent="0.35">
      <c r="A350" s="13" t="s">
        <v>7</v>
      </c>
      <c r="B350" s="14">
        <v>13216.6</v>
      </c>
      <c r="C350" s="14">
        <v>16416.599999999999</v>
      </c>
      <c r="D350" s="14">
        <v>0</v>
      </c>
      <c r="E350" s="14">
        <v>6916.5</v>
      </c>
      <c r="F350" s="14">
        <v>0</v>
      </c>
      <c r="G350" s="14">
        <v>27250.1</v>
      </c>
      <c r="H350" s="14">
        <v>4516.5</v>
      </c>
      <c r="I350" s="14">
        <v>26933.599999999999</v>
      </c>
      <c r="J350" s="14">
        <v>0</v>
      </c>
      <c r="K350" s="14">
        <v>750</v>
      </c>
      <c r="L350" s="14">
        <v>96000</v>
      </c>
      <c r="M350" s="14">
        <v>96000</v>
      </c>
      <c r="N350" s="14">
        <v>0</v>
      </c>
      <c r="O350" s="14">
        <v>0</v>
      </c>
    </row>
    <row r="351" spans="1:15" ht="15" thickBot="1" x14ac:dyDescent="0.35">
      <c r="A351" s="13" t="s">
        <v>8</v>
      </c>
      <c r="B351" s="14">
        <v>266.5</v>
      </c>
      <c r="C351" s="14">
        <v>5750</v>
      </c>
      <c r="D351" s="14">
        <v>0</v>
      </c>
      <c r="E351" s="14">
        <v>6466.5</v>
      </c>
      <c r="F351" s="14">
        <v>0</v>
      </c>
      <c r="G351" s="14">
        <v>13283.6</v>
      </c>
      <c r="H351" s="14">
        <v>1300</v>
      </c>
      <c r="I351" s="14">
        <v>26933.599999999999</v>
      </c>
      <c r="J351" s="14">
        <v>0</v>
      </c>
      <c r="K351" s="14">
        <v>0</v>
      </c>
      <c r="L351" s="14">
        <v>54000.3</v>
      </c>
      <c r="M351" s="14">
        <v>54000</v>
      </c>
      <c r="N351" s="14">
        <v>-0.3</v>
      </c>
      <c r="O351" s="14">
        <v>0</v>
      </c>
    </row>
    <row r="352" spans="1:15" ht="15" thickBot="1" x14ac:dyDescent="0.35">
      <c r="A352" s="13" t="s">
        <v>9</v>
      </c>
      <c r="B352" s="14">
        <v>266.5</v>
      </c>
      <c r="C352" s="14">
        <v>13483.6</v>
      </c>
      <c r="D352" s="14">
        <v>0</v>
      </c>
      <c r="E352" s="14">
        <v>6466.5</v>
      </c>
      <c r="F352" s="14">
        <v>0</v>
      </c>
      <c r="G352" s="14">
        <v>23000.1</v>
      </c>
      <c r="H352" s="14">
        <v>4516.5</v>
      </c>
      <c r="I352" s="14">
        <v>3266.5</v>
      </c>
      <c r="J352" s="14">
        <v>0</v>
      </c>
      <c r="K352" s="14">
        <v>3000</v>
      </c>
      <c r="L352" s="14">
        <v>53999.8</v>
      </c>
      <c r="M352" s="14">
        <v>54000</v>
      </c>
      <c r="N352" s="14">
        <v>0.2</v>
      </c>
      <c r="O352" s="14">
        <v>0</v>
      </c>
    </row>
    <row r="353" spans="1:15" ht="15" thickBot="1" x14ac:dyDescent="0.35">
      <c r="A353" s="13" t="s">
        <v>10</v>
      </c>
      <c r="B353" s="14">
        <v>4933.5</v>
      </c>
      <c r="C353" s="14">
        <v>16416.599999999999</v>
      </c>
      <c r="D353" s="14">
        <v>0</v>
      </c>
      <c r="E353" s="14">
        <v>6716.5</v>
      </c>
      <c r="F353" s="14">
        <v>5250</v>
      </c>
      <c r="G353" s="14">
        <v>14750.1</v>
      </c>
      <c r="H353" s="14">
        <v>0</v>
      </c>
      <c r="I353" s="14">
        <v>26933.599999999999</v>
      </c>
      <c r="J353" s="14">
        <v>0</v>
      </c>
      <c r="K353" s="14">
        <v>0</v>
      </c>
      <c r="L353" s="14">
        <v>75000.399999999994</v>
      </c>
      <c r="M353" s="14">
        <v>75000</v>
      </c>
      <c r="N353" s="14">
        <v>-0.4</v>
      </c>
      <c r="O353" s="14">
        <v>0</v>
      </c>
    </row>
    <row r="354" spans="1:15" ht="15" thickBot="1" x14ac:dyDescent="0.35">
      <c r="A354" s="13" t="s">
        <v>11</v>
      </c>
      <c r="B354" s="14">
        <v>13216.6</v>
      </c>
      <c r="C354" s="14">
        <v>12750.1</v>
      </c>
      <c r="D354" s="14">
        <v>0</v>
      </c>
      <c r="E354" s="14">
        <v>6466.5</v>
      </c>
      <c r="F354" s="14">
        <v>5250</v>
      </c>
      <c r="G354" s="14">
        <v>27250.1</v>
      </c>
      <c r="H354" s="14">
        <v>9800</v>
      </c>
      <c r="I354" s="14">
        <v>3266.5</v>
      </c>
      <c r="J354" s="14">
        <v>0</v>
      </c>
      <c r="K354" s="14">
        <v>0</v>
      </c>
      <c r="L354" s="14">
        <v>77999.899999999994</v>
      </c>
      <c r="M354" s="14">
        <v>78000</v>
      </c>
      <c r="N354" s="14">
        <v>0.1</v>
      </c>
      <c r="O354" s="14">
        <v>0</v>
      </c>
    </row>
    <row r="355" spans="1:15" ht="15" thickBot="1" x14ac:dyDescent="0.35">
      <c r="A355" s="13" t="s">
        <v>12</v>
      </c>
      <c r="B355" s="14">
        <v>6683.5</v>
      </c>
      <c r="C355" s="14">
        <v>15650.1</v>
      </c>
      <c r="D355" s="14">
        <v>0</v>
      </c>
      <c r="E355" s="14">
        <v>6466.5</v>
      </c>
      <c r="F355" s="14">
        <v>3750</v>
      </c>
      <c r="G355" s="14">
        <v>23000.1</v>
      </c>
      <c r="H355" s="14">
        <v>4516.5</v>
      </c>
      <c r="I355" s="14">
        <v>26933.599999999999</v>
      </c>
      <c r="J355" s="14">
        <v>0</v>
      </c>
      <c r="K355" s="14">
        <v>0</v>
      </c>
      <c r="L355" s="14">
        <v>87000.4</v>
      </c>
      <c r="M355" s="14">
        <v>87000</v>
      </c>
      <c r="N355" s="14">
        <v>-0.4</v>
      </c>
      <c r="O355" s="14">
        <v>0</v>
      </c>
    </row>
    <row r="356" spans="1:15" ht="15" thickBot="1" x14ac:dyDescent="0.35">
      <c r="A356" s="13" t="s">
        <v>13</v>
      </c>
      <c r="B356" s="14">
        <v>13216.6</v>
      </c>
      <c r="C356" s="14">
        <v>16416.599999999999</v>
      </c>
      <c r="D356" s="14">
        <v>0</v>
      </c>
      <c r="E356" s="14">
        <v>6916.5</v>
      </c>
      <c r="F356" s="14">
        <v>0</v>
      </c>
      <c r="G356" s="14">
        <v>23000.1</v>
      </c>
      <c r="H356" s="14">
        <v>4516.5</v>
      </c>
      <c r="I356" s="14">
        <v>26933.599999999999</v>
      </c>
      <c r="J356" s="14">
        <v>0</v>
      </c>
      <c r="K356" s="14">
        <v>3000</v>
      </c>
      <c r="L356" s="14">
        <v>94000</v>
      </c>
      <c r="M356" s="14">
        <v>94000</v>
      </c>
      <c r="N356" s="14">
        <v>0</v>
      </c>
      <c r="O356" s="14">
        <v>0</v>
      </c>
    </row>
    <row r="357" spans="1:15" ht="15" thickBot="1" x14ac:dyDescent="0.35">
      <c r="A357" s="13" t="s">
        <v>14</v>
      </c>
      <c r="B357" s="14">
        <v>266.5</v>
      </c>
      <c r="C357" s="14">
        <v>12750.1</v>
      </c>
      <c r="D357" s="14">
        <v>0</v>
      </c>
      <c r="E357" s="14">
        <v>6466.5</v>
      </c>
      <c r="F357" s="14">
        <v>0</v>
      </c>
      <c r="G357" s="14">
        <v>250</v>
      </c>
      <c r="H357" s="14">
        <v>0</v>
      </c>
      <c r="I357" s="14">
        <v>3266.5</v>
      </c>
      <c r="J357" s="14">
        <v>0</v>
      </c>
      <c r="K357" s="14">
        <v>0</v>
      </c>
      <c r="L357" s="14">
        <v>22999.599999999999</v>
      </c>
      <c r="M357" s="14">
        <v>23000</v>
      </c>
      <c r="N357" s="14">
        <v>0.4</v>
      </c>
      <c r="O357" s="14">
        <v>0</v>
      </c>
    </row>
    <row r="358" spans="1:15" ht="15" thickBot="1" x14ac:dyDescent="0.35">
      <c r="A358" s="13" t="s">
        <v>15</v>
      </c>
      <c r="B358" s="14">
        <v>0</v>
      </c>
      <c r="C358" s="14">
        <v>5750</v>
      </c>
      <c r="D358" s="14">
        <v>0</v>
      </c>
      <c r="E358" s="14">
        <v>6466.5</v>
      </c>
      <c r="F358" s="14">
        <v>0</v>
      </c>
      <c r="G358" s="14">
        <v>10783.6</v>
      </c>
      <c r="H358" s="14">
        <v>0</v>
      </c>
      <c r="I358" s="14">
        <v>0</v>
      </c>
      <c r="J358" s="14">
        <v>0</v>
      </c>
      <c r="K358" s="14">
        <v>0</v>
      </c>
      <c r="L358" s="14">
        <v>23000.1</v>
      </c>
      <c r="M358" s="14">
        <v>23000</v>
      </c>
      <c r="N358" s="14">
        <v>-0.1</v>
      </c>
      <c r="O358" s="14">
        <v>0</v>
      </c>
    </row>
    <row r="359" spans="1:15" ht="15" thickBot="1" x14ac:dyDescent="0.35">
      <c r="A359" s="13" t="s">
        <v>16</v>
      </c>
      <c r="B359" s="14">
        <v>4933.5</v>
      </c>
      <c r="C359" s="14">
        <v>16416.599999999999</v>
      </c>
      <c r="D359" s="14">
        <v>0</v>
      </c>
      <c r="E359" s="14">
        <v>6916.5</v>
      </c>
      <c r="F359" s="14">
        <v>3750</v>
      </c>
      <c r="G359" s="14">
        <v>13283.6</v>
      </c>
      <c r="H359" s="14">
        <v>4516.5</v>
      </c>
      <c r="I359" s="14">
        <v>25433.599999999999</v>
      </c>
      <c r="J359" s="14">
        <v>0</v>
      </c>
      <c r="K359" s="14">
        <v>750</v>
      </c>
      <c r="L359" s="14">
        <v>76000.399999999994</v>
      </c>
      <c r="M359" s="14">
        <v>76000</v>
      </c>
      <c r="N359" s="14">
        <v>-0.4</v>
      </c>
      <c r="O359" s="14">
        <v>0</v>
      </c>
    </row>
    <row r="360" spans="1:15" ht="15" thickBot="1" x14ac:dyDescent="0.35">
      <c r="A360" s="13" t="s">
        <v>17</v>
      </c>
      <c r="B360" s="14">
        <v>0</v>
      </c>
      <c r="C360" s="14">
        <v>10000</v>
      </c>
      <c r="D360" s="14">
        <v>0</v>
      </c>
      <c r="E360" s="14">
        <v>6466.5</v>
      </c>
      <c r="F360" s="14">
        <v>0</v>
      </c>
      <c r="G360" s="14">
        <v>14750.1</v>
      </c>
      <c r="H360" s="14">
        <v>4516.5</v>
      </c>
      <c r="I360" s="14">
        <v>3266.5</v>
      </c>
      <c r="J360" s="14">
        <v>0</v>
      </c>
      <c r="K360" s="14">
        <v>0</v>
      </c>
      <c r="L360" s="14">
        <v>38999.699999999997</v>
      </c>
      <c r="M360" s="14">
        <v>39000</v>
      </c>
      <c r="N360" s="14">
        <v>0.3</v>
      </c>
      <c r="O360" s="14">
        <v>0</v>
      </c>
    </row>
    <row r="361" spans="1:15" ht="15" thickBot="1" x14ac:dyDescent="0.35">
      <c r="A361" s="13" t="s">
        <v>18</v>
      </c>
      <c r="B361" s="14">
        <v>13216.6</v>
      </c>
      <c r="C361" s="14">
        <v>16416.599999999999</v>
      </c>
      <c r="D361" s="14">
        <v>0</v>
      </c>
      <c r="E361" s="14">
        <v>6916.5</v>
      </c>
      <c r="F361" s="14">
        <v>5250</v>
      </c>
      <c r="G361" s="14">
        <v>23000.1</v>
      </c>
      <c r="H361" s="14">
        <v>4516.5</v>
      </c>
      <c r="I361" s="14">
        <v>26933.599999999999</v>
      </c>
      <c r="J361" s="14">
        <v>0</v>
      </c>
      <c r="K361" s="14">
        <v>750</v>
      </c>
      <c r="L361" s="14">
        <v>97000</v>
      </c>
      <c r="M361" s="14">
        <v>97000</v>
      </c>
      <c r="N361" s="14">
        <v>0</v>
      </c>
      <c r="O361" s="14">
        <v>0</v>
      </c>
    </row>
    <row r="362" spans="1:15" ht="15" thickBot="1" x14ac:dyDescent="0.35">
      <c r="A362" s="13" t="s">
        <v>19</v>
      </c>
      <c r="B362" s="14">
        <v>266.5</v>
      </c>
      <c r="C362" s="14">
        <v>10000</v>
      </c>
      <c r="D362" s="14">
        <v>0</v>
      </c>
      <c r="E362" s="14">
        <v>6466.5</v>
      </c>
      <c r="F362" s="14">
        <v>0</v>
      </c>
      <c r="G362" s="14">
        <v>0</v>
      </c>
      <c r="H362" s="14">
        <v>0</v>
      </c>
      <c r="I362" s="14">
        <v>3266.5</v>
      </c>
      <c r="J362" s="14">
        <v>0</v>
      </c>
      <c r="K362" s="14">
        <v>0</v>
      </c>
      <c r="L362" s="14">
        <v>19999.599999999999</v>
      </c>
      <c r="M362" s="14">
        <v>20000</v>
      </c>
      <c r="N362" s="14">
        <v>0.4</v>
      </c>
      <c r="O362" s="14">
        <v>0</v>
      </c>
    </row>
    <row r="363" spans="1:15" ht="15" thickBot="1" x14ac:dyDescent="0.35"/>
    <row r="364" spans="1:15" ht="15" thickBot="1" x14ac:dyDescent="0.35">
      <c r="A364" s="15" t="s">
        <v>73</v>
      </c>
      <c r="B364" s="16">
        <v>108783.4</v>
      </c>
    </row>
    <row r="365" spans="1:15" ht="15" thickBot="1" x14ac:dyDescent="0.35">
      <c r="A365" s="15" t="s">
        <v>74</v>
      </c>
      <c r="B365" s="16">
        <v>12216.5</v>
      </c>
    </row>
    <row r="366" spans="1:15" ht="15" thickBot="1" x14ac:dyDescent="0.35">
      <c r="A366" s="15" t="s">
        <v>75</v>
      </c>
      <c r="B366" s="16">
        <v>1247000.3</v>
      </c>
    </row>
    <row r="367" spans="1:15" ht="15" thickBot="1" x14ac:dyDescent="0.35">
      <c r="A367" s="15" t="s">
        <v>76</v>
      </c>
      <c r="B367" s="16">
        <v>1247000</v>
      </c>
    </row>
    <row r="368" spans="1:15" ht="15" thickBot="1" x14ac:dyDescent="0.35">
      <c r="A368" s="15" t="s">
        <v>77</v>
      </c>
      <c r="B368" s="16">
        <v>0.3</v>
      </c>
    </row>
    <row r="369" spans="1:12" ht="15" thickBot="1" x14ac:dyDescent="0.35">
      <c r="A369" s="15" t="s">
        <v>78</v>
      </c>
      <c r="B369" s="16"/>
    </row>
    <row r="370" spans="1:12" ht="15" thickBot="1" x14ac:dyDescent="0.35">
      <c r="A370" s="15" t="s">
        <v>79</v>
      </c>
      <c r="B370" s="16"/>
    </row>
    <row r="371" spans="1:12" ht="15" thickBot="1" x14ac:dyDescent="0.35">
      <c r="A371" s="15" t="s">
        <v>80</v>
      </c>
      <c r="B371" s="16">
        <v>0</v>
      </c>
    </row>
    <row r="373" spans="1:12" x14ac:dyDescent="0.3">
      <c r="A373" s="17" t="s">
        <v>81</v>
      </c>
    </row>
    <row r="375" spans="1:12" x14ac:dyDescent="0.3">
      <c r="A375" s="18" t="s">
        <v>326</v>
      </c>
    </row>
    <row r="376" spans="1:12" x14ac:dyDescent="0.3">
      <c r="A376" s="18" t="s">
        <v>314</v>
      </c>
    </row>
    <row r="380" spans="1:12" ht="18" x14ac:dyDescent="0.3">
      <c r="A380" s="9"/>
    </row>
    <row r="381" spans="1:12" x14ac:dyDescent="0.3">
      <c r="A381" s="10"/>
    </row>
    <row r="384" spans="1:12" ht="36" x14ac:dyDescent="0.3">
      <c r="A384" s="11" t="s">
        <v>32</v>
      </c>
      <c r="B384" s="12">
        <v>7131035</v>
      </c>
      <c r="C384" s="11" t="s">
        <v>33</v>
      </c>
      <c r="D384" s="12">
        <v>20</v>
      </c>
      <c r="E384" s="11" t="s">
        <v>34</v>
      </c>
      <c r="F384" s="12">
        <v>5</v>
      </c>
      <c r="G384" s="11" t="s">
        <v>35</v>
      </c>
      <c r="H384" s="12">
        <v>20</v>
      </c>
      <c r="I384" s="11" t="s">
        <v>36</v>
      </c>
      <c r="J384" s="12">
        <v>0</v>
      </c>
      <c r="K384" s="11" t="s">
        <v>37</v>
      </c>
      <c r="L384" s="12" t="s">
        <v>643</v>
      </c>
    </row>
    <row r="385" spans="1:7" ht="18.600000000000001" thickBot="1" x14ac:dyDescent="0.35">
      <c r="A385" s="9"/>
    </row>
    <row r="386" spans="1:7" ht="15" thickBot="1" x14ac:dyDescent="0.35">
      <c r="A386" s="13" t="s">
        <v>39</v>
      </c>
      <c r="B386" s="13" t="s">
        <v>40</v>
      </c>
      <c r="C386" s="13" t="s">
        <v>127</v>
      </c>
      <c r="D386" s="13" t="s">
        <v>128</v>
      </c>
      <c r="E386" s="13" t="s">
        <v>129</v>
      </c>
      <c r="F386" s="13" t="s">
        <v>130</v>
      </c>
      <c r="G386" s="13" t="s">
        <v>571</v>
      </c>
    </row>
    <row r="387" spans="1:7" ht="15" thickBot="1" x14ac:dyDescent="0.35">
      <c r="A387" s="13" t="s">
        <v>0</v>
      </c>
      <c r="B387" s="14">
        <v>6</v>
      </c>
      <c r="C387" s="14">
        <v>11</v>
      </c>
      <c r="D387" s="14">
        <v>2</v>
      </c>
      <c r="E387" s="14">
        <v>1</v>
      </c>
      <c r="F387" s="14">
        <v>1</v>
      </c>
      <c r="G387" s="14">
        <v>97000</v>
      </c>
    </row>
    <row r="388" spans="1:7" ht="15" thickBot="1" x14ac:dyDescent="0.35">
      <c r="A388" s="13" t="s">
        <v>1</v>
      </c>
      <c r="B388" s="14">
        <v>19</v>
      </c>
      <c r="C388" s="14">
        <v>13</v>
      </c>
      <c r="D388" s="14">
        <v>11</v>
      </c>
      <c r="E388" s="14">
        <v>18</v>
      </c>
      <c r="F388" s="14">
        <v>7</v>
      </c>
      <c r="G388" s="14">
        <v>43000</v>
      </c>
    </row>
    <row r="389" spans="1:7" ht="15" thickBot="1" x14ac:dyDescent="0.35">
      <c r="A389" s="13" t="s">
        <v>2</v>
      </c>
      <c r="B389" s="14">
        <v>6</v>
      </c>
      <c r="C389" s="14">
        <v>2</v>
      </c>
      <c r="D389" s="14">
        <v>2</v>
      </c>
      <c r="E389" s="14">
        <v>9</v>
      </c>
      <c r="F389" s="14">
        <v>7</v>
      </c>
      <c r="G389" s="14">
        <v>41000</v>
      </c>
    </row>
    <row r="390" spans="1:7" ht="15" thickBot="1" x14ac:dyDescent="0.35">
      <c r="A390" s="13" t="s">
        <v>3</v>
      </c>
      <c r="B390" s="14">
        <v>6</v>
      </c>
      <c r="C390" s="14">
        <v>6</v>
      </c>
      <c r="D390" s="14">
        <v>11</v>
      </c>
      <c r="E390" s="14">
        <v>9</v>
      </c>
      <c r="F390" s="14">
        <v>7</v>
      </c>
      <c r="G390" s="14">
        <v>88000</v>
      </c>
    </row>
    <row r="391" spans="1:7" ht="15" thickBot="1" x14ac:dyDescent="0.35">
      <c r="A391" s="13" t="s">
        <v>4</v>
      </c>
      <c r="B391" s="14">
        <v>6</v>
      </c>
      <c r="C391" s="14">
        <v>2</v>
      </c>
      <c r="D391" s="14">
        <v>11</v>
      </c>
      <c r="E391" s="14">
        <v>1</v>
      </c>
      <c r="F391" s="14">
        <v>7</v>
      </c>
      <c r="G391" s="14">
        <v>60000</v>
      </c>
    </row>
    <row r="392" spans="1:7" ht="15" thickBot="1" x14ac:dyDescent="0.35">
      <c r="A392" s="13" t="s">
        <v>5</v>
      </c>
      <c r="B392" s="14">
        <v>19</v>
      </c>
      <c r="C392" s="14">
        <v>18</v>
      </c>
      <c r="D392" s="14">
        <v>19</v>
      </c>
      <c r="E392" s="14">
        <v>9</v>
      </c>
      <c r="F392" s="14">
        <v>7</v>
      </c>
      <c r="G392" s="14">
        <v>34000</v>
      </c>
    </row>
    <row r="393" spans="1:7" ht="15" thickBot="1" x14ac:dyDescent="0.35">
      <c r="A393" s="13" t="s">
        <v>6</v>
      </c>
      <c r="B393" s="14">
        <v>2</v>
      </c>
      <c r="C393" s="14">
        <v>6</v>
      </c>
      <c r="D393" s="14">
        <v>2</v>
      </c>
      <c r="E393" s="14">
        <v>1</v>
      </c>
      <c r="F393" s="14">
        <v>7</v>
      </c>
      <c r="G393" s="14">
        <v>68000</v>
      </c>
    </row>
    <row r="394" spans="1:7" ht="15" thickBot="1" x14ac:dyDescent="0.35">
      <c r="A394" s="13" t="s">
        <v>7</v>
      </c>
      <c r="B394" s="14">
        <v>6</v>
      </c>
      <c r="C394" s="14">
        <v>13</v>
      </c>
      <c r="D394" s="14">
        <v>8</v>
      </c>
      <c r="E394" s="14">
        <v>16</v>
      </c>
      <c r="F394" s="14">
        <v>2</v>
      </c>
      <c r="G394" s="14">
        <v>96000</v>
      </c>
    </row>
    <row r="395" spans="1:7" ht="15" thickBot="1" x14ac:dyDescent="0.35">
      <c r="A395" s="13" t="s">
        <v>8</v>
      </c>
      <c r="B395" s="14">
        <v>6</v>
      </c>
      <c r="C395" s="14">
        <v>6</v>
      </c>
      <c r="D395" s="14">
        <v>17</v>
      </c>
      <c r="E395" s="14">
        <v>1</v>
      </c>
      <c r="F395" s="14">
        <v>7</v>
      </c>
      <c r="G395" s="14">
        <v>54000</v>
      </c>
    </row>
    <row r="396" spans="1:7" ht="15" thickBot="1" x14ac:dyDescent="0.35">
      <c r="A396" s="13" t="s">
        <v>9</v>
      </c>
      <c r="B396" s="14">
        <v>17</v>
      </c>
      <c r="C396" s="14">
        <v>13</v>
      </c>
      <c r="D396" s="14">
        <v>11</v>
      </c>
      <c r="E396" s="14">
        <v>18</v>
      </c>
      <c r="F396" s="14">
        <v>7</v>
      </c>
      <c r="G396" s="14">
        <v>54000</v>
      </c>
    </row>
    <row r="397" spans="1:7" ht="15" thickBot="1" x14ac:dyDescent="0.35">
      <c r="A397" s="13" t="s">
        <v>10</v>
      </c>
      <c r="B397" s="14">
        <v>6</v>
      </c>
      <c r="C397" s="14">
        <v>13</v>
      </c>
      <c r="D397" s="14">
        <v>19</v>
      </c>
      <c r="E397" s="14">
        <v>9</v>
      </c>
      <c r="F397" s="14">
        <v>2</v>
      </c>
      <c r="G397" s="14">
        <v>75000</v>
      </c>
    </row>
    <row r="398" spans="1:7" ht="15" thickBot="1" x14ac:dyDescent="0.35">
      <c r="A398" s="13" t="s">
        <v>11</v>
      </c>
      <c r="B398" s="14">
        <v>4</v>
      </c>
      <c r="C398" s="14">
        <v>1</v>
      </c>
      <c r="D398" s="14">
        <v>2</v>
      </c>
      <c r="E398" s="14">
        <v>9</v>
      </c>
      <c r="F398" s="14">
        <v>7</v>
      </c>
      <c r="G398" s="14">
        <v>78000</v>
      </c>
    </row>
    <row r="399" spans="1:7" ht="15" thickBot="1" x14ac:dyDescent="0.35">
      <c r="A399" s="13" t="s">
        <v>12</v>
      </c>
      <c r="B399" s="14">
        <v>6</v>
      </c>
      <c r="C399" s="14">
        <v>2</v>
      </c>
      <c r="D399" s="14">
        <v>8</v>
      </c>
      <c r="E399" s="14">
        <v>1</v>
      </c>
      <c r="F399" s="14">
        <v>7</v>
      </c>
      <c r="G399" s="14">
        <v>87000</v>
      </c>
    </row>
    <row r="400" spans="1:7" ht="15" thickBot="1" x14ac:dyDescent="0.35">
      <c r="A400" s="13" t="s">
        <v>13</v>
      </c>
      <c r="B400" s="14">
        <v>1</v>
      </c>
      <c r="C400" s="14">
        <v>17</v>
      </c>
      <c r="D400" s="14">
        <v>2</v>
      </c>
      <c r="E400" s="14">
        <v>9</v>
      </c>
      <c r="F400" s="14">
        <v>7</v>
      </c>
      <c r="G400" s="14">
        <v>94000</v>
      </c>
    </row>
    <row r="401" spans="1:7" ht="15" thickBot="1" x14ac:dyDescent="0.35">
      <c r="A401" s="13" t="s">
        <v>14</v>
      </c>
      <c r="B401" s="14">
        <v>4</v>
      </c>
      <c r="C401" s="14">
        <v>18</v>
      </c>
      <c r="D401" s="14">
        <v>2</v>
      </c>
      <c r="E401" s="14">
        <v>1</v>
      </c>
      <c r="F401" s="14">
        <v>7</v>
      </c>
      <c r="G401" s="14">
        <v>23000</v>
      </c>
    </row>
    <row r="402" spans="1:7" ht="15" thickBot="1" x14ac:dyDescent="0.35">
      <c r="A402" s="13" t="s">
        <v>15</v>
      </c>
      <c r="B402" s="14">
        <v>6</v>
      </c>
      <c r="C402" s="14">
        <v>11</v>
      </c>
      <c r="D402" s="14">
        <v>11</v>
      </c>
      <c r="E402" s="14">
        <v>1</v>
      </c>
      <c r="F402" s="14">
        <v>7</v>
      </c>
      <c r="G402" s="14">
        <v>23000</v>
      </c>
    </row>
    <row r="403" spans="1:7" ht="15" thickBot="1" x14ac:dyDescent="0.35">
      <c r="A403" s="13" t="s">
        <v>16</v>
      </c>
      <c r="B403" s="14">
        <v>6</v>
      </c>
      <c r="C403" s="14">
        <v>6</v>
      </c>
      <c r="D403" s="14">
        <v>17</v>
      </c>
      <c r="E403" s="14">
        <v>9</v>
      </c>
      <c r="F403" s="14">
        <v>7</v>
      </c>
      <c r="G403" s="14">
        <v>76000</v>
      </c>
    </row>
    <row r="404" spans="1:7" ht="15" thickBot="1" x14ac:dyDescent="0.35">
      <c r="A404" s="13" t="s">
        <v>17</v>
      </c>
      <c r="B404" s="14">
        <v>17</v>
      </c>
      <c r="C404" s="14">
        <v>6</v>
      </c>
      <c r="D404" s="14">
        <v>11</v>
      </c>
      <c r="E404" s="14">
        <v>20</v>
      </c>
      <c r="F404" s="14">
        <v>2</v>
      </c>
      <c r="G404" s="14">
        <v>39000</v>
      </c>
    </row>
    <row r="405" spans="1:7" ht="15" thickBot="1" x14ac:dyDescent="0.35">
      <c r="A405" s="13" t="s">
        <v>18</v>
      </c>
      <c r="B405" s="14">
        <v>2</v>
      </c>
      <c r="C405" s="14">
        <v>2</v>
      </c>
      <c r="D405" s="14">
        <v>1</v>
      </c>
      <c r="E405" s="14">
        <v>1</v>
      </c>
      <c r="F405" s="14">
        <v>2</v>
      </c>
      <c r="G405" s="14">
        <v>97000</v>
      </c>
    </row>
    <row r="406" spans="1:7" ht="15" thickBot="1" x14ac:dyDescent="0.35">
      <c r="A406" s="13" t="s">
        <v>19</v>
      </c>
      <c r="B406" s="14">
        <v>6</v>
      </c>
      <c r="C406" s="14">
        <v>18</v>
      </c>
      <c r="D406" s="14">
        <v>8</v>
      </c>
      <c r="E406" s="14">
        <v>16</v>
      </c>
      <c r="F406" s="14">
        <v>2</v>
      </c>
      <c r="G406" s="14">
        <v>20000</v>
      </c>
    </row>
    <row r="407" spans="1:7" ht="18.600000000000001" thickBot="1" x14ac:dyDescent="0.35">
      <c r="A407" s="9"/>
    </row>
    <row r="408" spans="1:7" ht="15" thickBot="1" x14ac:dyDescent="0.35">
      <c r="A408" s="13" t="s">
        <v>42</v>
      </c>
      <c r="B408" s="13" t="s">
        <v>40</v>
      </c>
      <c r="C408" s="13" t="s">
        <v>127</v>
      </c>
      <c r="D408" s="13" t="s">
        <v>128</v>
      </c>
      <c r="E408" s="13" t="s">
        <v>129</v>
      </c>
      <c r="F408" s="13" t="s">
        <v>130</v>
      </c>
    </row>
    <row r="409" spans="1:7" ht="27" thickBot="1" x14ac:dyDescent="0.35">
      <c r="A409" s="13" t="s">
        <v>43</v>
      </c>
      <c r="B409" s="14" t="s">
        <v>644</v>
      </c>
      <c r="C409" s="14" t="s">
        <v>645</v>
      </c>
      <c r="D409" s="14" t="s">
        <v>646</v>
      </c>
      <c r="E409" s="14" t="s">
        <v>647</v>
      </c>
      <c r="F409" s="14" t="s">
        <v>648</v>
      </c>
    </row>
    <row r="410" spans="1:7" ht="27" thickBot="1" x14ac:dyDescent="0.35">
      <c r="A410" s="13" t="s">
        <v>45</v>
      </c>
      <c r="B410" s="14" t="s">
        <v>649</v>
      </c>
      <c r="C410" s="14" t="s">
        <v>650</v>
      </c>
      <c r="D410" s="14" t="s">
        <v>651</v>
      </c>
      <c r="E410" s="14" t="s">
        <v>647</v>
      </c>
      <c r="F410" s="14" t="s">
        <v>652</v>
      </c>
    </row>
    <row r="411" spans="1:7" ht="27" thickBot="1" x14ac:dyDescent="0.35">
      <c r="A411" s="13" t="s">
        <v>47</v>
      </c>
      <c r="B411" s="14" t="s">
        <v>653</v>
      </c>
      <c r="C411" s="14" t="s">
        <v>650</v>
      </c>
      <c r="D411" s="14" t="s">
        <v>651</v>
      </c>
      <c r="E411" s="14" t="s">
        <v>647</v>
      </c>
      <c r="F411" s="14" t="s">
        <v>66</v>
      </c>
    </row>
    <row r="412" spans="1:7" ht="27" thickBot="1" x14ac:dyDescent="0.35">
      <c r="A412" s="13" t="s">
        <v>48</v>
      </c>
      <c r="B412" s="14" t="s">
        <v>653</v>
      </c>
      <c r="C412" s="14" t="s">
        <v>650</v>
      </c>
      <c r="D412" s="14" t="s">
        <v>651</v>
      </c>
      <c r="E412" s="14" t="s">
        <v>647</v>
      </c>
      <c r="F412" s="14" t="s">
        <v>66</v>
      </c>
    </row>
    <row r="413" spans="1:7" ht="27" thickBot="1" x14ac:dyDescent="0.35">
      <c r="A413" s="13" t="s">
        <v>49</v>
      </c>
      <c r="B413" s="14" t="s">
        <v>66</v>
      </c>
      <c r="C413" s="14" t="s">
        <v>650</v>
      </c>
      <c r="D413" s="14" t="s">
        <v>651</v>
      </c>
      <c r="E413" s="14" t="s">
        <v>647</v>
      </c>
      <c r="F413" s="14" t="s">
        <v>66</v>
      </c>
    </row>
    <row r="414" spans="1:7" ht="27" thickBot="1" x14ac:dyDescent="0.35">
      <c r="A414" s="13" t="s">
        <v>50</v>
      </c>
      <c r="B414" s="14" t="s">
        <v>66</v>
      </c>
      <c r="C414" s="14" t="s">
        <v>650</v>
      </c>
      <c r="D414" s="14" t="s">
        <v>651</v>
      </c>
      <c r="E414" s="14" t="s">
        <v>647</v>
      </c>
      <c r="F414" s="14" t="s">
        <v>66</v>
      </c>
    </row>
    <row r="415" spans="1:7" ht="27" thickBot="1" x14ac:dyDescent="0.35">
      <c r="A415" s="13" t="s">
        <v>52</v>
      </c>
      <c r="B415" s="14" t="s">
        <v>66</v>
      </c>
      <c r="C415" s="14" t="s">
        <v>654</v>
      </c>
      <c r="D415" s="14" t="s">
        <v>651</v>
      </c>
      <c r="E415" s="14" t="s">
        <v>647</v>
      </c>
      <c r="F415" s="14" t="s">
        <v>66</v>
      </c>
    </row>
    <row r="416" spans="1:7" ht="27" thickBot="1" x14ac:dyDescent="0.35">
      <c r="A416" s="13" t="s">
        <v>53</v>
      </c>
      <c r="B416" s="14" t="s">
        <v>66</v>
      </c>
      <c r="C416" s="14" t="s">
        <v>654</v>
      </c>
      <c r="D416" s="14" t="s">
        <v>651</v>
      </c>
      <c r="E416" s="14" t="s">
        <v>647</v>
      </c>
      <c r="F416" s="14" t="s">
        <v>66</v>
      </c>
    </row>
    <row r="417" spans="1:6" ht="27" thickBot="1" x14ac:dyDescent="0.35">
      <c r="A417" s="13" t="s">
        <v>54</v>
      </c>
      <c r="B417" s="14" t="s">
        <v>66</v>
      </c>
      <c r="C417" s="14" t="s">
        <v>654</v>
      </c>
      <c r="D417" s="14" t="s">
        <v>651</v>
      </c>
      <c r="E417" s="14" t="s">
        <v>647</v>
      </c>
      <c r="F417" s="14" t="s">
        <v>66</v>
      </c>
    </row>
    <row r="418" spans="1:6" ht="27" thickBot="1" x14ac:dyDescent="0.35">
      <c r="A418" s="13" t="s">
        <v>55</v>
      </c>
      <c r="B418" s="14" t="s">
        <v>66</v>
      </c>
      <c r="C418" s="14" t="s">
        <v>654</v>
      </c>
      <c r="D418" s="14" t="s">
        <v>651</v>
      </c>
      <c r="E418" s="14" t="s">
        <v>647</v>
      </c>
      <c r="F418" s="14" t="s">
        <v>66</v>
      </c>
    </row>
    <row r="419" spans="1:6" ht="27" thickBot="1" x14ac:dyDescent="0.35">
      <c r="A419" s="13" t="s">
        <v>56</v>
      </c>
      <c r="B419" s="14" t="s">
        <v>66</v>
      </c>
      <c r="C419" s="14" t="s">
        <v>654</v>
      </c>
      <c r="D419" s="14" t="s">
        <v>651</v>
      </c>
      <c r="E419" s="14" t="s">
        <v>647</v>
      </c>
      <c r="F419" s="14" t="s">
        <v>66</v>
      </c>
    </row>
    <row r="420" spans="1:6" ht="27" thickBot="1" x14ac:dyDescent="0.35">
      <c r="A420" s="13" t="s">
        <v>57</v>
      </c>
      <c r="B420" s="14" t="s">
        <v>66</v>
      </c>
      <c r="C420" s="14" t="s">
        <v>654</v>
      </c>
      <c r="D420" s="14" t="s">
        <v>66</v>
      </c>
      <c r="E420" s="14" t="s">
        <v>647</v>
      </c>
      <c r="F420" s="14" t="s">
        <v>66</v>
      </c>
    </row>
    <row r="421" spans="1:6" ht="27" thickBot="1" x14ac:dyDescent="0.35">
      <c r="A421" s="13" t="s">
        <v>58</v>
      </c>
      <c r="B421" s="14" t="s">
        <v>66</v>
      </c>
      <c r="C421" s="14" t="s">
        <v>654</v>
      </c>
      <c r="D421" s="14" t="s">
        <v>66</v>
      </c>
      <c r="E421" s="14" t="s">
        <v>647</v>
      </c>
      <c r="F421" s="14" t="s">
        <v>66</v>
      </c>
    </row>
    <row r="422" spans="1:6" ht="27" thickBot="1" x14ac:dyDescent="0.35">
      <c r="A422" s="13" t="s">
        <v>59</v>
      </c>
      <c r="B422" s="14" t="s">
        <v>66</v>
      </c>
      <c r="C422" s="14" t="s">
        <v>66</v>
      </c>
      <c r="D422" s="14" t="s">
        <v>66</v>
      </c>
      <c r="E422" s="14" t="s">
        <v>647</v>
      </c>
      <c r="F422" s="14" t="s">
        <v>66</v>
      </c>
    </row>
    <row r="423" spans="1:6" ht="27" thickBot="1" x14ac:dyDescent="0.35">
      <c r="A423" s="13" t="s">
        <v>60</v>
      </c>
      <c r="B423" s="14" t="s">
        <v>66</v>
      </c>
      <c r="C423" s="14" t="s">
        <v>66</v>
      </c>
      <c r="D423" s="14" t="s">
        <v>66</v>
      </c>
      <c r="E423" s="14" t="s">
        <v>647</v>
      </c>
      <c r="F423" s="14" t="s">
        <v>66</v>
      </c>
    </row>
    <row r="424" spans="1:6" ht="27" thickBot="1" x14ac:dyDescent="0.35">
      <c r="A424" s="13" t="s">
        <v>61</v>
      </c>
      <c r="B424" s="14" t="s">
        <v>66</v>
      </c>
      <c r="C424" s="14" t="s">
        <v>66</v>
      </c>
      <c r="D424" s="14" t="s">
        <v>66</v>
      </c>
      <c r="E424" s="14" t="s">
        <v>647</v>
      </c>
      <c r="F424" s="14" t="s">
        <v>66</v>
      </c>
    </row>
    <row r="425" spans="1:6" ht="27" thickBot="1" x14ac:dyDescent="0.35">
      <c r="A425" s="13" t="s">
        <v>62</v>
      </c>
      <c r="B425" s="14" t="s">
        <v>66</v>
      </c>
      <c r="C425" s="14" t="s">
        <v>66</v>
      </c>
      <c r="D425" s="14" t="s">
        <v>66</v>
      </c>
      <c r="E425" s="14" t="s">
        <v>655</v>
      </c>
      <c r="F425" s="14" t="s">
        <v>66</v>
      </c>
    </row>
    <row r="426" spans="1:6" ht="27" thickBot="1" x14ac:dyDescent="0.35">
      <c r="A426" s="13" t="s">
        <v>63</v>
      </c>
      <c r="B426" s="14" t="s">
        <v>66</v>
      </c>
      <c r="C426" s="14" t="s">
        <v>66</v>
      </c>
      <c r="D426" s="14" t="s">
        <v>66</v>
      </c>
      <c r="E426" s="14" t="s">
        <v>655</v>
      </c>
      <c r="F426" s="14" t="s">
        <v>66</v>
      </c>
    </row>
    <row r="427" spans="1:6" ht="15" thickBot="1" x14ac:dyDescent="0.35">
      <c r="A427" s="13" t="s">
        <v>64</v>
      </c>
      <c r="B427" s="14" t="s">
        <v>66</v>
      </c>
      <c r="C427" s="14" t="s">
        <v>66</v>
      </c>
      <c r="D427" s="14" t="s">
        <v>66</v>
      </c>
      <c r="E427" s="14" t="s">
        <v>66</v>
      </c>
      <c r="F427" s="14" t="s">
        <v>66</v>
      </c>
    </row>
    <row r="428" spans="1:6" ht="15" thickBot="1" x14ac:dyDescent="0.35">
      <c r="A428" s="13" t="s">
        <v>65</v>
      </c>
      <c r="B428" s="14" t="s">
        <v>66</v>
      </c>
      <c r="C428" s="14" t="s">
        <v>66</v>
      </c>
      <c r="D428" s="14" t="s">
        <v>66</v>
      </c>
      <c r="E428" s="14" t="s">
        <v>66</v>
      </c>
      <c r="F428" s="14" t="s">
        <v>66</v>
      </c>
    </row>
    <row r="429" spans="1:6" ht="18.600000000000001" thickBot="1" x14ac:dyDescent="0.35">
      <c r="A429" s="9"/>
    </row>
    <row r="430" spans="1:6" ht="15" thickBot="1" x14ac:dyDescent="0.35">
      <c r="A430" s="13" t="s">
        <v>67</v>
      </c>
      <c r="B430" s="13" t="s">
        <v>40</v>
      </c>
      <c r="C430" s="13" t="s">
        <v>127</v>
      </c>
      <c r="D430" s="13" t="s">
        <v>128</v>
      </c>
      <c r="E430" s="13" t="s">
        <v>129</v>
      </c>
      <c r="F430" s="13" t="s">
        <v>130</v>
      </c>
    </row>
    <row r="431" spans="1:6" ht="15" thickBot="1" x14ac:dyDescent="0.35">
      <c r="A431" s="13" t="s">
        <v>43</v>
      </c>
      <c r="B431" s="14">
        <v>66785.399999999994</v>
      </c>
      <c r="C431" s="14">
        <v>49451.8</v>
      </c>
      <c r="D431" s="14">
        <v>16823.8</v>
      </c>
      <c r="E431" s="14">
        <v>22941.5</v>
      </c>
      <c r="F431" s="14">
        <v>42314.400000000001</v>
      </c>
    </row>
    <row r="432" spans="1:6" ht="15" thickBot="1" x14ac:dyDescent="0.35">
      <c r="A432" s="13" t="s">
        <v>45</v>
      </c>
      <c r="B432" s="14">
        <v>13764.9</v>
      </c>
      <c r="C432" s="14">
        <v>36706.5</v>
      </c>
      <c r="D432" s="14">
        <v>6117.7</v>
      </c>
      <c r="E432" s="14">
        <v>22941.5</v>
      </c>
      <c r="F432" s="14">
        <v>8666.7999999999993</v>
      </c>
    </row>
    <row r="433" spans="1:6" ht="15" thickBot="1" x14ac:dyDescent="0.35">
      <c r="A433" s="13" t="s">
        <v>47</v>
      </c>
      <c r="B433" s="14">
        <v>6117.7</v>
      </c>
      <c r="C433" s="14">
        <v>36706.5</v>
      </c>
      <c r="D433" s="14">
        <v>6117.7</v>
      </c>
      <c r="E433" s="14">
        <v>22941.5</v>
      </c>
      <c r="F433" s="14">
        <v>0</v>
      </c>
    </row>
    <row r="434" spans="1:6" ht="15" thickBot="1" x14ac:dyDescent="0.35">
      <c r="A434" s="13" t="s">
        <v>48</v>
      </c>
      <c r="B434" s="14">
        <v>6117.7</v>
      </c>
      <c r="C434" s="14">
        <v>36706.5</v>
      </c>
      <c r="D434" s="14">
        <v>6117.7</v>
      </c>
      <c r="E434" s="14">
        <v>22941.5</v>
      </c>
      <c r="F434" s="14">
        <v>0</v>
      </c>
    </row>
    <row r="435" spans="1:6" ht="15" thickBot="1" x14ac:dyDescent="0.35">
      <c r="A435" s="13" t="s">
        <v>49</v>
      </c>
      <c r="B435" s="14">
        <v>0</v>
      </c>
      <c r="C435" s="14">
        <v>36706.5</v>
      </c>
      <c r="D435" s="14">
        <v>6117.7</v>
      </c>
      <c r="E435" s="14">
        <v>22941.5</v>
      </c>
      <c r="F435" s="14">
        <v>0</v>
      </c>
    </row>
    <row r="436" spans="1:6" ht="15" thickBot="1" x14ac:dyDescent="0.35">
      <c r="A436" s="13" t="s">
        <v>50</v>
      </c>
      <c r="B436" s="14">
        <v>0</v>
      </c>
      <c r="C436" s="14">
        <v>36706.5</v>
      </c>
      <c r="D436" s="14">
        <v>6117.7</v>
      </c>
      <c r="E436" s="14">
        <v>22941.5</v>
      </c>
      <c r="F436" s="14">
        <v>0</v>
      </c>
    </row>
    <row r="437" spans="1:6" ht="15" thickBot="1" x14ac:dyDescent="0.35">
      <c r="A437" s="13" t="s">
        <v>52</v>
      </c>
      <c r="B437" s="14">
        <v>0</v>
      </c>
      <c r="C437" s="14">
        <v>27529.8</v>
      </c>
      <c r="D437" s="14">
        <v>6117.7</v>
      </c>
      <c r="E437" s="14">
        <v>22941.5</v>
      </c>
      <c r="F437" s="14">
        <v>0</v>
      </c>
    </row>
    <row r="438" spans="1:6" ht="15" thickBot="1" x14ac:dyDescent="0.35">
      <c r="A438" s="13" t="s">
        <v>53</v>
      </c>
      <c r="B438" s="14">
        <v>0</v>
      </c>
      <c r="C438" s="14">
        <v>27529.8</v>
      </c>
      <c r="D438" s="14">
        <v>6117.7</v>
      </c>
      <c r="E438" s="14">
        <v>22941.5</v>
      </c>
      <c r="F438" s="14">
        <v>0</v>
      </c>
    </row>
    <row r="439" spans="1:6" ht="15" thickBot="1" x14ac:dyDescent="0.35">
      <c r="A439" s="13" t="s">
        <v>54</v>
      </c>
      <c r="B439" s="14">
        <v>0</v>
      </c>
      <c r="C439" s="14">
        <v>27529.8</v>
      </c>
      <c r="D439" s="14">
        <v>6117.7</v>
      </c>
      <c r="E439" s="14">
        <v>22941.5</v>
      </c>
      <c r="F439" s="14">
        <v>0</v>
      </c>
    </row>
    <row r="440" spans="1:6" ht="15" thickBot="1" x14ac:dyDescent="0.35">
      <c r="A440" s="13" t="s">
        <v>55</v>
      </c>
      <c r="B440" s="14">
        <v>0</v>
      </c>
      <c r="C440" s="14">
        <v>27529.8</v>
      </c>
      <c r="D440" s="14">
        <v>6117.7</v>
      </c>
      <c r="E440" s="14">
        <v>22941.5</v>
      </c>
      <c r="F440" s="14">
        <v>0</v>
      </c>
    </row>
    <row r="441" spans="1:6" ht="15" thickBot="1" x14ac:dyDescent="0.35">
      <c r="A441" s="13" t="s">
        <v>56</v>
      </c>
      <c r="B441" s="14">
        <v>0</v>
      </c>
      <c r="C441" s="14">
        <v>27529.8</v>
      </c>
      <c r="D441" s="14">
        <v>6117.7</v>
      </c>
      <c r="E441" s="14">
        <v>22941.5</v>
      </c>
      <c r="F441" s="14">
        <v>0</v>
      </c>
    </row>
    <row r="442" spans="1:6" ht="15" thickBot="1" x14ac:dyDescent="0.35">
      <c r="A442" s="13" t="s">
        <v>57</v>
      </c>
      <c r="B442" s="14">
        <v>0</v>
      </c>
      <c r="C442" s="14">
        <v>27529.8</v>
      </c>
      <c r="D442" s="14">
        <v>0</v>
      </c>
      <c r="E442" s="14">
        <v>22941.5</v>
      </c>
      <c r="F442" s="14">
        <v>0</v>
      </c>
    </row>
    <row r="443" spans="1:6" ht="15" thickBot="1" x14ac:dyDescent="0.35">
      <c r="A443" s="13" t="s">
        <v>58</v>
      </c>
      <c r="B443" s="14">
        <v>0</v>
      </c>
      <c r="C443" s="14">
        <v>27529.8</v>
      </c>
      <c r="D443" s="14">
        <v>0</v>
      </c>
      <c r="E443" s="14">
        <v>22941.5</v>
      </c>
      <c r="F443" s="14">
        <v>0</v>
      </c>
    </row>
    <row r="444" spans="1:6" ht="15" thickBot="1" x14ac:dyDescent="0.35">
      <c r="A444" s="13" t="s">
        <v>59</v>
      </c>
      <c r="B444" s="14">
        <v>0</v>
      </c>
      <c r="C444" s="14">
        <v>0</v>
      </c>
      <c r="D444" s="14">
        <v>0</v>
      </c>
      <c r="E444" s="14">
        <v>22941.5</v>
      </c>
      <c r="F444" s="14">
        <v>0</v>
      </c>
    </row>
    <row r="445" spans="1:6" ht="15" thickBot="1" x14ac:dyDescent="0.35">
      <c r="A445" s="13" t="s">
        <v>60</v>
      </c>
      <c r="B445" s="14">
        <v>0</v>
      </c>
      <c r="C445" s="14">
        <v>0</v>
      </c>
      <c r="D445" s="14">
        <v>0</v>
      </c>
      <c r="E445" s="14">
        <v>22941.5</v>
      </c>
      <c r="F445" s="14">
        <v>0</v>
      </c>
    </row>
    <row r="446" spans="1:6" ht="15" thickBot="1" x14ac:dyDescent="0.35">
      <c r="A446" s="13" t="s">
        <v>61</v>
      </c>
      <c r="B446" s="14">
        <v>0</v>
      </c>
      <c r="C446" s="14">
        <v>0</v>
      </c>
      <c r="D446" s="14">
        <v>0</v>
      </c>
      <c r="E446" s="14">
        <v>22941.5</v>
      </c>
      <c r="F446" s="14">
        <v>0</v>
      </c>
    </row>
    <row r="447" spans="1:6" ht="15" thickBot="1" x14ac:dyDescent="0.35">
      <c r="A447" s="13" t="s">
        <v>62</v>
      </c>
      <c r="B447" s="14">
        <v>0</v>
      </c>
      <c r="C447" s="14">
        <v>0</v>
      </c>
      <c r="D447" s="14">
        <v>0</v>
      </c>
      <c r="E447" s="14">
        <v>5607.9</v>
      </c>
      <c r="F447" s="14">
        <v>0</v>
      </c>
    </row>
    <row r="448" spans="1:6" ht="15" thickBot="1" x14ac:dyDescent="0.35">
      <c r="A448" s="13" t="s">
        <v>63</v>
      </c>
      <c r="B448" s="14">
        <v>0</v>
      </c>
      <c r="C448" s="14">
        <v>0</v>
      </c>
      <c r="D448" s="14">
        <v>0</v>
      </c>
      <c r="E448" s="14">
        <v>5607.9</v>
      </c>
      <c r="F448" s="14">
        <v>0</v>
      </c>
    </row>
    <row r="449" spans="1:10" ht="15" thickBot="1" x14ac:dyDescent="0.35">
      <c r="A449" s="13" t="s">
        <v>64</v>
      </c>
      <c r="B449" s="14">
        <v>0</v>
      </c>
      <c r="C449" s="14">
        <v>0</v>
      </c>
      <c r="D449" s="14">
        <v>0</v>
      </c>
      <c r="E449" s="14">
        <v>0</v>
      </c>
      <c r="F449" s="14">
        <v>0</v>
      </c>
    </row>
    <row r="450" spans="1:10" ht="15" thickBot="1" x14ac:dyDescent="0.35">
      <c r="A450" s="13" t="s">
        <v>65</v>
      </c>
      <c r="B450" s="14">
        <v>0</v>
      </c>
      <c r="C450" s="14">
        <v>0</v>
      </c>
      <c r="D450" s="14">
        <v>0</v>
      </c>
      <c r="E450" s="14">
        <v>0</v>
      </c>
      <c r="F450" s="14">
        <v>0</v>
      </c>
    </row>
    <row r="451" spans="1:10" ht="18.600000000000001" thickBot="1" x14ac:dyDescent="0.35">
      <c r="A451" s="9"/>
    </row>
    <row r="452" spans="1:10" ht="15" thickBot="1" x14ac:dyDescent="0.35">
      <c r="A452" s="13" t="s">
        <v>68</v>
      </c>
      <c r="B452" s="13" t="s">
        <v>40</v>
      </c>
      <c r="C452" s="13" t="s">
        <v>127</v>
      </c>
      <c r="D452" s="13" t="s">
        <v>128</v>
      </c>
      <c r="E452" s="13" t="s">
        <v>129</v>
      </c>
      <c r="F452" s="13" t="s">
        <v>130</v>
      </c>
      <c r="G452" s="13" t="s">
        <v>69</v>
      </c>
      <c r="H452" s="13" t="s">
        <v>70</v>
      </c>
      <c r="I452" s="13" t="s">
        <v>71</v>
      </c>
      <c r="J452" s="13" t="s">
        <v>72</v>
      </c>
    </row>
    <row r="453" spans="1:10" ht="15" thickBot="1" x14ac:dyDescent="0.35">
      <c r="A453" s="13" t="s">
        <v>0</v>
      </c>
      <c r="B453" s="14">
        <v>0</v>
      </c>
      <c r="C453" s="14">
        <v>27529.8</v>
      </c>
      <c r="D453" s="14">
        <v>6117.7</v>
      </c>
      <c r="E453" s="14">
        <v>22941.5</v>
      </c>
      <c r="F453" s="14">
        <v>42314.400000000001</v>
      </c>
      <c r="G453" s="14">
        <v>98903.5</v>
      </c>
      <c r="H453" s="14">
        <v>97000</v>
      </c>
      <c r="I453" s="14">
        <v>-1903.5</v>
      </c>
      <c r="J453" s="14">
        <v>-1.96</v>
      </c>
    </row>
    <row r="454" spans="1:10" ht="15" thickBot="1" x14ac:dyDescent="0.35">
      <c r="A454" s="13" t="s">
        <v>1</v>
      </c>
      <c r="B454" s="14">
        <v>0</v>
      </c>
      <c r="C454" s="14">
        <v>27529.8</v>
      </c>
      <c r="D454" s="14">
        <v>6117.7</v>
      </c>
      <c r="E454" s="14">
        <v>5607.9</v>
      </c>
      <c r="F454" s="14">
        <v>0</v>
      </c>
      <c r="G454" s="14">
        <v>39255.5</v>
      </c>
      <c r="H454" s="14">
        <v>43000</v>
      </c>
      <c r="I454" s="14">
        <v>3744.5</v>
      </c>
      <c r="J454" s="14">
        <v>8.7100000000000009</v>
      </c>
    </row>
    <row r="455" spans="1:10" ht="15" thickBot="1" x14ac:dyDescent="0.35">
      <c r="A455" s="13" t="s">
        <v>2</v>
      </c>
      <c r="B455" s="14">
        <v>0</v>
      </c>
      <c r="C455" s="14">
        <v>36706.5</v>
      </c>
      <c r="D455" s="14">
        <v>6117.7</v>
      </c>
      <c r="E455" s="14">
        <v>22941.5</v>
      </c>
      <c r="F455" s="14">
        <v>0</v>
      </c>
      <c r="G455" s="14">
        <v>65765.7</v>
      </c>
      <c r="H455" s="14">
        <v>41000</v>
      </c>
      <c r="I455" s="14">
        <v>-24765.7</v>
      </c>
      <c r="J455" s="14">
        <v>-60.4</v>
      </c>
    </row>
    <row r="456" spans="1:10" ht="15" thickBot="1" x14ac:dyDescent="0.35">
      <c r="A456" s="13" t="s">
        <v>3</v>
      </c>
      <c r="B456" s="14">
        <v>0</v>
      </c>
      <c r="C456" s="14">
        <v>36706.5</v>
      </c>
      <c r="D456" s="14">
        <v>6117.7</v>
      </c>
      <c r="E456" s="14">
        <v>22941.5</v>
      </c>
      <c r="F456" s="14">
        <v>0</v>
      </c>
      <c r="G456" s="14">
        <v>65765.7</v>
      </c>
      <c r="H456" s="14">
        <v>88000</v>
      </c>
      <c r="I456" s="14">
        <v>22234.3</v>
      </c>
      <c r="J456" s="14">
        <v>25.27</v>
      </c>
    </row>
    <row r="457" spans="1:10" ht="15" thickBot="1" x14ac:dyDescent="0.35">
      <c r="A457" s="13" t="s">
        <v>4</v>
      </c>
      <c r="B457" s="14">
        <v>0</v>
      </c>
      <c r="C457" s="14">
        <v>36706.5</v>
      </c>
      <c r="D457" s="14">
        <v>6117.7</v>
      </c>
      <c r="E457" s="14">
        <v>22941.5</v>
      </c>
      <c r="F457" s="14">
        <v>0</v>
      </c>
      <c r="G457" s="14">
        <v>65765.7</v>
      </c>
      <c r="H457" s="14">
        <v>60000</v>
      </c>
      <c r="I457" s="14">
        <v>-5765.7</v>
      </c>
      <c r="J457" s="14">
        <v>-9.61</v>
      </c>
    </row>
    <row r="458" spans="1:10" ht="15" thickBot="1" x14ac:dyDescent="0.35">
      <c r="A458" s="13" t="s">
        <v>5</v>
      </c>
      <c r="B458" s="14">
        <v>0</v>
      </c>
      <c r="C458" s="14">
        <v>0</v>
      </c>
      <c r="D458" s="14">
        <v>0</v>
      </c>
      <c r="E458" s="14">
        <v>22941.5</v>
      </c>
      <c r="F458" s="14">
        <v>0</v>
      </c>
      <c r="G458" s="14">
        <v>22941.5</v>
      </c>
      <c r="H458" s="14">
        <v>34000</v>
      </c>
      <c r="I458" s="14">
        <v>11058.5</v>
      </c>
      <c r="J458" s="14">
        <v>32.53</v>
      </c>
    </row>
    <row r="459" spans="1:10" ht="15" thickBot="1" x14ac:dyDescent="0.35">
      <c r="A459" s="13" t="s">
        <v>6</v>
      </c>
      <c r="B459" s="14">
        <v>13764.9</v>
      </c>
      <c r="C459" s="14">
        <v>36706.5</v>
      </c>
      <c r="D459" s="14">
        <v>6117.7</v>
      </c>
      <c r="E459" s="14">
        <v>22941.5</v>
      </c>
      <c r="F459" s="14">
        <v>0</v>
      </c>
      <c r="G459" s="14">
        <v>79530.7</v>
      </c>
      <c r="H459" s="14">
        <v>68000</v>
      </c>
      <c r="I459" s="14">
        <v>-11530.7</v>
      </c>
      <c r="J459" s="14">
        <v>-16.96</v>
      </c>
    </row>
    <row r="460" spans="1:10" ht="15" thickBot="1" x14ac:dyDescent="0.35">
      <c r="A460" s="13" t="s">
        <v>7</v>
      </c>
      <c r="B460" s="14">
        <v>0</v>
      </c>
      <c r="C460" s="14">
        <v>27529.8</v>
      </c>
      <c r="D460" s="14">
        <v>6117.7</v>
      </c>
      <c r="E460" s="14">
        <v>22941.5</v>
      </c>
      <c r="F460" s="14">
        <v>8666.7999999999993</v>
      </c>
      <c r="G460" s="14">
        <v>65255.9</v>
      </c>
      <c r="H460" s="14">
        <v>96000</v>
      </c>
      <c r="I460" s="14">
        <v>30744.1</v>
      </c>
      <c r="J460" s="14">
        <v>32.03</v>
      </c>
    </row>
    <row r="461" spans="1:10" ht="15" thickBot="1" x14ac:dyDescent="0.35">
      <c r="A461" s="13" t="s">
        <v>8</v>
      </c>
      <c r="B461" s="14">
        <v>0</v>
      </c>
      <c r="C461" s="14">
        <v>36706.5</v>
      </c>
      <c r="D461" s="14">
        <v>0</v>
      </c>
      <c r="E461" s="14">
        <v>22941.5</v>
      </c>
      <c r="F461" s="14">
        <v>0</v>
      </c>
      <c r="G461" s="14">
        <v>59648</v>
      </c>
      <c r="H461" s="14">
        <v>54000</v>
      </c>
      <c r="I461" s="14">
        <v>-5648</v>
      </c>
      <c r="J461" s="14">
        <v>-10.46</v>
      </c>
    </row>
    <row r="462" spans="1:10" ht="15" thickBot="1" x14ac:dyDescent="0.35">
      <c r="A462" s="13" t="s">
        <v>9</v>
      </c>
      <c r="B462" s="14">
        <v>0</v>
      </c>
      <c r="C462" s="14">
        <v>27529.8</v>
      </c>
      <c r="D462" s="14">
        <v>6117.7</v>
      </c>
      <c r="E462" s="14">
        <v>5607.9</v>
      </c>
      <c r="F462" s="14">
        <v>0</v>
      </c>
      <c r="G462" s="14">
        <v>39255.5</v>
      </c>
      <c r="H462" s="14">
        <v>54000</v>
      </c>
      <c r="I462" s="14">
        <v>14744.5</v>
      </c>
      <c r="J462" s="14">
        <v>27.3</v>
      </c>
    </row>
    <row r="463" spans="1:10" ht="15" thickBot="1" x14ac:dyDescent="0.35">
      <c r="A463" s="13" t="s">
        <v>10</v>
      </c>
      <c r="B463" s="14">
        <v>0</v>
      </c>
      <c r="C463" s="14">
        <v>27529.8</v>
      </c>
      <c r="D463" s="14">
        <v>0</v>
      </c>
      <c r="E463" s="14">
        <v>22941.5</v>
      </c>
      <c r="F463" s="14">
        <v>8666.7999999999993</v>
      </c>
      <c r="G463" s="14">
        <v>59138.2</v>
      </c>
      <c r="H463" s="14">
        <v>75000</v>
      </c>
      <c r="I463" s="14">
        <v>15861.8</v>
      </c>
      <c r="J463" s="14">
        <v>21.15</v>
      </c>
    </row>
    <row r="464" spans="1:10" ht="15" thickBot="1" x14ac:dyDescent="0.35">
      <c r="A464" s="13" t="s">
        <v>11</v>
      </c>
      <c r="B464" s="14">
        <v>6117.7</v>
      </c>
      <c r="C464" s="14">
        <v>49451.8</v>
      </c>
      <c r="D464" s="14">
        <v>6117.7</v>
      </c>
      <c r="E464" s="14">
        <v>22941.5</v>
      </c>
      <c r="F464" s="14">
        <v>0</v>
      </c>
      <c r="G464" s="14">
        <v>84628.800000000003</v>
      </c>
      <c r="H464" s="14">
        <v>78000</v>
      </c>
      <c r="I464" s="14">
        <v>-6628.8</v>
      </c>
      <c r="J464" s="14">
        <v>-8.5</v>
      </c>
    </row>
    <row r="465" spans="1:10" ht="15" thickBot="1" x14ac:dyDescent="0.35">
      <c r="A465" s="13" t="s">
        <v>12</v>
      </c>
      <c r="B465" s="14">
        <v>0</v>
      </c>
      <c r="C465" s="14">
        <v>36706.5</v>
      </c>
      <c r="D465" s="14">
        <v>6117.7</v>
      </c>
      <c r="E465" s="14">
        <v>22941.5</v>
      </c>
      <c r="F465" s="14">
        <v>0</v>
      </c>
      <c r="G465" s="14">
        <v>65765.7</v>
      </c>
      <c r="H465" s="14">
        <v>87000</v>
      </c>
      <c r="I465" s="14">
        <v>21234.3</v>
      </c>
      <c r="J465" s="14">
        <v>24.41</v>
      </c>
    </row>
    <row r="466" spans="1:10" ht="15" thickBot="1" x14ac:dyDescent="0.35">
      <c r="A466" s="13" t="s">
        <v>13</v>
      </c>
      <c r="B466" s="14">
        <v>66785.399999999994</v>
      </c>
      <c r="C466" s="14">
        <v>0</v>
      </c>
      <c r="D466" s="14">
        <v>6117.7</v>
      </c>
      <c r="E466" s="14">
        <v>22941.5</v>
      </c>
      <c r="F466" s="14">
        <v>0</v>
      </c>
      <c r="G466" s="14">
        <v>95844.6</v>
      </c>
      <c r="H466" s="14">
        <v>94000</v>
      </c>
      <c r="I466" s="14">
        <v>-1844.6</v>
      </c>
      <c r="J466" s="14">
        <v>-1.96</v>
      </c>
    </row>
    <row r="467" spans="1:10" ht="15" thickBot="1" x14ac:dyDescent="0.35">
      <c r="A467" s="13" t="s">
        <v>14</v>
      </c>
      <c r="B467" s="14">
        <v>6117.7</v>
      </c>
      <c r="C467" s="14">
        <v>0</v>
      </c>
      <c r="D467" s="14">
        <v>6117.7</v>
      </c>
      <c r="E467" s="14">
        <v>22941.5</v>
      </c>
      <c r="F467" s="14">
        <v>0</v>
      </c>
      <c r="G467" s="14">
        <v>35177</v>
      </c>
      <c r="H467" s="14">
        <v>23000</v>
      </c>
      <c r="I467" s="14">
        <v>-12177</v>
      </c>
      <c r="J467" s="14">
        <v>-52.94</v>
      </c>
    </row>
    <row r="468" spans="1:10" ht="15" thickBot="1" x14ac:dyDescent="0.35">
      <c r="A468" s="13" t="s">
        <v>15</v>
      </c>
      <c r="B468" s="14">
        <v>0</v>
      </c>
      <c r="C468" s="14">
        <v>27529.8</v>
      </c>
      <c r="D468" s="14">
        <v>6117.7</v>
      </c>
      <c r="E468" s="14">
        <v>22941.5</v>
      </c>
      <c r="F468" s="14">
        <v>0</v>
      </c>
      <c r="G468" s="14">
        <v>56589.1</v>
      </c>
      <c r="H468" s="14">
        <v>23000</v>
      </c>
      <c r="I468" s="14">
        <v>-33589.1</v>
      </c>
      <c r="J468" s="14">
        <v>-146.04</v>
      </c>
    </row>
    <row r="469" spans="1:10" ht="15" thickBot="1" x14ac:dyDescent="0.35">
      <c r="A469" s="13" t="s">
        <v>16</v>
      </c>
      <c r="B469" s="14">
        <v>0</v>
      </c>
      <c r="C469" s="14">
        <v>36706.5</v>
      </c>
      <c r="D469" s="14">
        <v>0</v>
      </c>
      <c r="E469" s="14">
        <v>22941.5</v>
      </c>
      <c r="F469" s="14">
        <v>0</v>
      </c>
      <c r="G469" s="14">
        <v>59648</v>
      </c>
      <c r="H469" s="14">
        <v>76000</v>
      </c>
      <c r="I469" s="14">
        <v>16352</v>
      </c>
      <c r="J469" s="14">
        <v>21.52</v>
      </c>
    </row>
    <row r="470" spans="1:10" ht="15" thickBot="1" x14ac:dyDescent="0.35">
      <c r="A470" s="13" t="s">
        <v>17</v>
      </c>
      <c r="B470" s="14">
        <v>0</v>
      </c>
      <c r="C470" s="14">
        <v>36706.5</v>
      </c>
      <c r="D470" s="14">
        <v>6117.7</v>
      </c>
      <c r="E470" s="14">
        <v>0</v>
      </c>
      <c r="F470" s="14">
        <v>8666.7999999999993</v>
      </c>
      <c r="G470" s="14">
        <v>51491</v>
      </c>
      <c r="H470" s="14">
        <v>39000</v>
      </c>
      <c r="I470" s="14">
        <v>-12491</v>
      </c>
      <c r="J470" s="14">
        <v>-32.03</v>
      </c>
    </row>
    <row r="471" spans="1:10" ht="15" thickBot="1" x14ac:dyDescent="0.35">
      <c r="A471" s="13" t="s">
        <v>18</v>
      </c>
      <c r="B471" s="14">
        <v>13764.9</v>
      </c>
      <c r="C471" s="14">
        <v>36706.5</v>
      </c>
      <c r="D471" s="14">
        <v>16823.8</v>
      </c>
      <c r="E471" s="14">
        <v>22941.5</v>
      </c>
      <c r="F471" s="14">
        <v>8666.7999999999993</v>
      </c>
      <c r="G471" s="14">
        <v>98903.5</v>
      </c>
      <c r="H471" s="14">
        <v>97000</v>
      </c>
      <c r="I471" s="14">
        <v>-1903.5</v>
      </c>
      <c r="J471" s="14">
        <v>-1.96</v>
      </c>
    </row>
    <row r="472" spans="1:10" ht="15" thickBot="1" x14ac:dyDescent="0.35">
      <c r="A472" s="13" t="s">
        <v>19</v>
      </c>
      <c r="B472" s="14">
        <v>0</v>
      </c>
      <c r="C472" s="14">
        <v>0</v>
      </c>
      <c r="D472" s="14">
        <v>6117.7</v>
      </c>
      <c r="E472" s="14">
        <v>22941.5</v>
      </c>
      <c r="F472" s="14">
        <v>8666.7999999999993</v>
      </c>
      <c r="G472" s="14">
        <v>37726.1</v>
      </c>
      <c r="H472" s="14">
        <v>20000</v>
      </c>
      <c r="I472" s="14">
        <v>-17726.099999999999</v>
      </c>
      <c r="J472" s="14">
        <v>-88.63</v>
      </c>
    </row>
    <row r="473" spans="1:10" ht="15" thickBot="1" x14ac:dyDescent="0.35"/>
    <row r="474" spans="1:10" ht="15" thickBot="1" x14ac:dyDescent="0.35">
      <c r="A474" s="15" t="s">
        <v>73</v>
      </c>
      <c r="B474" s="16">
        <v>198316.9</v>
      </c>
    </row>
    <row r="475" spans="1:10" ht="15" thickBot="1" x14ac:dyDescent="0.35">
      <c r="A475" s="15" t="s">
        <v>74</v>
      </c>
      <c r="B475" s="16">
        <v>0</v>
      </c>
    </row>
    <row r="476" spans="1:10" ht="15" thickBot="1" x14ac:dyDescent="0.35">
      <c r="A476" s="15" t="s">
        <v>75</v>
      </c>
      <c r="B476" s="16">
        <v>1246999.7</v>
      </c>
    </row>
    <row r="477" spans="1:10" ht="15" thickBot="1" x14ac:dyDescent="0.35">
      <c r="A477" s="15" t="s">
        <v>76</v>
      </c>
      <c r="B477" s="16">
        <v>1247000</v>
      </c>
    </row>
    <row r="478" spans="1:10" ht="15" thickBot="1" x14ac:dyDescent="0.35">
      <c r="A478" s="15" t="s">
        <v>77</v>
      </c>
      <c r="B478" s="16">
        <v>-0.3</v>
      </c>
    </row>
    <row r="479" spans="1:10" ht="15" thickBot="1" x14ac:dyDescent="0.35">
      <c r="A479" s="15" t="s">
        <v>78</v>
      </c>
      <c r="B479" s="16"/>
    </row>
    <row r="480" spans="1:10" ht="15" thickBot="1" x14ac:dyDescent="0.35">
      <c r="A480" s="15" t="s">
        <v>79</v>
      </c>
      <c r="B480" s="16"/>
    </row>
    <row r="481" spans="1:2" ht="15" thickBot="1" x14ac:dyDescent="0.35">
      <c r="A481" s="15" t="s">
        <v>80</v>
      </c>
      <c r="B481" s="16">
        <v>0</v>
      </c>
    </row>
    <row r="483" spans="1:2" x14ac:dyDescent="0.3">
      <c r="A483" s="17" t="s">
        <v>81</v>
      </c>
    </row>
    <row r="485" spans="1:2" x14ac:dyDescent="0.3">
      <c r="A485" s="18" t="s">
        <v>355</v>
      </c>
    </row>
    <row r="486" spans="1:2" x14ac:dyDescent="0.3">
      <c r="A486" s="18" t="s">
        <v>143</v>
      </c>
    </row>
  </sheetData>
  <conditionalFormatting sqref="A23:AS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AS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:AS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53" r:id="rId1" display="https://miau.my-x.hu/myx-free/coco/test/159174520211025150512.html" xr:uid="{4E3CF2F3-548E-4B92-A27E-3A35018575B8}"/>
    <hyperlink ref="A263" r:id="rId2" display="https://miau.my-x.hu/myx-free/coco/test/544050120211025150601.html" xr:uid="{B98244DF-CD46-4BB0-9F7C-2140C97D3A64}"/>
    <hyperlink ref="A373" r:id="rId3" display="https://miau.my-x.hu/myx-free/coco/test/777712620211025150651.html" xr:uid="{ECBCCF36-3F19-4745-AC96-B746D4EA3EDC}"/>
    <hyperlink ref="A483" r:id="rId4" display="https://miau.my-x.hu/myx-free/coco/test/713103520211025150756.html" xr:uid="{EC5A8D1D-5919-4176-B638-5A493723D842}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1377-868C-4D25-A611-D581571D72BD}">
  <sheetPr>
    <tabColor rgb="FFFFC000"/>
  </sheetPr>
  <dimension ref="A1:BG243"/>
  <sheetViews>
    <sheetView zoomScale="55" zoomScaleNormal="55" workbookViewId="0"/>
  </sheetViews>
  <sheetFormatPr defaultRowHeight="14.4" x14ac:dyDescent="0.3"/>
  <cols>
    <col min="1" max="1" width="16.44140625" bestFit="1" customWidth="1"/>
    <col min="2" max="3" width="6.21875" bestFit="1" customWidth="1"/>
    <col min="4" max="5" width="5.5546875" bestFit="1" customWidth="1"/>
    <col min="6" max="6" width="6.21875" bestFit="1" customWidth="1"/>
    <col min="7" max="7" width="5.5546875" bestFit="1" customWidth="1"/>
    <col min="9" max="9" width="9.33203125" bestFit="1" customWidth="1"/>
    <col min="10" max="14" width="6.44140625" bestFit="1" customWidth="1"/>
    <col min="15" max="19" width="7.6640625" bestFit="1" customWidth="1"/>
    <col min="20" max="20" width="3.88671875" bestFit="1" customWidth="1"/>
    <col min="22" max="22" width="6.44140625" bestFit="1" customWidth="1"/>
    <col min="23" max="27" width="3.88671875" bestFit="1" customWidth="1"/>
    <col min="29" max="29" width="16" bestFit="1" customWidth="1"/>
    <col min="30" max="30" width="6.21875" bestFit="1" customWidth="1"/>
    <col min="31" max="31" width="6.77734375" bestFit="1" customWidth="1"/>
    <col min="32" max="32" width="6.44140625" bestFit="1" customWidth="1"/>
    <col min="34" max="34" width="11.6640625" bestFit="1" customWidth="1"/>
    <col min="35" max="39" width="5.5546875" bestFit="1" customWidth="1"/>
    <col min="41" max="41" width="11.6640625" bestFit="1" customWidth="1"/>
    <col min="42" max="42" width="13.5546875" bestFit="1" customWidth="1"/>
    <col min="43" max="44" width="15.21875" bestFit="1" customWidth="1"/>
    <col min="45" max="45" width="14.5546875" bestFit="1" customWidth="1"/>
    <col min="46" max="46" width="7.6640625" bestFit="1" customWidth="1"/>
    <col min="47" max="47" width="12.5546875" bestFit="1" customWidth="1"/>
    <col min="49" max="49" width="11.6640625" bestFit="1" customWidth="1"/>
    <col min="50" max="59" width="6.77734375" bestFit="1" customWidth="1"/>
  </cols>
  <sheetData>
    <row r="1" spans="1:59" ht="15" thickBot="1" x14ac:dyDescent="0.35">
      <c r="I1" t="s">
        <v>96</v>
      </c>
      <c r="J1" t="s">
        <v>85</v>
      </c>
      <c r="K1" t="s">
        <v>85</v>
      </c>
      <c r="L1" t="s">
        <v>85</v>
      </c>
      <c r="M1" t="s">
        <v>85</v>
      </c>
      <c r="N1" t="s">
        <v>85</v>
      </c>
      <c r="O1" t="s">
        <v>84</v>
      </c>
      <c r="P1" t="s">
        <v>84</v>
      </c>
      <c r="Q1" t="s">
        <v>84</v>
      </c>
      <c r="R1" t="s">
        <v>84</v>
      </c>
      <c r="S1" t="s">
        <v>84</v>
      </c>
      <c r="T1" t="s">
        <v>97</v>
      </c>
      <c r="AD1" t="s">
        <v>115</v>
      </c>
      <c r="AE1" t="s">
        <v>116</v>
      </c>
      <c r="AT1" s="55" t="s">
        <v>332</v>
      </c>
      <c r="AU1" s="63">
        <f>CORREL(AT4:AT13,AU4:AU13)</f>
        <v>0.45105668488393447</v>
      </c>
    </row>
    <row r="2" spans="1:59" ht="15" thickBot="1" x14ac:dyDescent="0.35">
      <c r="A2" t="s">
        <v>22</v>
      </c>
      <c r="B2" s="21">
        <f>CORREL(B4:B23,$G$4:$G$23)</f>
        <v>-0.23978884742797499</v>
      </c>
      <c r="C2" s="22">
        <f t="shared" ref="C2:G2" si="0">CORREL(C4:C23,$G$4:$G$23)</f>
        <v>-0.29588863477529498</v>
      </c>
      <c r="D2" s="22">
        <f t="shared" si="0"/>
        <v>0.13044324189038356</v>
      </c>
      <c r="E2" s="22">
        <f t="shared" si="0"/>
        <v>8.2366375358193439E-2</v>
      </c>
      <c r="F2" s="22">
        <f t="shared" si="0"/>
        <v>-0.10549076638848276</v>
      </c>
      <c r="G2" s="23">
        <f t="shared" si="0"/>
        <v>1</v>
      </c>
      <c r="I2" t="s">
        <v>95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 t="s">
        <v>97</v>
      </c>
      <c r="AC2" s="27" t="s">
        <v>99</v>
      </c>
      <c r="AD2" s="27" t="s">
        <v>99</v>
      </c>
      <c r="AE2" s="27" t="s">
        <v>99</v>
      </c>
      <c r="AF2" s="27" t="s">
        <v>99</v>
      </c>
      <c r="AI2" s="7">
        <f>CORREL(AI4:AI23,$G$4:$G$23)</f>
        <v>0.23978884742797485</v>
      </c>
      <c r="AJ2" s="7">
        <f t="shared" ref="AJ2:AM2" si="1">CORREL(AJ4:AJ23,$G$4:$G$23)</f>
        <v>0.29588863477529503</v>
      </c>
      <c r="AK2" s="7">
        <f t="shared" si="1"/>
        <v>0.13044324189038337</v>
      </c>
      <c r="AL2" s="7">
        <f t="shared" si="1"/>
        <v>8.236637535819398E-2</v>
      </c>
      <c r="AM2" s="7">
        <f t="shared" si="1"/>
        <v>0.1054907663884829</v>
      </c>
      <c r="AO2" t="s">
        <v>98</v>
      </c>
      <c r="AP2" t="s">
        <v>31</v>
      </c>
      <c r="AT2" s="27" t="s">
        <v>331</v>
      </c>
      <c r="AU2" s="27" t="s">
        <v>356</v>
      </c>
    </row>
    <row r="3" spans="1:59" x14ac:dyDescent="0.3">
      <c r="A3" t="s">
        <v>20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21</v>
      </c>
      <c r="I3" t="s">
        <v>23</v>
      </c>
      <c r="J3" t="str">
        <f t="shared" ref="J3:N3" si="2">B3</f>
        <v>x1</v>
      </c>
      <c r="K3" t="str">
        <f t="shared" si="2"/>
        <v>x2</v>
      </c>
      <c r="L3" t="str">
        <f t="shared" si="2"/>
        <v>x3</v>
      </c>
      <c r="M3" t="str">
        <f t="shared" si="2"/>
        <v>x4</v>
      </c>
      <c r="N3" t="str">
        <f t="shared" si="2"/>
        <v>x5</v>
      </c>
      <c r="O3" t="str">
        <f>J3</f>
        <v>x1</v>
      </c>
      <c r="P3" t="str">
        <f t="shared" ref="P3:S3" si="3">K3</f>
        <v>x2</v>
      </c>
      <c r="Q3" t="str">
        <f t="shared" si="3"/>
        <v>x3</v>
      </c>
      <c r="R3" t="str">
        <f t="shared" si="3"/>
        <v>x4</v>
      </c>
      <c r="S3" t="str">
        <f t="shared" si="3"/>
        <v>x5</v>
      </c>
      <c r="T3" t="str">
        <f>G3</f>
        <v>Y</v>
      </c>
      <c r="V3" t="s">
        <v>24</v>
      </c>
      <c r="W3" t="str">
        <f t="shared" ref="W3:AA3" si="4">J3</f>
        <v>x1</v>
      </c>
      <c r="X3" t="str">
        <f t="shared" si="4"/>
        <v>x2</v>
      </c>
      <c r="Y3" t="str">
        <f t="shared" si="4"/>
        <v>x3</v>
      </c>
      <c r="Z3" t="str">
        <f t="shared" si="4"/>
        <v>x4</v>
      </c>
      <c r="AA3" t="str">
        <f t="shared" si="4"/>
        <v>x5</v>
      </c>
      <c r="AC3" t="s">
        <v>25</v>
      </c>
      <c r="AD3" t="s">
        <v>26</v>
      </c>
      <c r="AE3" t="s">
        <v>27</v>
      </c>
      <c r="AF3" s="24" t="s">
        <v>30</v>
      </c>
      <c r="AH3" t="s">
        <v>29</v>
      </c>
      <c r="AI3" t="str">
        <f>B3</f>
        <v>x1</v>
      </c>
      <c r="AJ3" t="str">
        <f t="shared" ref="AJ3:AM3" si="5">C3</f>
        <v>x2</v>
      </c>
      <c r="AK3" t="str">
        <f t="shared" si="5"/>
        <v>x3</v>
      </c>
      <c r="AL3" t="str">
        <f t="shared" si="5"/>
        <v>x4</v>
      </c>
      <c r="AM3" t="str">
        <f t="shared" si="5"/>
        <v>x5</v>
      </c>
      <c r="AP3" t="s">
        <v>25</v>
      </c>
      <c r="AQ3" t="s">
        <v>118</v>
      </c>
      <c r="AR3" t="s">
        <v>119</v>
      </c>
      <c r="AS3" t="s">
        <v>117</v>
      </c>
      <c r="AT3" s="27" t="s">
        <v>30</v>
      </c>
      <c r="AU3" s="27" t="s">
        <v>30</v>
      </c>
      <c r="AW3" t="s">
        <v>29</v>
      </c>
      <c r="AX3" t="s">
        <v>105</v>
      </c>
      <c r="AY3" t="s">
        <v>106</v>
      </c>
      <c r="AZ3" t="s">
        <v>107</v>
      </c>
      <c r="BA3" t="s">
        <v>108</v>
      </c>
      <c r="BB3" t="s">
        <v>109</v>
      </c>
      <c r="BC3" t="s">
        <v>110</v>
      </c>
      <c r="BD3" t="s">
        <v>111</v>
      </c>
      <c r="BE3" t="s">
        <v>112</v>
      </c>
      <c r="BF3" t="s">
        <v>113</v>
      </c>
      <c r="BG3" t="s">
        <v>114</v>
      </c>
    </row>
    <row r="4" spans="1:59" x14ac:dyDescent="0.3">
      <c r="A4" t="s">
        <v>0</v>
      </c>
      <c r="B4">
        <v>73</v>
      </c>
      <c r="C4">
        <v>58</v>
      </c>
      <c r="D4">
        <v>63</v>
      </c>
      <c r="E4">
        <v>78</v>
      </c>
      <c r="F4">
        <v>12</v>
      </c>
      <c r="G4">
        <v>97</v>
      </c>
      <c r="I4" t="str">
        <f>A4</f>
        <v>O1</v>
      </c>
      <c r="J4">
        <f>RANK(B4,B$4:B$23,J$2)</f>
        <v>5</v>
      </c>
      <c r="K4">
        <f t="shared" ref="K4:K23" si="6">RANK(C4,C$4:C$23,K$2)</f>
        <v>9</v>
      </c>
      <c r="L4">
        <f t="shared" ref="L4:L23" si="7">RANK(D4,D$4:D$23,L$2)</f>
        <v>7</v>
      </c>
      <c r="M4">
        <f t="shared" ref="M4:M23" si="8">RANK(E4,E$4:E$23,M$2)</f>
        <v>5</v>
      </c>
      <c r="N4">
        <f t="shared" ref="N4:N23" si="9">RANK(F4,F$4:F$23,N$2)</f>
        <v>20</v>
      </c>
      <c r="O4">
        <f>RANK(B4,B$4:B$23,O$2)</f>
        <v>16</v>
      </c>
      <c r="P4">
        <f t="shared" ref="P4:P23" si="10">RANK(C4,C$4:C$23,P$2)</f>
        <v>12</v>
      </c>
      <c r="Q4">
        <f t="shared" ref="Q4:Q23" si="11">RANK(D4,D$4:D$23,Q$2)</f>
        <v>14</v>
      </c>
      <c r="R4">
        <f t="shared" ref="R4:R23" si="12">RANK(E4,E$4:E$23,R$2)</f>
        <v>16</v>
      </c>
      <c r="S4">
        <f t="shared" ref="S4:S23" si="13">RANK(F4,F$4:F$23,S$2)</f>
        <v>1</v>
      </c>
      <c r="T4">
        <f t="shared" ref="T4:T23" si="14">G4</f>
        <v>97</v>
      </c>
      <c r="V4" t="str">
        <f>I4</f>
        <v>O1</v>
      </c>
      <c r="W4">
        <f>J4+O4</f>
        <v>21</v>
      </c>
      <c r="X4">
        <f t="shared" ref="X4:X23" si="15">K4+P4</f>
        <v>21</v>
      </c>
      <c r="Y4">
        <f t="shared" ref="Y4:Y23" si="16">L4+Q4</f>
        <v>21</v>
      </c>
      <c r="Z4">
        <f t="shared" ref="Z4:Z23" si="17">M4+R4</f>
        <v>21</v>
      </c>
      <c r="AA4">
        <f t="shared" ref="AA4:AA23" si="18">N4+S4</f>
        <v>21</v>
      </c>
      <c r="AC4" s="27" t="s">
        <v>100</v>
      </c>
      <c r="AD4" s="7" cm="1">
        <f t="array" ref="AD4:AE4">LINEST(G4:G23,B4:B23,TRUE,FALSE)</f>
        <v>-0.250951639067795</v>
      </c>
      <c r="AE4" s="7">
        <v>75.073248100737203</v>
      </c>
      <c r="AF4" s="25">
        <f>CORREL(AI4:AI23,$G$4:$G$23)</f>
        <v>0.23978884742797485</v>
      </c>
      <c r="AH4" t="str">
        <f>A4</f>
        <v>O1</v>
      </c>
      <c r="AI4" s="2">
        <f>B4*$AD$4+$AE$4</f>
        <v>56.753778448788168</v>
      </c>
      <c r="AJ4" s="2">
        <f>C4*$AD$5+$AE$5</f>
        <v>61.48489320156807</v>
      </c>
      <c r="AK4" s="2">
        <f>D4*$AD$6+$AE$6</f>
        <v>63.560355230992975</v>
      </c>
      <c r="AL4" s="2">
        <f>E4*$AD$7+$AE$7</f>
        <v>64.686975549042444</v>
      </c>
      <c r="AM4" s="2">
        <f>F4*$AD$8+$AE$8</f>
        <v>66.682541722904205</v>
      </c>
      <c r="AO4">
        <v>1</v>
      </c>
      <c r="AP4" t="s">
        <v>105</v>
      </c>
      <c r="AQ4" s="6" cm="1">
        <f t="array" ref="AQ4:AS4">LINEST(G26:G45,B26:C45,TRUE,FALSE)</f>
        <v>-0.26844391611407081</v>
      </c>
      <c r="AR4" s="6">
        <v>-0.20976301809097642</v>
      </c>
      <c r="AS4" s="6">
        <v>87.77624479509781</v>
      </c>
      <c r="AT4" s="28">
        <f>CORREL(AX4:AX23,G4:G23)</f>
        <v>0.35615378201197195</v>
      </c>
      <c r="AU4" s="28">
        <f>xixj_Y_sim!F1</f>
        <v>0.77275594261185665</v>
      </c>
      <c r="AW4" t="str">
        <f>AH4</f>
        <v>O1</v>
      </c>
      <c r="AX4" s="2">
        <f>C4*$AQ$4+B4*$AR$4+$AS$4</f>
        <v>56.893797339840425</v>
      </c>
      <c r="AY4" s="2">
        <f>D4*$AQ$5+B4*$AR$5+$AS$5</f>
        <v>56.567441406089934</v>
      </c>
      <c r="AZ4" s="2">
        <f>E4*$AQ$6+B4*$AR$6+$AS$6</f>
        <v>56.335877614773985</v>
      </c>
      <c r="BA4" s="2">
        <f>F4*$AQ$7+B4*$AR$7+$AS$7</f>
        <v>61.466291237783764</v>
      </c>
      <c r="BB4" s="2">
        <f>D4*$AQ$8+C4*$AR$8+$AS$8</f>
        <v>62.429692555428531</v>
      </c>
      <c r="BC4" s="2">
        <f>E4*$AQ$9+C4*$AR$9+$AS$9</f>
        <v>62.62278524766112</v>
      </c>
      <c r="BD4" s="2">
        <f>F4*$AQ$10+C4*$AR$10+$AS$10</f>
        <v>65.932082188811762</v>
      </c>
      <c r="BE4" s="2">
        <f>E4*$AQ$11+D4*$AR$11+$AS$11</f>
        <v>64.920911551325403</v>
      </c>
      <c r="BF4" s="2">
        <f>F4*$AQ$12+D4*$AR$12+$AS$12</f>
        <v>68.406995201253721</v>
      </c>
      <c r="BG4" s="2">
        <f>F4*$AQ$13+E4*$AR$13+$AS$13</f>
        <v>68.471281677109602</v>
      </c>
    </row>
    <row r="5" spans="1:59" x14ac:dyDescent="0.3">
      <c r="A5" t="s">
        <v>1</v>
      </c>
      <c r="B5">
        <v>91</v>
      </c>
      <c r="C5">
        <v>68</v>
      </c>
      <c r="D5">
        <v>56</v>
      </c>
      <c r="E5">
        <v>18</v>
      </c>
      <c r="F5">
        <v>84</v>
      </c>
      <c r="G5">
        <v>43</v>
      </c>
      <c r="I5" t="str">
        <f t="shared" ref="I5:I23" si="19">A5</f>
        <v>O2</v>
      </c>
      <c r="J5">
        <f t="shared" ref="J5:J23" si="20">RANK(B5,B$4:B$23,J$2)</f>
        <v>1</v>
      </c>
      <c r="K5">
        <f t="shared" si="6"/>
        <v>8</v>
      </c>
      <c r="L5">
        <f t="shared" si="7"/>
        <v>11</v>
      </c>
      <c r="M5">
        <f t="shared" si="8"/>
        <v>18</v>
      </c>
      <c r="N5">
        <f t="shared" si="9"/>
        <v>7</v>
      </c>
      <c r="O5">
        <f t="shared" ref="O5:O23" si="21">RANK(B5,B$4:B$23,O$2)</f>
        <v>20</v>
      </c>
      <c r="P5">
        <f t="shared" si="10"/>
        <v>13</v>
      </c>
      <c r="Q5">
        <f t="shared" si="11"/>
        <v>10</v>
      </c>
      <c r="R5">
        <f t="shared" si="12"/>
        <v>3</v>
      </c>
      <c r="S5">
        <f t="shared" si="13"/>
        <v>14</v>
      </c>
      <c r="T5">
        <f t="shared" si="14"/>
        <v>43</v>
      </c>
      <c r="V5" t="str">
        <f t="shared" ref="V5:V23" si="22">I5</f>
        <v>O2</v>
      </c>
      <c r="W5">
        <f t="shared" ref="W5:W23" si="23">J5+O5</f>
        <v>21</v>
      </c>
      <c r="X5">
        <f t="shared" si="15"/>
        <v>21</v>
      </c>
      <c r="Y5">
        <f t="shared" si="16"/>
        <v>21</v>
      </c>
      <c r="Z5">
        <f t="shared" si="17"/>
        <v>21</v>
      </c>
      <c r="AA5">
        <f t="shared" si="18"/>
        <v>21</v>
      </c>
      <c r="AC5" s="27" t="s">
        <v>101</v>
      </c>
      <c r="AD5" s="7" cm="1">
        <f t="array" ref="AD5:AE5">LINEST(G4:G23,C4:C23,TRUE,FALSE)</f>
        <v>-0.29831268911445979</v>
      </c>
      <c r="AE5" s="7">
        <v>78.787029170206736</v>
      </c>
      <c r="AF5" s="25">
        <f>CORREL(AJ4:AJ23,$G$4:$G$23)</f>
        <v>0.29588863477529503</v>
      </c>
      <c r="AH5" t="str">
        <f t="shared" ref="AH5:AH23" si="24">A5</f>
        <v>O2</v>
      </c>
      <c r="AI5" s="2">
        <f t="shared" ref="AI5:AI23" si="25">B5*$AD$4+$AE$4</f>
        <v>52.236648945567858</v>
      </c>
      <c r="AJ5" s="2">
        <f t="shared" ref="AJ5:AJ23" si="26">C5*$AD$5+$AE$5</f>
        <v>58.50176631042347</v>
      </c>
      <c r="AK5" s="2">
        <f t="shared" ref="AK5:AK23" si="27">D5*$AD$6+$AE$6</f>
        <v>62.557694092892284</v>
      </c>
      <c r="AL5" s="2">
        <f t="shared" ref="AL5:AL23" si="28">E5*$AD$7+$AE$7</f>
        <v>59.965812823704177</v>
      </c>
      <c r="AM5" s="2">
        <f t="shared" ref="AM5:AM23" si="29">F5*$AD$8+$AE$8</f>
        <v>59.742764102234503</v>
      </c>
      <c r="AO5">
        <v>2</v>
      </c>
      <c r="AP5" t="s">
        <v>106</v>
      </c>
      <c r="AQ5" s="6" cm="1">
        <f t="array" ref="AQ5:AS5">LINEST(G48:G67,B48:C67,TRUE,FALSE)</f>
        <v>-9.0856077238108748E-3</v>
      </c>
      <c r="AR5" s="6">
        <v>-0.25586480756250485</v>
      </c>
      <c r="AS5" s="6">
        <v>75.817965644752874</v>
      </c>
      <c r="AT5" s="28">
        <f>CORREL(AY4:AY23,G4:G23)</f>
        <v>0.23988562313227085</v>
      </c>
      <c r="AU5" s="28">
        <f>xixj_Y_sim!R1</f>
        <v>0.73954072906289481</v>
      </c>
      <c r="AW5" t="str">
        <f t="shared" ref="AW5:AW23" si="30">AH5</f>
        <v>O2</v>
      </c>
      <c r="AX5" s="2">
        <f t="shared" ref="AX5:AX23" si="31">C5*$AQ$4+B5*$AR$4+$AS$4</f>
        <v>50.433623853062137</v>
      </c>
      <c r="AY5" s="2">
        <f t="shared" ref="AY5:AY23" si="32">D5*$AQ$5+B5*$AR$5+$AS$5</f>
        <v>52.025474124031525</v>
      </c>
      <c r="AZ5" s="2">
        <f t="shared" ref="AZ5:AZ23" si="33">E5*$AQ$6+B5*$AR$6+$AS$6</f>
        <v>52.379744488664997</v>
      </c>
      <c r="BA5" s="2">
        <f t="shared" ref="BA5:BA23" si="34">F5*$AQ$7+B5*$AR$7+$AS$7</f>
        <v>49.056713844217491</v>
      </c>
      <c r="BB5" s="2">
        <f t="shared" ref="BB5:BB23" si="35">D5*$AQ$8+C5*$AR$8+$AS$8</f>
        <v>58.802527963812359</v>
      </c>
      <c r="BC5" s="2">
        <f t="shared" ref="BC5:BC23" si="36">E5*$AQ$9+C5*$AR$9+$AS$9</f>
        <v>57.434222793643741</v>
      </c>
      <c r="BD5" s="2">
        <f t="shared" ref="BD5:BD23" si="37">F5*$AQ$10+C5*$AR$10+$AS$10</f>
        <v>55.810096155020751</v>
      </c>
      <c r="BE5" s="2">
        <f t="shared" ref="BE5:BE23" si="38">E5*$AQ$11+D5*$AR$11+$AS$11</f>
        <v>61.021137765045836</v>
      </c>
      <c r="BF5" s="2">
        <f t="shared" ref="BF5:BF23" si="39">F5*$AQ$12+D5*$AR$12+$AS$12</f>
        <v>59.704081922571739</v>
      </c>
      <c r="BG5" s="2">
        <f t="shared" ref="BG5:BG23" si="40">F5*$AQ$13+E5*$AR$13+$AS$13</f>
        <v>57.799178056289854</v>
      </c>
    </row>
    <row r="6" spans="1:59" x14ac:dyDescent="0.3">
      <c r="A6" t="s">
        <v>2</v>
      </c>
      <c r="B6">
        <v>59</v>
      </c>
      <c r="C6">
        <v>18</v>
      </c>
      <c r="D6">
        <v>78</v>
      </c>
      <c r="E6">
        <v>28</v>
      </c>
      <c r="F6">
        <v>88</v>
      </c>
      <c r="G6">
        <v>41</v>
      </c>
      <c r="I6" t="str">
        <f t="shared" si="19"/>
        <v>O3</v>
      </c>
      <c r="J6">
        <f t="shared" si="20"/>
        <v>10</v>
      </c>
      <c r="K6">
        <f t="shared" si="6"/>
        <v>19</v>
      </c>
      <c r="L6">
        <f t="shared" si="7"/>
        <v>5</v>
      </c>
      <c r="M6">
        <f t="shared" si="8"/>
        <v>14</v>
      </c>
      <c r="N6">
        <f t="shared" si="9"/>
        <v>6</v>
      </c>
      <c r="O6">
        <f t="shared" si="21"/>
        <v>11</v>
      </c>
      <c r="P6">
        <f t="shared" si="10"/>
        <v>2</v>
      </c>
      <c r="Q6">
        <f t="shared" si="11"/>
        <v>16</v>
      </c>
      <c r="R6">
        <f t="shared" si="12"/>
        <v>7</v>
      </c>
      <c r="S6">
        <f t="shared" si="13"/>
        <v>15</v>
      </c>
      <c r="T6">
        <f t="shared" si="14"/>
        <v>41</v>
      </c>
      <c r="V6" t="str">
        <f t="shared" si="22"/>
        <v>O3</v>
      </c>
      <c r="W6">
        <f t="shared" si="23"/>
        <v>21</v>
      </c>
      <c r="X6">
        <f t="shared" si="15"/>
        <v>21</v>
      </c>
      <c r="Y6">
        <f t="shared" si="16"/>
        <v>21</v>
      </c>
      <c r="Z6">
        <f t="shared" si="17"/>
        <v>21</v>
      </c>
      <c r="AA6">
        <f t="shared" si="18"/>
        <v>21</v>
      </c>
      <c r="AC6" s="27" t="s">
        <v>102</v>
      </c>
      <c r="AD6" s="7" cm="1">
        <f t="array" ref="AD6:AE6">LINEST(G4:G23,D4:D23,TRUE,FALSE)</f>
        <v>0.14323730544295582</v>
      </c>
      <c r="AE6" s="7">
        <v>54.536404988086758</v>
      </c>
      <c r="AF6" s="25">
        <f>CORREL(AK4:AK23,$G$4:$G$23)</f>
        <v>0.13044324189038337</v>
      </c>
      <c r="AH6" t="str">
        <f t="shared" si="24"/>
        <v>O3</v>
      </c>
      <c r="AI6" s="2">
        <f t="shared" si="25"/>
        <v>60.267101395737299</v>
      </c>
      <c r="AJ6" s="2">
        <f t="shared" si="26"/>
        <v>73.417400766146457</v>
      </c>
      <c r="AK6" s="2">
        <f t="shared" si="27"/>
        <v>65.708914812637317</v>
      </c>
      <c r="AL6" s="2">
        <f t="shared" si="28"/>
        <v>60.752673277927215</v>
      </c>
      <c r="AM6" s="2">
        <f t="shared" si="29"/>
        <v>59.357220901086194</v>
      </c>
      <c r="AO6">
        <v>3</v>
      </c>
      <c r="AP6" t="s">
        <v>107</v>
      </c>
      <c r="AQ6" s="6" cm="1">
        <f t="array" ref="AQ6:AS6">LINEST(G70:G89,B70:C89,TRUE,FALSE)</f>
        <v>-1.0697657920451764E-2</v>
      </c>
      <c r="AR6" s="6">
        <v>-0.25544403340756056</v>
      </c>
      <c r="AS6" s="6">
        <v>75.817709371321143</v>
      </c>
      <c r="AT6" s="28">
        <f>CORREL(AZ4:AZ23,G4:G23)</f>
        <v>0.240011792882107</v>
      </c>
      <c r="AU6" s="28">
        <f>xixj_Y_sim!AD1</f>
        <v>0.67266865010501231</v>
      </c>
      <c r="AW6" t="str">
        <f t="shared" si="30"/>
        <v>O3</v>
      </c>
      <c r="AX6" s="2">
        <f t="shared" si="31"/>
        <v>70.568236237676928</v>
      </c>
      <c r="AY6" s="2">
        <f t="shared" si="32"/>
        <v>60.013264596107838</v>
      </c>
      <c r="AZ6" s="2">
        <f t="shared" si="33"/>
        <v>60.44697697850242</v>
      </c>
      <c r="BA6" s="2">
        <f t="shared" si="34"/>
        <v>56.86004089868613</v>
      </c>
      <c r="BB6" s="2">
        <f t="shared" si="35"/>
        <v>75.534685489549332</v>
      </c>
      <c r="BC6" s="2">
        <f t="shared" si="36"/>
        <v>72.432962362996363</v>
      </c>
      <c r="BD6" s="2">
        <f t="shared" si="37"/>
        <v>70.382433092098879</v>
      </c>
      <c r="BE6" s="2">
        <f t="shared" si="38"/>
        <v>64.347978728410254</v>
      </c>
      <c r="BF6" s="2">
        <f t="shared" si="39"/>
        <v>62.643339298956214</v>
      </c>
      <c r="BG6" s="2">
        <f t="shared" si="40"/>
        <v>58.136675510079051</v>
      </c>
    </row>
    <row r="7" spans="1:59" x14ac:dyDescent="0.3">
      <c r="A7" t="s">
        <v>3</v>
      </c>
      <c r="B7">
        <v>29</v>
      </c>
      <c r="C7">
        <v>37</v>
      </c>
      <c r="D7">
        <v>32</v>
      </c>
      <c r="E7">
        <v>26</v>
      </c>
      <c r="F7">
        <v>94</v>
      </c>
      <c r="G7">
        <v>88</v>
      </c>
      <c r="I7" t="str">
        <f t="shared" si="19"/>
        <v>O4</v>
      </c>
      <c r="J7">
        <f t="shared" si="20"/>
        <v>13</v>
      </c>
      <c r="K7">
        <f t="shared" si="6"/>
        <v>13</v>
      </c>
      <c r="L7">
        <f t="shared" si="7"/>
        <v>16</v>
      </c>
      <c r="M7">
        <f t="shared" si="8"/>
        <v>15</v>
      </c>
      <c r="N7">
        <f t="shared" si="9"/>
        <v>3</v>
      </c>
      <c r="O7">
        <f t="shared" si="21"/>
        <v>7</v>
      </c>
      <c r="P7">
        <f t="shared" si="10"/>
        <v>7</v>
      </c>
      <c r="Q7">
        <f t="shared" si="11"/>
        <v>5</v>
      </c>
      <c r="R7">
        <f t="shared" si="12"/>
        <v>6</v>
      </c>
      <c r="S7">
        <f t="shared" si="13"/>
        <v>18</v>
      </c>
      <c r="T7">
        <f t="shared" si="14"/>
        <v>88</v>
      </c>
      <c r="V7" t="str">
        <f t="shared" si="22"/>
        <v>O4</v>
      </c>
      <c r="W7">
        <f t="shared" si="23"/>
        <v>20</v>
      </c>
      <c r="X7">
        <f t="shared" si="15"/>
        <v>20</v>
      </c>
      <c r="Y7">
        <f t="shared" si="16"/>
        <v>21</v>
      </c>
      <c r="Z7">
        <f t="shared" si="17"/>
        <v>21</v>
      </c>
      <c r="AA7">
        <f t="shared" si="18"/>
        <v>21</v>
      </c>
      <c r="AC7" s="27" t="s">
        <v>103</v>
      </c>
      <c r="AD7" s="7" cm="1">
        <f t="array" ref="AD7:AE7">LINEST(G4:G23,E4:E23,TRUE,FALSE)</f>
        <v>7.8686045422304396E-2</v>
      </c>
      <c r="AE7" s="7">
        <v>58.549464006102696</v>
      </c>
      <c r="AF7" s="25">
        <f>CORREL(AL4:AL23,$G$4:$G$23)</f>
        <v>8.236637535819398E-2</v>
      </c>
      <c r="AH7" t="str">
        <f t="shared" si="24"/>
        <v>O4</v>
      </c>
      <c r="AI7" s="2">
        <f t="shared" si="25"/>
        <v>67.795650567771148</v>
      </c>
      <c r="AJ7" s="2">
        <f t="shared" si="26"/>
        <v>67.749459672971724</v>
      </c>
      <c r="AK7" s="2">
        <f t="shared" si="27"/>
        <v>59.119998762261346</v>
      </c>
      <c r="AL7" s="2">
        <f t="shared" si="28"/>
        <v>60.595301187082612</v>
      </c>
      <c r="AM7" s="2">
        <f t="shared" si="29"/>
        <v>58.778906099363716</v>
      </c>
      <c r="AO7">
        <v>4</v>
      </c>
      <c r="AP7" t="s">
        <v>108</v>
      </c>
      <c r="AQ7" s="6" cm="1">
        <f t="array" ref="AQ7:AS7">LINEST(G92:G111,B92:C111,TRUE,FALSE)</f>
        <v>-0.10801624141990128</v>
      </c>
      <c r="AR7" s="6">
        <v>-0.2573560006296326</v>
      </c>
      <c r="AS7" s="6">
        <v>81.549474180785765</v>
      </c>
      <c r="AT7" s="28">
        <f>CORREL(BA4:BA23,G4:G23)</f>
        <v>0.26727734516730678</v>
      </c>
      <c r="AU7" s="28">
        <f>xixj_Y_sim!AP1</f>
        <v>0.8056278935308957</v>
      </c>
      <c r="AW7" t="str">
        <f t="shared" si="30"/>
        <v>O4</v>
      </c>
      <c r="AX7" s="2">
        <f t="shared" si="31"/>
        <v>71.760692374238872</v>
      </c>
      <c r="AY7" s="2">
        <f t="shared" si="32"/>
        <v>68.107146778278292</v>
      </c>
      <c r="AZ7" s="2">
        <f t="shared" si="33"/>
        <v>68.131693296570148</v>
      </c>
      <c r="BA7" s="2">
        <f t="shared" si="34"/>
        <v>63.932623469055699</v>
      </c>
      <c r="BB7" s="2">
        <f t="shared" si="35"/>
        <v>65.112314331813621</v>
      </c>
      <c r="BC7" s="2">
        <f t="shared" si="36"/>
        <v>66.801370053750375</v>
      </c>
      <c r="BD7" s="2">
        <f t="shared" si="37"/>
        <v>64.100432140889097</v>
      </c>
      <c r="BE7" s="2">
        <f t="shared" si="38"/>
        <v>58.337419216165124</v>
      </c>
      <c r="BF7" s="2">
        <f t="shared" si="39"/>
        <v>54.97491980960092</v>
      </c>
      <c r="BG7" s="2">
        <f t="shared" si="40"/>
        <v>57.456671764040223</v>
      </c>
    </row>
    <row r="8" spans="1:59" ht="15" thickBot="1" x14ac:dyDescent="0.35">
      <c r="A8" t="s">
        <v>4</v>
      </c>
      <c r="B8">
        <v>72</v>
      </c>
      <c r="C8">
        <v>28</v>
      </c>
      <c r="D8">
        <v>53</v>
      </c>
      <c r="E8">
        <v>70</v>
      </c>
      <c r="F8">
        <v>89</v>
      </c>
      <c r="G8">
        <v>60</v>
      </c>
      <c r="I8" t="str">
        <f t="shared" si="19"/>
        <v>O5</v>
      </c>
      <c r="J8">
        <f t="shared" si="20"/>
        <v>6</v>
      </c>
      <c r="K8">
        <f t="shared" si="6"/>
        <v>17</v>
      </c>
      <c r="L8">
        <f t="shared" si="7"/>
        <v>12</v>
      </c>
      <c r="M8">
        <f t="shared" si="8"/>
        <v>6</v>
      </c>
      <c r="N8">
        <f t="shared" si="9"/>
        <v>4</v>
      </c>
      <c r="O8">
        <f t="shared" si="21"/>
        <v>14</v>
      </c>
      <c r="P8">
        <f t="shared" si="10"/>
        <v>4</v>
      </c>
      <c r="Q8">
        <f t="shared" si="11"/>
        <v>9</v>
      </c>
      <c r="R8">
        <f t="shared" si="12"/>
        <v>15</v>
      </c>
      <c r="S8">
        <f t="shared" si="13"/>
        <v>16</v>
      </c>
      <c r="T8">
        <f t="shared" si="14"/>
        <v>60</v>
      </c>
      <c r="V8" t="str">
        <f t="shared" si="22"/>
        <v>O5</v>
      </c>
      <c r="W8">
        <f t="shared" si="23"/>
        <v>20</v>
      </c>
      <c r="X8">
        <f t="shared" si="15"/>
        <v>21</v>
      </c>
      <c r="Y8">
        <f t="shared" si="16"/>
        <v>21</v>
      </c>
      <c r="Z8">
        <f t="shared" si="17"/>
        <v>21</v>
      </c>
      <c r="AA8">
        <f t="shared" si="18"/>
        <v>20</v>
      </c>
      <c r="AC8" s="27" t="s">
        <v>104</v>
      </c>
      <c r="AD8" s="7" cm="1">
        <f t="array" ref="AD8:AE8">LINEST(G4:G23,F4:F23,TRUE,FALSE)</f>
        <v>-9.6385800287079201E-2</v>
      </c>
      <c r="AE8" s="7">
        <v>67.83917132634916</v>
      </c>
      <c r="AF8" s="26">
        <f>CORREL(AM4:AM23,$G$4:$G$23)</f>
        <v>0.1054907663884829</v>
      </c>
      <c r="AH8" t="str">
        <f t="shared" si="24"/>
        <v>O5</v>
      </c>
      <c r="AI8" s="2">
        <f t="shared" si="25"/>
        <v>57.004730087855961</v>
      </c>
      <c r="AJ8" s="2">
        <f t="shared" si="26"/>
        <v>70.434273875001864</v>
      </c>
      <c r="AK8" s="2">
        <f t="shared" si="27"/>
        <v>62.127982176563414</v>
      </c>
      <c r="AL8" s="2">
        <f t="shared" si="28"/>
        <v>64.057487185664002</v>
      </c>
      <c r="AM8" s="2">
        <f t="shared" si="29"/>
        <v>59.260835100799113</v>
      </c>
      <c r="AO8">
        <v>5</v>
      </c>
      <c r="AP8" t="s">
        <v>109</v>
      </c>
      <c r="AQ8" s="6" cm="1">
        <f t="array" ref="AQ8:AS8">LINEST(G114:G133,C114:D133,TRUE,FALSE)</f>
        <v>0.10797426402645217</v>
      </c>
      <c r="AR8" s="6">
        <v>-0.28713447434310052</v>
      </c>
      <c r="AS8" s="6">
        <v>72.281113433661872</v>
      </c>
      <c r="AT8" s="28">
        <f>CORREL(BB4:BB23,G4:G23)</f>
        <v>0.31160219458374572</v>
      </c>
      <c r="AU8" s="28">
        <f>xixj_Y_sim!BB1</f>
        <v>0.8038521196376287</v>
      </c>
      <c r="AW8" t="str">
        <f t="shared" si="30"/>
        <v>O5</v>
      </c>
      <c r="AX8" s="2">
        <f t="shared" si="31"/>
        <v>65.15687784135352</v>
      </c>
      <c r="AY8" s="2">
        <f t="shared" si="32"/>
        <v>56.914162290890545</v>
      </c>
      <c r="AZ8" s="2">
        <f t="shared" si="33"/>
        <v>56.676902911545156</v>
      </c>
      <c r="BA8" s="2">
        <f t="shared" si="34"/>
        <v>53.406396649081003</v>
      </c>
      <c r="BB8" s="2">
        <f t="shared" si="35"/>
        <v>69.963984145457019</v>
      </c>
      <c r="BC8" s="2">
        <f t="shared" si="36"/>
        <v>71.093694445099317</v>
      </c>
      <c r="BD8" s="2">
        <f t="shared" si="37"/>
        <v>67.28975782606409</v>
      </c>
      <c r="BE8" s="2">
        <f t="shared" si="38"/>
        <v>63.235964117863404</v>
      </c>
      <c r="BF8" s="2">
        <f t="shared" si="39"/>
        <v>58.715396435521619</v>
      </c>
      <c r="BG8" s="2">
        <f t="shared" si="40"/>
        <v>60.97733646797009</v>
      </c>
    </row>
    <row r="9" spans="1:59" x14ac:dyDescent="0.3">
      <c r="A9" t="s">
        <v>5</v>
      </c>
      <c r="B9">
        <v>86</v>
      </c>
      <c r="C9">
        <v>98</v>
      </c>
      <c r="D9">
        <v>20</v>
      </c>
      <c r="E9">
        <v>35</v>
      </c>
      <c r="F9">
        <v>53</v>
      </c>
      <c r="G9">
        <v>34</v>
      </c>
      <c r="I9" t="str">
        <f t="shared" si="19"/>
        <v>O6</v>
      </c>
      <c r="J9">
        <f t="shared" si="20"/>
        <v>2</v>
      </c>
      <c r="K9">
        <f t="shared" si="6"/>
        <v>1</v>
      </c>
      <c r="L9">
        <f t="shared" si="7"/>
        <v>19</v>
      </c>
      <c r="M9">
        <f t="shared" si="8"/>
        <v>12</v>
      </c>
      <c r="N9">
        <f t="shared" si="9"/>
        <v>9</v>
      </c>
      <c r="O9">
        <f t="shared" si="21"/>
        <v>19</v>
      </c>
      <c r="P9">
        <f t="shared" si="10"/>
        <v>20</v>
      </c>
      <c r="Q9">
        <f t="shared" si="11"/>
        <v>2</v>
      </c>
      <c r="R9">
        <f t="shared" si="12"/>
        <v>9</v>
      </c>
      <c r="S9">
        <f t="shared" si="13"/>
        <v>12</v>
      </c>
      <c r="T9">
        <f t="shared" si="14"/>
        <v>34</v>
      </c>
      <c r="V9" t="str">
        <f t="shared" si="22"/>
        <v>O6</v>
      </c>
      <c r="W9">
        <f t="shared" si="23"/>
        <v>21</v>
      </c>
      <c r="X9">
        <f t="shared" si="15"/>
        <v>21</v>
      </c>
      <c r="Y9">
        <f t="shared" si="16"/>
        <v>21</v>
      </c>
      <c r="Z9">
        <f t="shared" si="17"/>
        <v>21</v>
      </c>
      <c r="AA9">
        <f t="shared" si="18"/>
        <v>21</v>
      </c>
      <c r="AH9" t="str">
        <f t="shared" si="24"/>
        <v>O6</v>
      </c>
      <c r="AI9" s="2">
        <f t="shared" si="25"/>
        <v>53.49140714090683</v>
      </c>
      <c r="AJ9" s="2">
        <f t="shared" si="26"/>
        <v>49.552385636989676</v>
      </c>
      <c r="AK9" s="2">
        <f t="shared" si="27"/>
        <v>57.401151096945874</v>
      </c>
      <c r="AL9" s="2">
        <f t="shared" si="28"/>
        <v>61.303475595883349</v>
      </c>
      <c r="AM9" s="2">
        <f t="shared" si="29"/>
        <v>62.730723911133964</v>
      </c>
      <c r="AO9">
        <v>6</v>
      </c>
      <c r="AP9" t="s">
        <v>110</v>
      </c>
      <c r="AQ9" s="6" cm="1">
        <f t="array" ref="AQ9:AS9">LINEST(G136:G155,C136:D155,TRUE,FALSE)</f>
        <v>3.7738181726669914E-2</v>
      </c>
      <c r="AR9" s="6">
        <v>-0.29242715504171857</v>
      </c>
      <c r="AS9" s="6">
        <v>76.639982065400545</v>
      </c>
      <c r="AT9" s="28">
        <f>CORREL(BC4:BC23,G4:G23)</f>
        <v>0.29845688940476167</v>
      </c>
      <c r="AU9" s="28">
        <f>xixj_Y_sim!BN1</f>
        <v>0.78305752480557755</v>
      </c>
      <c r="AW9" t="str">
        <f t="shared" si="30"/>
        <v>O6</v>
      </c>
      <c r="AX9" s="2">
        <f t="shared" si="31"/>
        <v>43.429121460094898</v>
      </c>
      <c r="AY9" s="2">
        <f t="shared" si="32"/>
        <v>53.63188003990124</v>
      </c>
      <c r="AZ9" s="2">
        <f t="shared" si="33"/>
        <v>53.475104471055126</v>
      </c>
      <c r="BA9" s="2">
        <f t="shared" si="34"/>
        <v>53.691997331382595</v>
      </c>
      <c r="BB9" s="2">
        <f t="shared" si="35"/>
        <v>46.301420228567068</v>
      </c>
      <c r="BC9" s="2">
        <f t="shared" si="36"/>
        <v>49.302957231745573</v>
      </c>
      <c r="BD9" s="2">
        <f t="shared" si="37"/>
        <v>49.898219175278484</v>
      </c>
      <c r="BE9" s="2">
        <f t="shared" si="38"/>
        <v>57.245588487943166</v>
      </c>
      <c r="BF9" s="2">
        <f t="shared" si="39"/>
        <v>57.486832154375037</v>
      </c>
      <c r="BG9" s="2">
        <f t="shared" si="40"/>
        <v>61.777726793852288</v>
      </c>
    </row>
    <row r="10" spans="1:59" x14ac:dyDescent="0.3">
      <c r="A10" t="s">
        <v>6</v>
      </c>
      <c r="B10">
        <v>17</v>
      </c>
      <c r="C10">
        <v>39</v>
      </c>
      <c r="D10">
        <v>79</v>
      </c>
      <c r="E10">
        <v>93</v>
      </c>
      <c r="F10">
        <v>46</v>
      </c>
      <c r="G10">
        <v>68</v>
      </c>
      <c r="I10" t="str">
        <f t="shared" si="19"/>
        <v>O7</v>
      </c>
      <c r="J10">
        <f t="shared" si="20"/>
        <v>19</v>
      </c>
      <c r="K10">
        <f t="shared" si="6"/>
        <v>12</v>
      </c>
      <c r="L10">
        <f t="shared" si="7"/>
        <v>4</v>
      </c>
      <c r="M10">
        <f t="shared" si="8"/>
        <v>1</v>
      </c>
      <c r="N10">
        <f t="shared" si="9"/>
        <v>11</v>
      </c>
      <c r="O10">
        <f t="shared" si="21"/>
        <v>2</v>
      </c>
      <c r="P10">
        <f t="shared" si="10"/>
        <v>9</v>
      </c>
      <c r="Q10">
        <f t="shared" si="11"/>
        <v>17</v>
      </c>
      <c r="R10">
        <f t="shared" si="12"/>
        <v>19</v>
      </c>
      <c r="S10">
        <f t="shared" si="13"/>
        <v>9</v>
      </c>
      <c r="T10">
        <f t="shared" si="14"/>
        <v>68</v>
      </c>
      <c r="V10" t="str">
        <f t="shared" si="22"/>
        <v>O7</v>
      </c>
      <c r="W10">
        <f t="shared" si="23"/>
        <v>21</v>
      </c>
      <c r="X10">
        <f t="shared" si="15"/>
        <v>21</v>
      </c>
      <c r="Y10">
        <f t="shared" si="16"/>
        <v>21</v>
      </c>
      <c r="Z10">
        <f t="shared" si="17"/>
        <v>20</v>
      </c>
      <c r="AA10">
        <f t="shared" si="18"/>
        <v>20</v>
      </c>
      <c r="AC10" s="45" t="s">
        <v>159</v>
      </c>
      <c r="AH10" t="str">
        <f t="shared" si="24"/>
        <v>O7</v>
      </c>
      <c r="AI10" s="2">
        <f t="shared" si="25"/>
        <v>70.807070236584693</v>
      </c>
      <c r="AJ10" s="2">
        <f t="shared" si="26"/>
        <v>67.152834294742803</v>
      </c>
      <c r="AK10" s="2">
        <f t="shared" si="27"/>
        <v>65.852152118080269</v>
      </c>
      <c r="AL10" s="2">
        <f t="shared" si="28"/>
        <v>65.867266230376998</v>
      </c>
      <c r="AM10" s="2">
        <f t="shared" si="29"/>
        <v>63.405424513143515</v>
      </c>
      <c r="AO10">
        <v>7</v>
      </c>
      <c r="AP10" t="s">
        <v>111</v>
      </c>
      <c r="AQ10" s="6" cm="1">
        <f t="array" ref="AQ10:AS10">LINEST(G158:G177,C158:D177,TRUE,FALSE)</f>
        <v>-9.9004377010650915E-2</v>
      </c>
      <c r="AR10" s="6">
        <v>-0.29936708890241476</v>
      </c>
      <c r="AS10" s="6">
        <v>84.483425869279628</v>
      </c>
      <c r="AT10" s="28">
        <f>CORREL(BD4:BD23,G4:G23)</f>
        <v>0.3151034205952104</v>
      </c>
      <c r="AU10" s="28">
        <f>xixj_Y_sim!BZ1</f>
        <v>0.83070596819625264</v>
      </c>
      <c r="AW10" t="str">
        <f t="shared" si="30"/>
        <v>O7</v>
      </c>
      <c r="AX10" s="2">
        <f t="shared" si="31"/>
        <v>73.74096075910245</v>
      </c>
      <c r="AY10" s="2">
        <f t="shared" si="32"/>
        <v>70.750500906009236</v>
      </c>
      <c r="AZ10" s="2">
        <f t="shared" si="33"/>
        <v>70.480278616790599</v>
      </c>
      <c r="BA10" s="2">
        <f t="shared" si="34"/>
        <v>72.205675064766552</v>
      </c>
      <c r="BB10" s="2">
        <f t="shared" si="35"/>
        <v>69.612835792370674</v>
      </c>
      <c r="BC10" s="2">
        <f t="shared" si="36"/>
        <v>68.744973919353825</v>
      </c>
      <c r="BD10" s="2">
        <f t="shared" si="37"/>
        <v>68.253908059595517</v>
      </c>
      <c r="BE10" s="2">
        <f t="shared" si="38"/>
        <v>67.726840005200685</v>
      </c>
      <c r="BF10" s="2">
        <f t="shared" si="39"/>
        <v>67.248667081251199</v>
      </c>
      <c r="BG10" s="2">
        <f t="shared" si="40"/>
        <v>66.455451512518721</v>
      </c>
    </row>
    <row r="11" spans="1:59" x14ac:dyDescent="0.3">
      <c r="A11" t="s">
        <v>7</v>
      </c>
      <c r="B11">
        <v>69</v>
      </c>
      <c r="C11">
        <v>82</v>
      </c>
      <c r="D11">
        <v>57</v>
      </c>
      <c r="E11">
        <v>23</v>
      </c>
      <c r="F11">
        <v>33</v>
      </c>
      <c r="G11">
        <v>96</v>
      </c>
      <c r="I11" t="str">
        <f t="shared" si="19"/>
        <v>O8</v>
      </c>
      <c r="J11">
        <f t="shared" si="20"/>
        <v>8</v>
      </c>
      <c r="K11">
        <f t="shared" si="6"/>
        <v>5</v>
      </c>
      <c r="L11">
        <f t="shared" si="7"/>
        <v>10</v>
      </c>
      <c r="M11">
        <f t="shared" si="8"/>
        <v>16</v>
      </c>
      <c r="N11">
        <f t="shared" si="9"/>
        <v>15</v>
      </c>
      <c r="O11">
        <f t="shared" si="21"/>
        <v>13</v>
      </c>
      <c r="P11">
        <f t="shared" si="10"/>
        <v>16</v>
      </c>
      <c r="Q11">
        <f t="shared" si="11"/>
        <v>11</v>
      </c>
      <c r="R11">
        <f t="shared" si="12"/>
        <v>4</v>
      </c>
      <c r="S11">
        <f t="shared" si="13"/>
        <v>5</v>
      </c>
      <c r="T11">
        <f t="shared" si="14"/>
        <v>96</v>
      </c>
      <c r="V11" t="str">
        <f t="shared" si="22"/>
        <v>O8</v>
      </c>
      <c r="W11">
        <f t="shared" si="23"/>
        <v>21</v>
      </c>
      <c r="X11">
        <f t="shared" si="15"/>
        <v>21</v>
      </c>
      <c r="Y11">
        <f t="shared" si="16"/>
        <v>21</v>
      </c>
      <c r="Z11">
        <f t="shared" si="17"/>
        <v>20</v>
      </c>
      <c r="AA11">
        <f t="shared" si="18"/>
        <v>20</v>
      </c>
      <c r="AH11" t="str">
        <f t="shared" si="24"/>
        <v>O8</v>
      </c>
      <c r="AI11" s="2">
        <f t="shared" si="25"/>
        <v>57.757585005059347</v>
      </c>
      <c r="AJ11" s="2">
        <f t="shared" si="26"/>
        <v>54.325388662821034</v>
      </c>
      <c r="AK11" s="2">
        <f t="shared" si="27"/>
        <v>62.700931398335243</v>
      </c>
      <c r="AL11" s="2">
        <f t="shared" si="28"/>
        <v>60.359243050815699</v>
      </c>
      <c r="AM11" s="2">
        <f t="shared" si="29"/>
        <v>64.658439916875551</v>
      </c>
      <c r="AO11">
        <v>8</v>
      </c>
      <c r="AP11" t="s">
        <v>112</v>
      </c>
      <c r="AQ11" s="6" cm="1">
        <f t="array" ref="AQ11:AS11">LINEST(G180:G199,D180:E199,TRUE,FALSE)</f>
        <v>5.0005709243679586E-2</v>
      </c>
      <c r="AR11" s="6">
        <v>0.128490175951256</v>
      </c>
      <c r="AS11" s="6">
        <v>52.925585145389263</v>
      </c>
      <c r="AT11" s="28">
        <f>CORREL(BE4:BE23,G4:G23)</f>
        <v>0.13991080523400118</v>
      </c>
      <c r="AU11" s="28">
        <f>xixj_Y_sim!CL1</f>
        <v>0.65315123570955047</v>
      </c>
      <c r="AW11" t="str">
        <f t="shared" si="30"/>
        <v>O8</v>
      </c>
      <c r="AX11" s="2">
        <f t="shared" si="31"/>
        <v>51.290195425466628</v>
      </c>
      <c r="AY11" s="2">
        <f t="shared" si="32"/>
        <v>57.645414282682822</v>
      </c>
      <c r="AZ11" s="2">
        <f t="shared" si="33"/>
        <v>57.946024934029069</v>
      </c>
      <c r="BA11" s="2">
        <f t="shared" si="34"/>
        <v>60.227374170484374</v>
      </c>
      <c r="BB11" s="2">
        <f t="shared" si="35"/>
        <v>54.890619587035403</v>
      </c>
      <c r="BC11" s="2">
        <f t="shared" si="36"/>
        <v>53.528933531693028</v>
      </c>
      <c r="BD11" s="2">
        <f t="shared" si="37"/>
        <v>56.668180137930136</v>
      </c>
      <c r="BE11" s="2">
        <f t="shared" si="38"/>
        <v>61.399656487215488</v>
      </c>
      <c r="BF11" s="2">
        <f t="shared" si="39"/>
        <v>65.263506239895776</v>
      </c>
      <c r="BG11" s="2">
        <f t="shared" si="40"/>
        <v>62.741857008168651</v>
      </c>
    </row>
    <row r="12" spans="1:59" x14ac:dyDescent="0.3">
      <c r="A12" t="s">
        <v>8</v>
      </c>
      <c r="B12">
        <v>41</v>
      </c>
      <c r="C12">
        <v>54</v>
      </c>
      <c r="D12">
        <v>28</v>
      </c>
      <c r="E12">
        <v>80</v>
      </c>
      <c r="F12">
        <v>89</v>
      </c>
      <c r="G12">
        <v>54</v>
      </c>
      <c r="I12" t="str">
        <f t="shared" si="19"/>
        <v>O9</v>
      </c>
      <c r="J12">
        <f t="shared" si="20"/>
        <v>12</v>
      </c>
      <c r="K12">
        <f t="shared" si="6"/>
        <v>11</v>
      </c>
      <c r="L12">
        <f t="shared" si="7"/>
        <v>17</v>
      </c>
      <c r="M12">
        <f t="shared" si="8"/>
        <v>4</v>
      </c>
      <c r="N12">
        <f t="shared" si="9"/>
        <v>4</v>
      </c>
      <c r="O12">
        <f t="shared" si="21"/>
        <v>9</v>
      </c>
      <c r="P12">
        <f t="shared" si="10"/>
        <v>10</v>
      </c>
      <c r="Q12">
        <f t="shared" si="11"/>
        <v>4</v>
      </c>
      <c r="R12">
        <f t="shared" si="12"/>
        <v>17</v>
      </c>
      <c r="S12">
        <f t="shared" si="13"/>
        <v>16</v>
      </c>
      <c r="T12">
        <f t="shared" si="14"/>
        <v>54</v>
      </c>
      <c r="V12" t="str">
        <f t="shared" si="22"/>
        <v>O9</v>
      </c>
      <c r="W12">
        <f t="shared" si="23"/>
        <v>21</v>
      </c>
      <c r="X12">
        <f t="shared" si="15"/>
        <v>21</v>
      </c>
      <c r="Y12">
        <f t="shared" si="16"/>
        <v>21</v>
      </c>
      <c r="Z12">
        <f t="shared" si="17"/>
        <v>21</v>
      </c>
      <c r="AA12">
        <f t="shared" si="18"/>
        <v>20</v>
      </c>
      <c r="AH12" t="str">
        <f t="shared" si="24"/>
        <v>O9</v>
      </c>
      <c r="AI12" s="2">
        <f t="shared" si="25"/>
        <v>64.784230898957603</v>
      </c>
      <c r="AJ12" s="2">
        <f t="shared" si="26"/>
        <v>62.678143958025906</v>
      </c>
      <c r="AK12" s="2">
        <f t="shared" si="27"/>
        <v>58.547049540489525</v>
      </c>
      <c r="AL12" s="2">
        <f t="shared" si="28"/>
        <v>64.844347639887047</v>
      </c>
      <c r="AM12" s="2">
        <f t="shared" si="29"/>
        <v>59.260835100799113</v>
      </c>
      <c r="AO12">
        <v>9</v>
      </c>
      <c r="AP12" t="s">
        <v>113</v>
      </c>
      <c r="AQ12" s="6" cm="1">
        <f t="array" ref="AQ12:AS12">LINEST(G202:G221,D202:E221,TRUE,FALSE)</f>
        <v>-0.10601072611433765</v>
      </c>
      <c r="AR12" s="6">
        <v>0.15287728549281024</v>
      </c>
      <c r="AS12" s="6">
        <v>60.04785492857873</v>
      </c>
      <c r="AT12" s="28">
        <f>CORREL(BF4:BF23,G4:G23)</f>
        <v>0.17435637910334761</v>
      </c>
      <c r="AU12" s="28">
        <f>xixj_Y_sim!CX1</f>
        <v>0.84265063614497804</v>
      </c>
      <c r="AW12" t="str">
        <f t="shared" si="30"/>
        <v>O9</v>
      </c>
      <c r="AX12" s="2">
        <f t="shared" si="31"/>
        <v>64.679989583207956</v>
      </c>
      <c r="AY12" s="2">
        <f t="shared" si="32"/>
        <v>65.073111518423474</v>
      </c>
      <c r="AZ12" s="2">
        <f t="shared" si="33"/>
        <v>64.488691367975022</v>
      </c>
      <c r="BA12" s="2">
        <f t="shared" si="34"/>
        <v>61.384432668599615</v>
      </c>
      <c r="BB12" s="2">
        <f t="shared" si="35"/>
        <v>59.799131211875107</v>
      </c>
      <c r="BC12" s="2">
        <f t="shared" si="36"/>
        <v>63.867970231281333</v>
      </c>
      <c r="BD12" s="2">
        <f t="shared" si="37"/>
        <v>59.506213514601299</v>
      </c>
      <c r="BE12" s="2">
        <f t="shared" si="38"/>
        <v>60.523766811518797</v>
      </c>
      <c r="BF12" s="2">
        <f t="shared" si="39"/>
        <v>54.893464298201366</v>
      </c>
      <c r="BG12" s="2">
        <f t="shared" si="40"/>
        <v>61.675130542512804</v>
      </c>
    </row>
    <row r="13" spans="1:59" x14ac:dyDescent="0.3">
      <c r="A13" t="s">
        <v>9</v>
      </c>
      <c r="B13">
        <v>75</v>
      </c>
      <c r="C13">
        <v>78</v>
      </c>
      <c r="D13">
        <v>40</v>
      </c>
      <c r="E13">
        <v>14</v>
      </c>
      <c r="F13">
        <v>99</v>
      </c>
      <c r="G13">
        <v>54</v>
      </c>
      <c r="I13" t="str">
        <f t="shared" si="19"/>
        <v>O10</v>
      </c>
      <c r="J13">
        <f t="shared" si="20"/>
        <v>3</v>
      </c>
      <c r="K13">
        <f t="shared" si="6"/>
        <v>6</v>
      </c>
      <c r="L13">
        <f t="shared" si="7"/>
        <v>15</v>
      </c>
      <c r="M13">
        <f t="shared" si="8"/>
        <v>19</v>
      </c>
      <c r="N13">
        <f t="shared" si="9"/>
        <v>1</v>
      </c>
      <c r="O13">
        <f t="shared" si="21"/>
        <v>18</v>
      </c>
      <c r="P13">
        <f t="shared" si="10"/>
        <v>15</v>
      </c>
      <c r="Q13">
        <f t="shared" si="11"/>
        <v>6</v>
      </c>
      <c r="R13">
        <f t="shared" si="12"/>
        <v>2</v>
      </c>
      <c r="S13">
        <f t="shared" si="13"/>
        <v>19</v>
      </c>
      <c r="T13">
        <f t="shared" si="14"/>
        <v>54</v>
      </c>
      <c r="V13" t="str">
        <f t="shared" si="22"/>
        <v>O10</v>
      </c>
      <c r="W13">
        <f t="shared" si="23"/>
        <v>21</v>
      </c>
      <c r="X13">
        <f t="shared" si="15"/>
        <v>21</v>
      </c>
      <c r="Y13">
        <f t="shared" si="16"/>
        <v>21</v>
      </c>
      <c r="Z13">
        <f t="shared" si="17"/>
        <v>21</v>
      </c>
      <c r="AA13">
        <f t="shared" si="18"/>
        <v>20</v>
      </c>
      <c r="AH13" t="str">
        <f t="shared" si="24"/>
        <v>O10</v>
      </c>
      <c r="AI13" s="2">
        <f t="shared" si="25"/>
        <v>56.251875170652582</v>
      </c>
      <c r="AJ13" s="2">
        <f t="shared" si="26"/>
        <v>55.51863941927887</v>
      </c>
      <c r="AK13" s="2">
        <f t="shared" si="27"/>
        <v>60.26589720580499</v>
      </c>
      <c r="AL13" s="2">
        <f t="shared" si="28"/>
        <v>59.651068642014955</v>
      </c>
      <c r="AM13" s="2">
        <f t="shared" si="29"/>
        <v>58.29697709792832</v>
      </c>
      <c r="AO13">
        <v>10</v>
      </c>
      <c r="AP13" s="64" t="s">
        <v>114</v>
      </c>
      <c r="AQ13" s="6" cm="1">
        <f t="array" ref="AQ13:AS13">LINEST(G224:G243,E224:F243,TRUE,FALSE)</f>
        <v>-9.0074155188381008E-2</v>
      </c>
      <c r="AR13" s="6">
        <v>6.9779407454271844E-2</v>
      </c>
      <c r="AS13" s="6">
        <v>64.109377757936969</v>
      </c>
      <c r="AT13" s="28">
        <f>CORREL(BG4:BG23,G4:G23)</f>
        <v>0.12812449176687082</v>
      </c>
      <c r="AU13" s="28">
        <f>xixj_Y_sim!DJ1</f>
        <v>0.7365382135230728</v>
      </c>
      <c r="AW13" t="str">
        <f t="shared" si="30"/>
        <v>O10</v>
      </c>
      <c r="AX13" s="2">
        <f t="shared" si="31"/>
        <v>51.105392981377058</v>
      </c>
      <c r="AY13" s="2">
        <f t="shared" si="32"/>
        <v>56.264680768612578</v>
      </c>
      <c r="AZ13" s="2">
        <f t="shared" si="33"/>
        <v>56.509639654867776</v>
      </c>
      <c r="BA13" s="2">
        <f t="shared" si="34"/>
        <v>51.554166232993097</v>
      </c>
      <c r="BB13" s="2">
        <f t="shared" si="35"/>
        <v>54.20359499595812</v>
      </c>
      <c r="BC13" s="2">
        <f t="shared" si="36"/>
        <v>54.358998516319872</v>
      </c>
      <c r="BD13" s="2">
        <f t="shared" si="37"/>
        <v>51.331359610836834</v>
      </c>
      <c r="BE13" s="2">
        <f t="shared" si="38"/>
        <v>58.765272112851015</v>
      </c>
      <c r="BF13" s="2">
        <f t="shared" si="39"/>
        <v>55.667884462971713</v>
      </c>
      <c r="BG13" s="2">
        <f t="shared" si="40"/>
        <v>56.16894809864705</v>
      </c>
    </row>
    <row r="14" spans="1:59" x14ac:dyDescent="0.3">
      <c r="A14" t="s">
        <v>10</v>
      </c>
      <c r="B14">
        <v>60</v>
      </c>
      <c r="C14">
        <v>73</v>
      </c>
      <c r="D14">
        <v>12</v>
      </c>
      <c r="E14">
        <v>49</v>
      </c>
      <c r="F14">
        <v>26</v>
      </c>
      <c r="G14">
        <v>75</v>
      </c>
      <c r="I14" t="str">
        <f t="shared" si="19"/>
        <v>O11</v>
      </c>
      <c r="J14">
        <f t="shared" si="20"/>
        <v>9</v>
      </c>
      <c r="K14">
        <f t="shared" si="6"/>
        <v>7</v>
      </c>
      <c r="L14">
        <f t="shared" si="7"/>
        <v>20</v>
      </c>
      <c r="M14">
        <f t="shared" si="8"/>
        <v>9</v>
      </c>
      <c r="N14">
        <f t="shared" si="9"/>
        <v>18</v>
      </c>
      <c r="O14">
        <f t="shared" si="21"/>
        <v>12</v>
      </c>
      <c r="P14">
        <f t="shared" si="10"/>
        <v>14</v>
      </c>
      <c r="Q14">
        <f t="shared" si="11"/>
        <v>1</v>
      </c>
      <c r="R14">
        <f t="shared" si="12"/>
        <v>12</v>
      </c>
      <c r="S14">
        <f t="shared" si="13"/>
        <v>3</v>
      </c>
      <c r="T14">
        <f t="shared" si="14"/>
        <v>75</v>
      </c>
      <c r="V14" t="str">
        <f t="shared" si="22"/>
        <v>O11</v>
      </c>
      <c r="W14">
        <f t="shared" si="23"/>
        <v>21</v>
      </c>
      <c r="X14">
        <f t="shared" si="15"/>
        <v>21</v>
      </c>
      <c r="Y14">
        <f t="shared" si="16"/>
        <v>21</v>
      </c>
      <c r="Z14">
        <f t="shared" si="17"/>
        <v>21</v>
      </c>
      <c r="AA14">
        <f t="shared" si="18"/>
        <v>21</v>
      </c>
      <c r="AH14" t="str">
        <f t="shared" si="24"/>
        <v>O11</v>
      </c>
      <c r="AI14" s="2">
        <f t="shared" si="25"/>
        <v>60.016149756669506</v>
      </c>
      <c r="AJ14" s="2">
        <f t="shared" si="26"/>
        <v>57.010202864851166</v>
      </c>
      <c r="AK14" s="2">
        <f t="shared" si="27"/>
        <v>56.255252653402231</v>
      </c>
      <c r="AL14" s="2">
        <f t="shared" si="28"/>
        <v>62.405080231795608</v>
      </c>
      <c r="AM14" s="2">
        <f t="shared" si="29"/>
        <v>65.333140518885102</v>
      </c>
      <c r="AW14" t="str">
        <f t="shared" si="30"/>
        <v>O11</v>
      </c>
      <c r="AX14" s="2">
        <f t="shared" si="31"/>
        <v>55.594057833312057</v>
      </c>
      <c r="AY14" s="2">
        <f t="shared" si="32"/>
        <v>60.357049898316852</v>
      </c>
      <c r="AZ14" s="2">
        <f t="shared" si="33"/>
        <v>59.966882128765377</v>
      </c>
      <c r="BA14" s="2">
        <f t="shared" si="34"/>
        <v>63.299691866090377</v>
      </c>
      <c r="BB14" s="2">
        <f t="shared" si="35"/>
        <v>52.615987974932963</v>
      </c>
      <c r="BC14" s="2">
        <f t="shared" si="36"/>
        <v>57.141970651961913</v>
      </c>
      <c r="BD14" s="2">
        <f t="shared" si="37"/>
        <v>60.055514577126431</v>
      </c>
      <c r="BE14" s="2">
        <f t="shared" si="38"/>
        <v>56.917747009744637</v>
      </c>
      <c r="BF14" s="2">
        <f t="shared" si="39"/>
        <v>59.12610347551967</v>
      </c>
      <c r="BG14" s="2">
        <f t="shared" si="40"/>
        <v>65.186640688298382</v>
      </c>
    </row>
    <row r="15" spans="1:59" x14ac:dyDescent="0.3">
      <c r="A15" t="s">
        <v>11</v>
      </c>
      <c r="B15">
        <v>25</v>
      </c>
      <c r="C15">
        <v>17</v>
      </c>
      <c r="D15">
        <v>66</v>
      </c>
      <c r="E15">
        <v>31</v>
      </c>
      <c r="F15">
        <v>46</v>
      </c>
      <c r="G15">
        <v>78</v>
      </c>
      <c r="I15" t="str">
        <f t="shared" si="19"/>
        <v>O12</v>
      </c>
      <c r="J15">
        <f t="shared" si="20"/>
        <v>16</v>
      </c>
      <c r="K15">
        <f t="shared" si="6"/>
        <v>20</v>
      </c>
      <c r="L15">
        <f t="shared" si="7"/>
        <v>6</v>
      </c>
      <c r="M15">
        <f t="shared" si="8"/>
        <v>13</v>
      </c>
      <c r="N15">
        <f t="shared" si="9"/>
        <v>11</v>
      </c>
      <c r="O15">
        <f t="shared" si="21"/>
        <v>5</v>
      </c>
      <c r="P15">
        <f t="shared" si="10"/>
        <v>1</v>
      </c>
      <c r="Q15">
        <f t="shared" si="11"/>
        <v>15</v>
      </c>
      <c r="R15">
        <f t="shared" si="12"/>
        <v>8</v>
      </c>
      <c r="S15">
        <f t="shared" si="13"/>
        <v>9</v>
      </c>
      <c r="T15">
        <f t="shared" si="14"/>
        <v>78</v>
      </c>
      <c r="V15" t="str">
        <f t="shared" si="22"/>
        <v>O12</v>
      </c>
      <c r="W15">
        <f t="shared" si="23"/>
        <v>21</v>
      </c>
      <c r="X15">
        <f t="shared" si="15"/>
        <v>21</v>
      </c>
      <c r="Y15">
        <f t="shared" si="16"/>
        <v>21</v>
      </c>
      <c r="Z15">
        <f t="shared" si="17"/>
        <v>21</v>
      </c>
      <c r="AA15">
        <f t="shared" si="18"/>
        <v>20</v>
      </c>
      <c r="AH15" t="str">
        <f t="shared" si="24"/>
        <v>O12</v>
      </c>
      <c r="AI15" s="2">
        <f t="shared" si="25"/>
        <v>68.799457124042334</v>
      </c>
      <c r="AJ15" s="2">
        <f t="shared" si="26"/>
        <v>73.715713455260925</v>
      </c>
      <c r="AK15" s="2">
        <f t="shared" si="27"/>
        <v>63.990067147321838</v>
      </c>
      <c r="AL15" s="2">
        <f t="shared" si="28"/>
        <v>60.988731414194135</v>
      </c>
      <c r="AM15" s="2">
        <f t="shared" si="29"/>
        <v>63.405424513143515</v>
      </c>
      <c r="AO15" t="str">
        <f>AP13</f>
        <v>x4_x5</v>
      </c>
      <c r="AP15" t="s">
        <v>24</v>
      </c>
      <c r="AQ15" cm="1">
        <f t="array" ref="AQ15:AS19">LINEST(G224:G243,E224:F243,TRUE,TRUE)</f>
        <v>-9.0074155188381008E-2</v>
      </c>
      <c r="AR15" s="6">
        <v>6.9779407454271844E-2</v>
      </c>
      <c r="AS15">
        <v>64.109377757936969</v>
      </c>
      <c r="AW15" t="str">
        <f t="shared" si="30"/>
        <v>O12</v>
      </c>
      <c r="AX15" s="2">
        <f t="shared" si="31"/>
        <v>77.968622768884188</v>
      </c>
      <c r="AY15" s="2">
        <f t="shared" si="32"/>
        <v>68.821695345918741</v>
      </c>
      <c r="AZ15" s="2">
        <f t="shared" si="33"/>
        <v>69.099981140598118</v>
      </c>
      <c r="BA15" s="2">
        <f t="shared" si="34"/>
        <v>70.146827059729489</v>
      </c>
      <c r="BB15" s="2">
        <f t="shared" si="35"/>
        <v>74.526128795575005</v>
      </c>
      <c r="BC15" s="2">
        <f t="shared" si="36"/>
        <v>72.838604063218099</v>
      </c>
      <c r="BD15" s="2">
        <f t="shared" si="37"/>
        <v>74.839984015448636</v>
      </c>
      <c r="BE15" s="2">
        <f t="shared" si="38"/>
        <v>62.956113744726224</v>
      </c>
      <c r="BF15" s="2">
        <f t="shared" si="39"/>
        <v>65.261262369844673</v>
      </c>
      <c r="BG15" s="2">
        <f t="shared" si="40"/>
        <v>62.129128250353872</v>
      </c>
    </row>
    <row r="16" spans="1:59" ht="15" thickBot="1" x14ac:dyDescent="0.35">
      <c r="A16" t="s">
        <v>12</v>
      </c>
      <c r="B16">
        <v>29</v>
      </c>
      <c r="C16">
        <v>27</v>
      </c>
      <c r="D16">
        <v>59</v>
      </c>
      <c r="E16">
        <v>90</v>
      </c>
      <c r="F16">
        <v>50</v>
      </c>
      <c r="G16">
        <v>87</v>
      </c>
      <c r="I16" t="str">
        <f t="shared" si="19"/>
        <v>O13</v>
      </c>
      <c r="J16">
        <f t="shared" si="20"/>
        <v>13</v>
      </c>
      <c r="K16">
        <f t="shared" si="6"/>
        <v>18</v>
      </c>
      <c r="L16">
        <f t="shared" si="7"/>
        <v>9</v>
      </c>
      <c r="M16">
        <f t="shared" si="8"/>
        <v>3</v>
      </c>
      <c r="N16">
        <f t="shared" si="9"/>
        <v>10</v>
      </c>
      <c r="O16">
        <f t="shared" si="21"/>
        <v>7</v>
      </c>
      <c r="P16">
        <f t="shared" si="10"/>
        <v>3</v>
      </c>
      <c r="Q16">
        <f t="shared" si="11"/>
        <v>12</v>
      </c>
      <c r="R16">
        <f t="shared" si="12"/>
        <v>18</v>
      </c>
      <c r="S16">
        <f t="shared" si="13"/>
        <v>11</v>
      </c>
      <c r="T16">
        <f t="shared" si="14"/>
        <v>87</v>
      </c>
      <c r="V16" t="str">
        <f t="shared" si="22"/>
        <v>O13</v>
      </c>
      <c r="W16">
        <f t="shared" si="23"/>
        <v>20</v>
      </c>
      <c r="X16">
        <f t="shared" si="15"/>
        <v>21</v>
      </c>
      <c r="Y16">
        <f t="shared" si="16"/>
        <v>21</v>
      </c>
      <c r="Z16">
        <f t="shared" si="17"/>
        <v>21</v>
      </c>
      <c r="AA16">
        <f t="shared" si="18"/>
        <v>21</v>
      </c>
      <c r="AH16" t="str">
        <f t="shared" si="24"/>
        <v>O13</v>
      </c>
      <c r="AI16" s="2">
        <f t="shared" si="25"/>
        <v>67.795650567771148</v>
      </c>
      <c r="AJ16" s="2">
        <f t="shared" si="26"/>
        <v>70.732586564116318</v>
      </c>
      <c r="AK16" s="2">
        <f t="shared" si="27"/>
        <v>62.987406009221154</v>
      </c>
      <c r="AL16" s="2">
        <f t="shared" si="28"/>
        <v>65.631208094110093</v>
      </c>
      <c r="AM16" s="2">
        <f t="shared" si="29"/>
        <v>63.019881311995199</v>
      </c>
      <c r="AQ16">
        <v>0.22076528986285954</v>
      </c>
      <c r="AR16">
        <v>0.23082345972896695</v>
      </c>
      <c r="AS16">
        <v>18.663657033796731</v>
      </c>
      <c r="AW16" t="str">
        <f t="shared" si="30"/>
        <v>O13</v>
      </c>
      <c r="AX16" s="2">
        <f t="shared" si="31"/>
        <v>74.445131535379588</v>
      </c>
      <c r="AY16" s="2">
        <f t="shared" si="32"/>
        <v>67.861835369735388</v>
      </c>
      <c r="AZ16" s="2">
        <f t="shared" si="33"/>
        <v>67.44704318966123</v>
      </c>
      <c r="BA16" s="2">
        <f t="shared" si="34"/>
        <v>68.685338091531349</v>
      </c>
      <c r="BB16" s="2">
        <f t="shared" si="35"/>
        <v>70.89896420395884</v>
      </c>
      <c r="BC16" s="2">
        <f t="shared" si="36"/>
        <v>72.140885234674442</v>
      </c>
      <c r="BD16" s="2">
        <f t="shared" si="37"/>
        <v>71.450295618381887</v>
      </c>
      <c r="BE16" s="2">
        <f t="shared" si="38"/>
        <v>65.007019358444524</v>
      </c>
      <c r="BF16" s="2">
        <f t="shared" si="39"/>
        <v>63.767078466937647</v>
      </c>
      <c r="BG16" s="2">
        <f t="shared" si="40"/>
        <v>65.885816669402388</v>
      </c>
    </row>
    <row r="17" spans="1:59" ht="15" thickBot="1" x14ac:dyDescent="0.35">
      <c r="A17" t="s">
        <v>13</v>
      </c>
      <c r="B17">
        <v>12</v>
      </c>
      <c r="C17">
        <v>86</v>
      </c>
      <c r="D17">
        <v>90</v>
      </c>
      <c r="E17">
        <v>36</v>
      </c>
      <c r="F17">
        <v>99</v>
      </c>
      <c r="G17">
        <v>94</v>
      </c>
      <c r="I17" t="str">
        <f t="shared" si="19"/>
        <v>O14</v>
      </c>
      <c r="J17">
        <f t="shared" si="20"/>
        <v>20</v>
      </c>
      <c r="K17">
        <f t="shared" si="6"/>
        <v>4</v>
      </c>
      <c r="L17">
        <f t="shared" si="7"/>
        <v>3</v>
      </c>
      <c r="M17">
        <f t="shared" si="8"/>
        <v>11</v>
      </c>
      <c r="N17">
        <f t="shared" si="9"/>
        <v>1</v>
      </c>
      <c r="O17">
        <f t="shared" si="21"/>
        <v>1</v>
      </c>
      <c r="P17">
        <f t="shared" si="10"/>
        <v>17</v>
      </c>
      <c r="Q17">
        <f t="shared" si="11"/>
        <v>18</v>
      </c>
      <c r="R17">
        <f t="shared" si="12"/>
        <v>10</v>
      </c>
      <c r="S17">
        <f t="shared" si="13"/>
        <v>19</v>
      </c>
      <c r="T17">
        <f t="shared" si="14"/>
        <v>94</v>
      </c>
      <c r="V17" t="str">
        <f t="shared" si="22"/>
        <v>O14</v>
      </c>
      <c r="W17">
        <f t="shared" si="23"/>
        <v>21</v>
      </c>
      <c r="X17">
        <f t="shared" si="15"/>
        <v>21</v>
      </c>
      <c r="Y17">
        <f t="shared" si="16"/>
        <v>21</v>
      </c>
      <c r="Z17">
        <f t="shared" si="17"/>
        <v>21</v>
      </c>
      <c r="AA17">
        <f t="shared" si="18"/>
        <v>20</v>
      </c>
      <c r="AH17" t="str">
        <f t="shared" si="24"/>
        <v>O14</v>
      </c>
      <c r="AI17" s="2">
        <f t="shared" si="25"/>
        <v>72.061828431923658</v>
      </c>
      <c r="AJ17" s="2">
        <f t="shared" si="26"/>
        <v>53.132137906363198</v>
      </c>
      <c r="AK17" s="2">
        <f t="shared" si="27"/>
        <v>67.427762477952783</v>
      </c>
      <c r="AL17" s="2">
        <f t="shared" si="28"/>
        <v>61.382161641305657</v>
      </c>
      <c r="AM17" s="2">
        <f t="shared" si="29"/>
        <v>58.29697709792832</v>
      </c>
      <c r="AP17" s="33">
        <f>AT13*AT13</f>
        <v>1.6415885390518949E-2</v>
      </c>
      <c r="AQ17" s="34">
        <v>1.6415885390518803E-2</v>
      </c>
      <c r="AR17">
        <v>28.090883099542896</v>
      </c>
      <c r="AS17" t="e">
        <v>#N/A</v>
      </c>
      <c r="AW17" t="str">
        <f t="shared" si="30"/>
        <v>O14</v>
      </c>
      <c r="AX17" s="2">
        <f t="shared" si="31"/>
        <v>62.172911792196004</v>
      </c>
      <c r="AY17" s="2">
        <f t="shared" si="32"/>
        <v>71.929883258859832</v>
      </c>
      <c r="AZ17" s="2">
        <f t="shared" si="33"/>
        <v>72.367265285294152</v>
      </c>
      <c r="BA17" s="2">
        <f t="shared" si="34"/>
        <v>67.767594272659949</v>
      </c>
      <c r="BB17" s="2">
        <f t="shared" si="35"/>
        <v>57.305232402535921</v>
      </c>
      <c r="BC17" s="2">
        <f t="shared" si="36"/>
        <v>52.849821273972864</v>
      </c>
      <c r="BD17" s="2">
        <f t="shared" si="37"/>
        <v>48.936422899617519</v>
      </c>
      <c r="BE17" s="2">
        <f t="shared" si="38"/>
        <v>66.289906513774767</v>
      </c>
      <c r="BF17" s="2">
        <f t="shared" si="39"/>
        <v>63.31174873761222</v>
      </c>
      <c r="BG17" s="2">
        <f t="shared" si="40"/>
        <v>57.704095062641031</v>
      </c>
    </row>
    <row r="18" spans="1:59" x14ac:dyDescent="0.3">
      <c r="A18" t="s">
        <v>14</v>
      </c>
      <c r="B18">
        <v>24</v>
      </c>
      <c r="C18">
        <v>91</v>
      </c>
      <c r="D18">
        <v>92</v>
      </c>
      <c r="E18">
        <v>93</v>
      </c>
      <c r="F18">
        <v>73</v>
      </c>
      <c r="G18">
        <v>23</v>
      </c>
      <c r="I18" t="str">
        <f t="shared" si="19"/>
        <v>O15</v>
      </c>
      <c r="J18">
        <f t="shared" si="20"/>
        <v>17</v>
      </c>
      <c r="K18">
        <f t="shared" si="6"/>
        <v>2</v>
      </c>
      <c r="L18">
        <f t="shared" si="7"/>
        <v>2</v>
      </c>
      <c r="M18">
        <f t="shared" si="8"/>
        <v>1</v>
      </c>
      <c r="N18">
        <f t="shared" si="9"/>
        <v>8</v>
      </c>
      <c r="O18">
        <f t="shared" si="21"/>
        <v>4</v>
      </c>
      <c r="P18">
        <f t="shared" si="10"/>
        <v>18</v>
      </c>
      <c r="Q18">
        <f t="shared" si="11"/>
        <v>19</v>
      </c>
      <c r="R18">
        <f t="shared" si="12"/>
        <v>19</v>
      </c>
      <c r="S18">
        <f t="shared" si="13"/>
        <v>13</v>
      </c>
      <c r="T18">
        <f t="shared" si="14"/>
        <v>23</v>
      </c>
      <c r="V18" t="str">
        <f t="shared" si="22"/>
        <v>O15</v>
      </c>
      <c r="W18">
        <f t="shared" si="23"/>
        <v>21</v>
      </c>
      <c r="X18">
        <f t="shared" si="15"/>
        <v>20</v>
      </c>
      <c r="Y18">
        <f t="shared" si="16"/>
        <v>21</v>
      </c>
      <c r="Z18">
        <f t="shared" si="17"/>
        <v>20</v>
      </c>
      <c r="AA18">
        <f t="shared" si="18"/>
        <v>21</v>
      </c>
      <c r="AH18" t="str">
        <f t="shared" si="24"/>
        <v>O15</v>
      </c>
      <c r="AI18" s="2">
        <f t="shared" si="25"/>
        <v>69.050408763110127</v>
      </c>
      <c r="AJ18" s="2">
        <f t="shared" si="26"/>
        <v>51.640574460790894</v>
      </c>
      <c r="AK18" s="2">
        <f t="shared" si="27"/>
        <v>67.714237088838701</v>
      </c>
      <c r="AL18" s="2">
        <f t="shared" si="28"/>
        <v>65.867266230376998</v>
      </c>
      <c r="AM18" s="2">
        <f t="shared" si="29"/>
        <v>60.803007905392377</v>
      </c>
      <c r="AQ18">
        <v>0.14186384646402136</v>
      </c>
      <c r="AR18">
        <v>17</v>
      </c>
      <c r="AS18" t="e">
        <v>#N/A</v>
      </c>
      <c r="AW18" t="str">
        <f t="shared" si="30"/>
        <v>O15</v>
      </c>
      <c r="AX18" s="2">
        <f t="shared" si="31"/>
        <v>58.313535994533936</v>
      </c>
      <c r="AY18" s="2">
        <f t="shared" si="32"/>
        <v>68.841334352662159</v>
      </c>
      <c r="AZ18" s="2">
        <f t="shared" si="33"/>
        <v>68.692170382937675</v>
      </c>
      <c r="BA18" s="2">
        <f t="shared" si="34"/>
        <v>67.487744542021787</v>
      </c>
      <c r="BB18" s="2">
        <f t="shared" si="35"/>
        <v>56.085508558873329</v>
      </c>
      <c r="BC18" s="2">
        <f t="shared" si="36"/>
        <v>53.538761857184454</v>
      </c>
      <c r="BD18" s="2">
        <f t="shared" si="37"/>
        <v>50.013701257382365</v>
      </c>
      <c r="BE18" s="2">
        <f t="shared" si="38"/>
        <v>69.397212292567019</v>
      </c>
      <c r="BF18" s="2">
        <f t="shared" si="39"/>
        <v>66.373782187570626</v>
      </c>
      <c r="BG18" s="2">
        <f t="shared" si="40"/>
        <v>64.023449322432441</v>
      </c>
    </row>
    <row r="19" spans="1:59" x14ac:dyDescent="0.3">
      <c r="A19" t="s">
        <v>15</v>
      </c>
      <c r="B19">
        <v>58</v>
      </c>
      <c r="C19">
        <v>55</v>
      </c>
      <c r="D19">
        <v>42</v>
      </c>
      <c r="E19">
        <v>69</v>
      </c>
      <c r="F19">
        <v>43</v>
      </c>
      <c r="G19">
        <v>23</v>
      </c>
      <c r="I19" t="str">
        <f t="shared" si="19"/>
        <v>O16</v>
      </c>
      <c r="J19">
        <f t="shared" si="20"/>
        <v>11</v>
      </c>
      <c r="K19">
        <f t="shared" si="6"/>
        <v>10</v>
      </c>
      <c r="L19">
        <f t="shared" si="7"/>
        <v>14</v>
      </c>
      <c r="M19">
        <f t="shared" si="8"/>
        <v>7</v>
      </c>
      <c r="N19">
        <f t="shared" si="9"/>
        <v>13</v>
      </c>
      <c r="O19">
        <f t="shared" si="21"/>
        <v>10</v>
      </c>
      <c r="P19">
        <f t="shared" si="10"/>
        <v>11</v>
      </c>
      <c r="Q19">
        <f t="shared" si="11"/>
        <v>7</v>
      </c>
      <c r="R19">
        <f t="shared" si="12"/>
        <v>14</v>
      </c>
      <c r="S19">
        <f t="shared" si="13"/>
        <v>8</v>
      </c>
      <c r="T19">
        <f t="shared" si="14"/>
        <v>23</v>
      </c>
      <c r="V19" t="str">
        <f t="shared" si="22"/>
        <v>O16</v>
      </c>
      <c r="W19">
        <f t="shared" si="23"/>
        <v>21</v>
      </c>
      <c r="X19">
        <f t="shared" si="15"/>
        <v>21</v>
      </c>
      <c r="Y19">
        <f t="shared" si="16"/>
        <v>21</v>
      </c>
      <c r="Z19">
        <f t="shared" si="17"/>
        <v>21</v>
      </c>
      <c r="AA19">
        <f t="shared" si="18"/>
        <v>21</v>
      </c>
      <c r="AH19" t="str">
        <f t="shared" si="24"/>
        <v>O16</v>
      </c>
      <c r="AI19" s="2">
        <f t="shared" si="25"/>
        <v>60.518053034805092</v>
      </c>
      <c r="AJ19" s="2">
        <f t="shared" si="26"/>
        <v>62.379831268911445</v>
      </c>
      <c r="AK19" s="2">
        <f t="shared" si="27"/>
        <v>60.552371816690901</v>
      </c>
      <c r="AL19" s="2">
        <f t="shared" si="28"/>
        <v>63.9788011402417</v>
      </c>
      <c r="AM19" s="2">
        <f t="shared" si="29"/>
        <v>63.694581914004758</v>
      </c>
      <c r="AQ19">
        <v>223.88887369286022</v>
      </c>
      <c r="AR19">
        <v>13414.661126307139</v>
      </c>
      <c r="AS19" t="e">
        <v>#N/A</v>
      </c>
      <c r="AW19" t="str">
        <f t="shared" si="30"/>
        <v>O16</v>
      </c>
      <c r="AX19" s="2">
        <f t="shared" si="31"/>
        <v>60.845574359547285</v>
      </c>
      <c r="AY19" s="2">
        <f t="shared" si="32"/>
        <v>60.596211281727534</v>
      </c>
      <c r="AZ19" s="2">
        <f t="shared" si="33"/>
        <v>60.263817037171464</v>
      </c>
      <c r="BA19" s="2">
        <f t="shared" si="34"/>
        <v>61.978127763211319</v>
      </c>
      <c r="BB19" s="2">
        <f t="shared" si="35"/>
        <v>61.023636433902332</v>
      </c>
      <c r="BC19" s="2">
        <f t="shared" si="36"/>
        <v>63.16042307724625</v>
      </c>
      <c r="BD19" s="2">
        <f t="shared" si="37"/>
        <v>63.761047768188831</v>
      </c>
      <c r="BE19" s="2">
        <f t="shared" si="38"/>
        <v>61.772566473155905</v>
      </c>
      <c r="BF19" s="2">
        <f t="shared" si="39"/>
        <v>61.910239696360243</v>
      </c>
      <c r="BG19" s="2">
        <f t="shared" si="40"/>
        <v>65.050968199181341</v>
      </c>
    </row>
    <row r="20" spans="1:59" x14ac:dyDescent="0.3">
      <c r="A20" t="s">
        <v>16</v>
      </c>
      <c r="B20">
        <v>72</v>
      </c>
      <c r="C20">
        <v>37</v>
      </c>
      <c r="D20">
        <v>25</v>
      </c>
      <c r="E20">
        <v>37</v>
      </c>
      <c r="F20">
        <v>34</v>
      </c>
      <c r="G20">
        <v>76</v>
      </c>
      <c r="I20" t="str">
        <f t="shared" si="19"/>
        <v>O17</v>
      </c>
      <c r="J20">
        <f t="shared" si="20"/>
        <v>6</v>
      </c>
      <c r="K20">
        <f t="shared" si="6"/>
        <v>13</v>
      </c>
      <c r="L20">
        <f t="shared" si="7"/>
        <v>18</v>
      </c>
      <c r="M20">
        <f t="shared" si="8"/>
        <v>10</v>
      </c>
      <c r="N20">
        <f t="shared" si="9"/>
        <v>14</v>
      </c>
      <c r="O20">
        <f t="shared" si="21"/>
        <v>14</v>
      </c>
      <c r="P20">
        <f t="shared" si="10"/>
        <v>7</v>
      </c>
      <c r="Q20">
        <f t="shared" si="11"/>
        <v>3</v>
      </c>
      <c r="R20">
        <f t="shared" si="12"/>
        <v>11</v>
      </c>
      <c r="S20">
        <f t="shared" si="13"/>
        <v>7</v>
      </c>
      <c r="T20">
        <f t="shared" si="14"/>
        <v>76</v>
      </c>
      <c r="V20" t="str">
        <f t="shared" si="22"/>
        <v>O17</v>
      </c>
      <c r="W20">
        <f t="shared" si="23"/>
        <v>20</v>
      </c>
      <c r="X20">
        <f t="shared" si="15"/>
        <v>20</v>
      </c>
      <c r="Y20">
        <f t="shared" si="16"/>
        <v>21</v>
      </c>
      <c r="Z20">
        <f t="shared" si="17"/>
        <v>21</v>
      </c>
      <c r="AA20">
        <f t="shared" si="18"/>
        <v>21</v>
      </c>
      <c r="AH20" t="str">
        <f t="shared" si="24"/>
        <v>O17</v>
      </c>
      <c r="AI20" s="2">
        <f t="shared" si="25"/>
        <v>57.004730087855961</v>
      </c>
      <c r="AJ20" s="2">
        <f t="shared" si="26"/>
        <v>67.749459672971724</v>
      </c>
      <c r="AK20" s="2">
        <f t="shared" si="27"/>
        <v>58.117337624160655</v>
      </c>
      <c r="AL20" s="2">
        <f t="shared" si="28"/>
        <v>61.460847686727959</v>
      </c>
      <c r="AM20" s="2">
        <f t="shared" si="29"/>
        <v>64.56205411658847</v>
      </c>
      <c r="AW20" t="str">
        <f t="shared" si="30"/>
        <v>O17</v>
      </c>
      <c r="AX20" s="2">
        <f t="shared" si="31"/>
        <v>62.740882596326884</v>
      </c>
      <c r="AY20" s="2">
        <f t="shared" si="32"/>
        <v>57.168559307157253</v>
      </c>
      <c r="AZ20" s="2">
        <f t="shared" si="33"/>
        <v>57.029925622920068</v>
      </c>
      <c r="BA20" s="2">
        <f t="shared" si="34"/>
        <v>59.347289927175574</v>
      </c>
      <c r="BB20" s="2">
        <f t="shared" si="35"/>
        <v>64.356494483628452</v>
      </c>
      <c r="BC20" s="2">
        <f t="shared" si="36"/>
        <v>67.216490052743751</v>
      </c>
      <c r="BD20" s="2">
        <f t="shared" si="37"/>
        <v>70.040694761528158</v>
      </c>
      <c r="BE20" s="2">
        <f t="shared" si="38"/>
        <v>57.988050786186804</v>
      </c>
      <c r="BF20" s="2">
        <f t="shared" si="39"/>
        <v>60.265422378011507</v>
      </c>
      <c r="BG20" s="2">
        <f t="shared" si="40"/>
        <v>63.628694557340076</v>
      </c>
    </row>
    <row r="21" spans="1:59" x14ac:dyDescent="0.3">
      <c r="A21" t="s">
        <v>17</v>
      </c>
      <c r="B21">
        <v>74</v>
      </c>
      <c r="C21">
        <v>35</v>
      </c>
      <c r="D21">
        <v>43</v>
      </c>
      <c r="E21">
        <v>13</v>
      </c>
      <c r="F21">
        <v>31</v>
      </c>
      <c r="G21">
        <v>39</v>
      </c>
      <c r="I21" t="str">
        <f t="shared" si="19"/>
        <v>O18</v>
      </c>
      <c r="J21">
        <f t="shared" si="20"/>
        <v>4</v>
      </c>
      <c r="K21">
        <f t="shared" si="6"/>
        <v>15</v>
      </c>
      <c r="L21">
        <f t="shared" si="7"/>
        <v>13</v>
      </c>
      <c r="M21">
        <f t="shared" si="8"/>
        <v>20</v>
      </c>
      <c r="N21">
        <f t="shared" si="9"/>
        <v>17</v>
      </c>
      <c r="O21">
        <f t="shared" si="21"/>
        <v>17</v>
      </c>
      <c r="P21">
        <f t="shared" si="10"/>
        <v>6</v>
      </c>
      <c r="Q21">
        <f t="shared" si="11"/>
        <v>8</v>
      </c>
      <c r="R21">
        <f t="shared" si="12"/>
        <v>1</v>
      </c>
      <c r="S21">
        <f t="shared" si="13"/>
        <v>4</v>
      </c>
      <c r="T21">
        <f t="shared" si="14"/>
        <v>39</v>
      </c>
      <c r="V21" t="str">
        <f t="shared" si="22"/>
        <v>O18</v>
      </c>
      <c r="W21">
        <f t="shared" si="23"/>
        <v>21</v>
      </c>
      <c r="X21">
        <f t="shared" si="15"/>
        <v>21</v>
      </c>
      <c r="Y21">
        <f t="shared" si="16"/>
        <v>21</v>
      </c>
      <c r="Z21">
        <f t="shared" si="17"/>
        <v>21</v>
      </c>
      <c r="AA21">
        <f t="shared" si="18"/>
        <v>21</v>
      </c>
      <c r="AH21" t="str">
        <f t="shared" si="24"/>
        <v>O18</v>
      </c>
      <c r="AI21" s="2">
        <f t="shared" si="25"/>
        <v>56.502826809720375</v>
      </c>
      <c r="AJ21" s="2">
        <f t="shared" si="26"/>
        <v>68.346085051200646</v>
      </c>
      <c r="AK21" s="2">
        <f t="shared" si="27"/>
        <v>60.69560912213386</v>
      </c>
      <c r="AL21" s="2">
        <f t="shared" si="28"/>
        <v>59.572382596592654</v>
      </c>
      <c r="AM21" s="2">
        <f t="shared" si="29"/>
        <v>64.851211517449698</v>
      </c>
      <c r="AO21" t="str">
        <f>AP12</f>
        <v>x3_x5</v>
      </c>
      <c r="AP21" t="s">
        <v>24</v>
      </c>
      <c r="AQ21" cm="1">
        <f t="array" ref="AQ21:AS25">LINEST(G202:G221,D202:E221,TRUE,TRUE)</f>
        <v>-0.10601072611433765</v>
      </c>
      <c r="AR21">
        <v>0.15287728549281024</v>
      </c>
      <c r="AS21">
        <v>60.04785492857873</v>
      </c>
      <c r="AW21" t="str">
        <f t="shared" si="30"/>
        <v>O18</v>
      </c>
      <c r="AX21" s="2">
        <f t="shared" si="31"/>
        <v>62.858244392373081</v>
      </c>
      <c r="AY21" s="2">
        <f t="shared" si="32"/>
        <v>56.493288753003654</v>
      </c>
      <c r="AZ21" s="2">
        <f t="shared" si="33"/>
        <v>56.775781346195792</v>
      </c>
      <c r="BA21" s="2">
        <f t="shared" si="34"/>
        <v>59.156626650176008</v>
      </c>
      <c r="BB21" s="2">
        <f t="shared" si="35"/>
        <v>66.874300184790798</v>
      </c>
      <c r="BC21" s="2">
        <f t="shared" si="36"/>
        <v>66.895628001387109</v>
      </c>
      <c r="BD21" s="2">
        <f t="shared" si="37"/>
        <v>70.936442070364933</v>
      </c>
      <c r="BE21" s="2">
        <f t="shared" si="38"/>
        <v>59.100736931461107</v>
      </c>
      <c r="BF21" s="2">
        <f t="shared" si="39"/>
        <v>63.335245695225105</v>
      </c>
      <c r="BG21" s="2">
        <f t="shared" si="40"/>
        <v>62.224211244002689</v>
      </c>
    </row>
    <row r="22" spans="1:59" ht="15" thickBot="1" x14ac:dyDescent="0.35">
      <c r="A22" t="s">
        <v>18</v>
      </c>
      <c r="B22">
        <v>20</v>
      </c>
      <c r="C22">
        <v>30</v>
      </c>
      <c r="D22">
        <v>95</v>
      </c>
      <c r="E22">
        <v>60</v>
      </c>
      <c r="F22">
        <v>33</v>
      </c>
      <c r="G22">
        <v>97</v>
      </c>
      <c r="I22" t="str">
        <f t="shared" si="19"/>
        <v>O19</v>
      </c>
      <c r="J22">
        <f t="shared" si="20"/>
        <v>18</v>
      </c>
      <c r="K22">
        <f t="shared" si="6"/>
        <v>16</v>
      </c>
      <c r="L22">
        <f t="shared" si="7"/>
        <v>1</v>
      </c>
      <c r="M22">
        <f t="shared" si="8"/>
        <v>8</v>
      </c>
      <c r="N22">
        <f t="shared" si="9"/>
        <v>15</v>
      </c>
      <c r="O22">
        <f t="shared" si="21"/>
        <v>3</v>
      </c>
      <c r="P22">
        <f t="shared" si="10"/>
        <v>5</v>
      </c>
      <c r="Q22">
        <f t="shared" si="11"/>
        <v>20</v>
      </c>
      <c r="R22">
        <f t="shared" si="12"/>
        <v>13</v>
      </c>
      <c r="S22">
        <f t="shared" si="13"/>
        <v>5</v>
      </c>
      <c r="T22">
        <f t="shared" si="14"/>
        <v>97</v>
      </c>
      <c r="V22" t="str">
        <f t="shared" si="22"/>
        <v>O19</v>
      </c>
      <c r="W22">
        <f t="shared" si="23"/>
        <v>21</v>
      </c>
      <c r="X22">
        <f t="shared" si="15"/>
        <v>21</v>
      </c>
      <c r="Y22">
        <f t="shared" si="16"/>
        <v>21</v>
      </c>
      <c r="Z22">
        <f t="shared" si="17"/>
        <v>21</v>
      </c>
      <c r="AA22">
        <f t="shared" si="18"/>
        <v>20</v>
      </c>
      <c r="AH22" t="str">
        <f t="shared" si="24"/>
        <v>O19</v>
      </c>
      <c r="AI22" s="2">
        <f t="shared" si="25"/>
        <v>70.054215319381299</v>
      </c>
      <c r="AJ22" s="2">
        <f t="shared" si="26"/>
        <v>69.837648496772943</v>
      </c>
      <c r="AK22" s="2">
        <f t="shared" si="27"/>
        <v>68.143949005167556</v>
      </c>
      <c r="AL22" s="2">
        <f t="shared" si="28"/>
        <v>63.270626731440956</v>
      </c>
      <c r="AM22" s="2">
        <f t="shared" si="29"/>
        <v>64.658439916875551</v>
      </c>
      <c r="AQ22">
        <v>0.21883519749955843</v>
      </c>
      <c r="AR22">
        <v>0.26299841062675111</v>
      </c>
      <c r="AS22">
        <v>19.31266022103279</v>
      </c>
      <c r="AW22" t="str">
        <f t="shared" si="30"/>
        <v>O19</v>
      </c>
      <c r="AX22" s="2">
        <f t="shared" si="31"/>
        <v>75.527666949856155</v>
      </c>
      <c r="AY22" s="2">
        <f t="shared" si="32"/>
        <v>69.837536759740743</v>
      </c>
      <c r="AZ22" s="2">
        <f t="shared" si="33"/>
        <v>70.06696922794282</v>
      </c>
      <c r="BA22" s="2">
        <f t="shared" si="34"/>
        <v>72.837818201336376</v>
      </c>
      <c r="BB22" s="2">
        <f t="shared" si="35"/>
        <v>73.924634285881808</v>
      </c>
      <c r="BC22" s="2">
        <f t="shared" si="36"/>
        <v>70.131458317749178</v>
      </c>
      <c r="BD22" s="2">
        <f t="shared" si="37"/>
        <v>72.235268760855703</v>
      </c>
      <c r="BE22" s="2">
        <f t="shared" si="38"/>
        <v>68.132494415379355</v>
      </c>
      <c r="BF22" s="2">
        <f t="shared" si="39"/>
        <v>71.072843088622562</v>
      </c>
      <c r="BG22" s="2">
        <f t="shared" si="40"/>
        <v>65.323695083976702</v>
      </c>
    </row>
    <row r="23" spans="1:59" ht="15" thickBot="1" x14ac:dyDescent="0.35">
      <c r="A23" t="s">
        <v>19</v>
      </c>
      <c r="B23">
        <v>28</v>
      </c>
      <c r="C23">
        <v>91</v>
      </c>
      <c r="D23">
        <v>61</v>
      </c>
      <c r="E23">
        <v>23</v>
      </c>
      <c r="F23">
        <v>17</v>
      </c>
      <c r="G23">
        <v>20</v>
      </c>
      <c r="I23" t="str">
        <f t="shared" si="19"/>
        <v>O20</v>
      </c>
      <c r="J23">
        <f t="shared" si="20"/>
        <v>15</v>
      </c>
      <c r="K23">
        <f t="shared" si="6"/>
        <v>2</v>
      </c>
      <c r="L23">
        <f t="shared" si="7"/>
        <v>8</v>
      </c>
      <c r="M23">
        <f t="shared" si="8"/>
        <v>16</v>
      </c>
      <c r="N23">
        <f t="shared" si="9"/>
        <v>19</v>
      </c>
      <c r="O23">
        <f t="shared" si="21"/>
        <v>6</v>
      </c>
      <c r="P23">
        <f t="shared" si="10"/>
        <v>18</v>
      </c>
      <c r="Q23">
        <f t="shared" si="11"/>
        <v>13</v>
      </c>
      <c r="R23">
        <f t="shared" si="12"/>
        <v>4</v>
      </c>
      <c r="S23">
        <f t="shared" si="13"/>
        <v>2</v>
      </c>
      <c r="T23">
        <f t="shared" si="14"/>
        <v>20</v>
      </c>
      <c r="V23" t="str">
        <f t="shared" si="22"/>
        <v>O20</v>
      </c>
      <c r="W23">
        <f t="shared" si="23"/>
        <v>21</v>
      </c>
      <c r="X23">
        <f t="shared" si="15"/>
        <v>20</v>
      </c>
      <c r="Y23">
        <f t="shared" si="16"/>
        <v>21</v>
      </c>
      <c r="Z23">
        <f t="shared" si="17"/>
        <v>20</v>
      </c>
      <c r="AA23">
        <f t="shared" si="18"/>
        <v>21</v>
      </c>
      <c r="AH23" t="str">
        <f t="shared" si="24"/>
        <v>O20</v>
      </c>
      <c r="AI23" s="2">
        <f t="shared" si="25"/>
        <v>68.046602206838941</v>
      </c>
      <c r="AJ23" s="2">
        <f t="shared" si="26"/>
        <v>51.640574460790894</v>
      </c>
      <c r="AK23" s="2">
        <f t="shared" si="27"/>
        <v>63.273880620107064</v>
      </c>
      <c r="AL23" s="2">
        <f t="shared" si="28"/>
        <v>60.359243050815699</v>
      </c>
      <c r="AM23" s="2">
        <f t="shared" si="29"/>
        <v>66.200612721468815</v>
      </c>
      <c r="AP23" s="33">
        <f>AT12*AT12</f>
        <v>3.0400146934030273E-2</v>
      </c>
      <c r="AQ23" s="34">
        <v>3.0400146934030193E-2</v>
      </c>
      <c r="AR23">
        <v>27.890474945898941</v>
      </c>
      <c r="AS23" t="e">
        <v>#N/A</v>
      </c>
      <c r="AW23" t="str">
        <f t="shared" si="30"/>
        <v>O20</v>
      </c>
      <c r="AX23" s="2">
        <f t="shared" si="31"/>
        <v>57.474483922170023</v>
      </c>
      <c r="AY23" s="2">
        <f t="shared" si="32"/>
        <v>68.099528961850268</v>
      </c>
      <c r="AZ23" s="2">
        <f t="shared" si="33"/>
        <v>68.419230303739056</v>
      </c>
      <c r="BA23" s="2">
        <f t="shared" si="34"/>
        <v>72.507230059017729</v>
      </c>
      <c r="BB23" s="2">
        <f t="shared" si="35"/>
        <v>52.738306374053309</v>
      </c>
      <c r="BC23" s="2">
        <f t="shared" si="36"/>
        <v>50.897089136317561</v>
      </c>
      <c r="BD23" s="2">
        <f t="shared" si="37"/>
        <v>55.557946369978822</v>
      </c>
      <c r="BE23" s="2">
        <f t="shared" si="38"/>
        <v>61.913617191020506</v>
      </c>
      <c r="BF23" s="2">
        <f t="shared" si="39"/>
        <v>67.571186999696408</v>
      </c>
      <c r="BG23" s="2">
        <f t="shared" si="40"/>
        <v>64.183043491182744</v>
      </c>
    </row>
    <row r="24" spans="1:59" x14ac:dyDescent="0.3">
      <c r="AQ24">
        <v>0.26650297864852862</v>
      </c>
      <c r="AR24">
        <v>17</v>
      </c>
      <c r="AS24" t="e">
        <v>#N/A</v>
      </c>
    </row>
    <row r="25" spans="1:59" x14ac:dyDescent="0.3">
      <c r="AQ25">
        <v>414.61392396711744</v>
      </c>
      <c r="AR25">
        <v>13223.936076032882</v>
      </c>
      <c r="AS25" t="e">
        <v>#N/A</v>
      </c>
    </row>
    <row r="26" spans="1:59" x14ac:dyDescent="0.3">
      <c r="B26">
        <v>73</v>
      </c>
      <c r="C26">
        <v>58</v>
      </c>
      <c r="G26">
        <v>97</v>
      </c>
    </row>
    <row r="27" spans="1:59" x14ac:dyDescent="0.3">
      <c r="B27">
        <v>91</v>
      </c>
      <c r="C27">
        <v>68</v>
      </c>
      <c r="G27">
        <v>43</v>
      </c>
      <c r="AO27" t="str">
        <f>AP11</f>
        <v>x3_x4</v>
      </c>
      <c r="AP27" t="s">
        <v>24</v>
      </c>
      <c r="AQ27" cm="1">
        <f t="array" ref="AQ27:AS31">LINEST(G180:G199,D180:E199,TRUE,TRUE)</f>
        <v>5.0005709243679586E-2</v>
      </c>
      <c r="AR27">
        <v>0.128490175951256</v>
      </c>
      <c r="AS27">
        <v>52.925585145389263</v>
      </c>
    </row>
    <row r="28" spans="1:59" ht="15" thickBot="1" x14ac:dyDescent="0.35">
      <c r="B28">
        <v>59</v>
      </c>
      <c r="C28">
        <v>18</v>
      </c>
      <c r="G28">
        <v>41</v>
      </c>
      <c r="AQ28">
        <v>0.23736504519900742</v>
      </c>
      <c r="AR28">
        <v>0.27283718410335395</v>
      </c>
      <c r="AS28">
        <v>17.456300304503984</v>
      </c>
    </row>
    <row r="29" spans="1:59" ht="15" thickBot="1" x14ac:dyDescent="0.35">
      <c r="B29">
        <v>29</v>
      </c>
      <c r="C29">
        <v>37</v>
      </c>
      <c r="G29">
        <v>88</v>
      </c>
      <c r="AP29" s="36">
        <f>AT11*AT11</f>
        <v>1.9575033421226611E-2</v>
      </c>
      <c r="AQ29" s="32">
        <v>1.9575033421226396E-2</v>
      </c>
      <c r="AR29">
        <v>28.04573463211257</v>
      </c>
      <c r="AS29" t="e">
        <v>#N/A</v>
      </c>
    </row>
    <row r="30" spans="1:59" x14ac:dyDescent="0.3">
      <c r="B30">
        <v>72</v>
      </c>
      <c r="C30">
        <v>28</v>
      </c>
      <c r="G30">
        <v>60</v>
      </c>
      <c r="AQ30">
        <v>0.16970986026706381</v>
      </c>
      <c r="AR30">
        <v>17</v>
      </c>
      <c r="AS30" t="e">
        <v>#N/A</v>
      </c>
    </row>
    <row r="31" spans="1:59" x14ac:dyDescent="0.3">
      <c r="B31">
        <v>86</v>
      </c>
      <c r="C31">
        <v>98</v>
      </c>
      <c r="G31">
        <v>34</v>
      </c>
      <c r="AQ31">
        <v>266.97507206706723</v>
      </c>
      <c r="AR31">
        <v>13371.574927932932</v>
      </c>
      <c r="AS31" t="e">
        <v>#N/A</v>
      </c>
    </row>
    <row r="32" spans="1:59" x14ac:dyDescent="0.3">
      <c r="B32">
        <v>17</v>
      </c>
      <c r="C32">
        <v>39</v>
      </c>
      <c r="G32">
        <v>68</v>
      </c>
    </row>
    <row r="33" spans="2:45" x14ac:dyDescent="0.3">
      <c r="B33">
        <v>69</v>
      </c>
      <c r="C33">
        <v>82</v>
      </c>
      <c r="G33">
        <v>96</v>
      </c>
      <c r="AO33" t="str">
        <f>AP10</f>
        <v>x2_x5</v>
      </c>
      <c r="AP33" t="s">
        <v>24</v>
      </c>
      <c r="AQ33" cm="1">
        <f t="array" ref="AQ33:AS37">LINEST(G158:G177,C158:D177,TRUE,TRUE)</f>
        <v>-9.9004377010650915E-2</v>
      </c>
      <c r="AR33">
        <v>-0.29936708890241476</v>
      </c>
      <c r="AS33">
        <v>84.483425869279628</v>
      </c>
    </row>
    <row r="34" spans="2:45" ht="15" thickBot="1" x14ac:dyDescent="0.35">
      <c r="B34">
        <v>41</v>
      </c>
      <c r="C34">
        <v>54</v>
      </c>
      <c r="G34">
        <v>54</v>
      </c>
      <c r="AQ34">
        <v>0.21032303075983508</v>
      </c>
      <c r="AR34">
        <v>0.23207676613805578</v>
      </c>
      <c r="AS34">
        <v>18.603105550291463</v>
      </c>
    </row>
    <row r="35" spans="2:45" ht="15" thickBot="1" x14ac:dyDescent="0.35">
      <c r="B35">
        <v>75</v>
      </c>
      <c r="C35">
        <v>78</v>
      </c>
      <c r="G35">
        <v>54</v>
      </c>
      <c r="AP35" s="36">
        <f>AT10*AT10</f>
        <v>9.9290165670802066E-2</v>
      </c>
      <c r="AQ35" s="32">
        <v>9.9290165670802011E-2</v>
      </c>
      <c r="AR35">
        <v>26.881412899437194</v>
      </c>
      <c r="AS35" t="e">
        <v>#N/A</v>
      </c>
    </row>
    <row r="36" spans="2:45" x14ac:dyDescent="0.3">
      <c r="B36">
        <v>60</v>
      </c>
      <c r="C36">
        <v>73</v>
      </c>
      <c r="G36">
        <v>75</v>
      </c>
      <c r="AQ36">
        <v>0.93700143601780428</v>
      </c>
      <c r="AR36">
        <v>17</v>
      </c>
      <c r="AS36" t="e">
        <v>#N/A</v>
      </c>
    </row>
    <row r="37" spans="2:45" x14ac:dyDescent="0.3">
      <c r="B37">
        <v>25</v>
      </c>
      <c r="C37">
        <v>17</v>
      </c>
      <c r="G37">
        <v>78</v>
      </c>
      <c r="AQ37">
        <v>1354.1738890095166</v>
      </c>
      <c r="AR37">
        <v>12284.376110990483</v>
      </c>
      <c r="AS37" t="e">
        <v>#N/A</v>
      </c>
    </row>
    <row r="38" spans="2:45" x14ac:dyDescent="0.3">
      <c r="B38">
        <v>29</v>
      </c>
      <c r="C38">
        <v>27</v>
      </c>
      <c r="G38">
        <v>87</v>
      </c>
    </row>
    <row r="39" spans="2:45" x14ac:dyDescent="0.3">
      <c r="B39">
        <v>12</v>
      </c>
      <c r="C39">
        <v>86</v>
      </c>
      <c r="G39">
        <v>94</v>
      </c>
      <c r="AO39" t="str">
        <f>AP9</f>
        <v>x2_x4</v>
      </c>
      <c r="AP39" t="s">
        <v>24</v>
      </c>
      <c r="AQ39" cm="1">
        <f t="array" ref="AQ39:AS43">LINEST(G136:G155,C136:D155,TRUE,TRUE)</f>
        <v>3.7738181726669914E-2</v>
      </c>
      <c r="AR39">
        <v>-0.29242715504171857</v>
      </c>
      <c r="AS39">
        <v>76.639982065400545</v>
      </c>
    </row>
    <row r="40" spans="2:45" ht="15" thickBot="1" x14ac:dyDescent="0.35">
      <c r="B40">
        <v>24</v>
      </c>
      <c r="C40">
        <v>91</v>
      </c>
      <c r="G40">
        <v>23</v>
      </c>
      <c r="AQ40">
        <v>0.22359337028644197</v>
      </c>
      <c r="AR40">
        <v>0.23596880910166729</v>
      </c>
      <c r="AS40">
        <v>19.071443470009029</v>
      </c>
    </row>
    <row r="41" spans="2:45" ht="15" thickBot="1" x14ac:dyDescent="0.35">
      <c r="B41">
        <v>58</v>
      </c>
      <c r="C41">
        <v>55</v>
      </c>
      <c r="G41">
        <v>23</v>
      </c>
      <c r="AP41" s="36">
        <f>AT9*AT9</f>
        <v>8.9076514833166143E-2</v>
      </c>
      <c r="AQ41" s="34">
        <v>8.9076514833166073E-2</v>
      </c>
      <c r="AR41">
        <v>27.03339492360179</v>
      </c>
      <c r="AS41" t="e">
        <v>#N/A</v>
      </c>
    </row>
    <row r="42" spans="2:45" x14ac:dyDescent="0.3">
      <c r="B42">
        <v>72</v>
      </c>
      <c r="C42">
        <v>37</v>
      </c>
      <c r="G42">
        <v>76</v>
      </c>
      <c r="AQ42">
        <v>0.83118987314641579</v>
      </c>
      <c r="AR42">
        <v>17</v>
      </c>
      <c r="AS42" t="e">
        <v>#N/A</v>
      </c>
    </row>
    <row r="43" spans="2:45" x14ac:dyDescent="0.3">
      <c r="B43">
        <v>74</v>
      </c>
      <c r="C43">
        <v>35</v>
      </c>
      <c r="G43">
        <v>39</v>
      </c>
      <c r="AQ43">
        <v>1214.8745013778771</v>
      </c>
      <c r="AR43">
        <v>12423.675498622122</v>
      </c>
      <c r="AS43" t="e">
        <v>#N/A</v>
      </c>
    </row>
    <row r="44" spans="2:45" x14ac:dyDescent="0.3">
      <c r="B44">
        <v>20</v>
      </c>
      <c r="C44">
        <v>30</v>
      </c>
      <c r="G44">
        <v>97</v>
      </c>
    </row>
    <row r="45" spans="2:45" x14ac:dyDescent="0.3">
      <c r="B45">
        <v>28</v>
      </c>
      <c r="C45">
        <v>91</v>
      </c>
      <c r="G45">
        <v>20</v>
      </c>
      <c r="AO45" t="str">
        <f>AP8</f>
        <v>x2_x3</v>
      </c>
      <c r="AP45" t="s">
        <v>24</v>
      </c>
      <c r="AQ45" cm="1">
        <f t="array" ref="AQ45:AS49">LINEST(G114:G133,C114:D133,TRUE,TRUE)</f>
        <v>0.10797426402645217</v>
      </c>
      <c r="AR45">
        <v>-0.28713447434310052</v>
      </c>
      <c r="AS45">
        <v>72.281113433661872</v>
      </c>
    </row>
    <row r="46" spans="2:45" ht="15" thickBot="1" x14ac:dyDescent="0.35">
      <c r="AQ46">
        <v>0.25468856305908333</v>
      </c>
      <c r="AR46">
        <v>0.2338397442470907</v>
      </c>
      <c r="AS46">
        <v>20.871567513797615</v>
      </c>
    </row>
    <row r="47" spans="2:45" ht="15" thickBot="1" x14ac:dyDescent="0.35">
      <c r="AP47" s="37">
        <f>AT8*AT8</f>
        <v>9.7095927669406529E-2</v>
      </c>
      <c r="AQ47" s="38">
        <v>9.7095927669406515E-2</v>
      </c>
      <c r="AR47">
        <v>26.914136167235519</v>
      </c>
      <c r="AS47" t="e">
        <v>#N/A</v>
      </c>
    </row>
    <row r="48" spans="2:45" x14ac:dyDescent="0.3">
      <c r="B48">
        <v>73</v>
      </c>
      <c r="C48">
        <v>63</v>
      </c>
      <c r="G48">
        <v>97</v>
      </c>
      <c r="AQ48">
        <v>0.91406762964268762</v>
      </c>
      <c r="AR48">
        <v>17</v>
      </c>
      <c r="AS48" t="e">
        <v>#N/A</v>
      </c>
    </row>
    <row r="49" spans="2:45" x14ac:dyDescent="0.3">
      <c r="B49">
        <v>91</v>
      </c>
      <c r="C49">
        <v>56</v>
      </c>
      <c r="G49">
        <v>43</v>
      </c>
      <c r="AQ49">
        <v>1324.2476643155842</v>
      </c>
      <c r="AR49">
        <v>12314.302335684415</v>
      </c>
      <c r="AS49" t="e">
        <v>#N/A</v>
      </c>
    </row>
    <row r="50" spans="2:45" x14ac:dyDescent="0.3">
      <c r="B50">
        <v>59</v>
      </c>
      <c r="C50">
        <v>78</v>
      </c>
      <c r="G50">
        <v>41</v>
      </c>
    </row>
    <row r="51" spans="2:45" x14ac:dyDescent="0.3">
      <c r="B51">
        <v>29</v>
      </c>
      <c r="C51">
        <v>32</v>
      </c>
      <c r="G51">
        <v>88</v>
      </c>
      <c r="AO51" t="str">
        <f>AP4</f>
        <v>x1_x2</v>
      </c>
      <c r="AP51" t="s">
        <v>24</v>
      </c>
      <c r="AQ51" cm="1">
        <f t="array" ref="AQ51:AS55">LINEST(G26:G45,B26:C45,TRUE,TRUE)</f>
        <v>-0.26844391611407081</v>
      </c>
      <c r="AR51">
        <v>-0.20976301809097642</v>
      </c>
      <c r="AS51">
        <v>87.77624479509781</v>
      </c>
    </row>
    <row r="52" spans="2:45" ht="15" thickBot="1" x14ac:dyDescent="0.35">
      <c r="B52">
        <v>72</v>
      </c>
      <c r="C52">
        <v>53</v>
      </c>
      <c r="G52">
        <v>60</v>
      </c>
      <c r="AQ52">
        <v>0.23102626557382902</v>
      </c>
      <c r="AR52">
        <v>0.23981645084979533</v>
      </c>
      <c r="AS52">
        <v>17.295828050100731</v>
      </c>
    </row>
    <row r="53" spans="2:45" ht="15" thickBot="1" x14ac:dyDescent="0.35">
      <c r="B53">
        <v>86</v>
      </c>
      <c r="C53">
        <v>20</v>
      </c>
      <c r="G53">
        <v>34</v>
      </c>
      <c r="AP53" s="42">
        <f>AT4*AT4</f>
        <v>0.12684551644143124</v>
      </c>
      <c r="AQ53" s="34">
        <v>0.1268455164414313</v>
      </c>
      <c r="AR53">
        <v>26.467028413544938</v>
      </c>
      <c r="AS53" t="e">
        <v>#N/A</v>
      </c>
    </row>
    <row r="54" spans="2:45" x14ac:dyDescent="0.3">
      <c r="B54">
        <v>17</v>
      </c>
      <c r="C54">
        <v>79</v>
      </c>
      <c r="G54">
        <v>68</v>
      </c>
      <c r="AP54" s="8"/>
      <c r="AQ54">
        <v>1.2348180190955229</v>
      </c>
      <c r="AR54">
        <v>17</v>
      </c>
      <c r="AS54" t="e">
        <v>#N/A</v>
      </c>
    </row>
    <row r="55" spans="2:45" x14ac:dyDescent="0.3">
      <c r="B55">
        <v>69</v>
      </c>
      <c r="C55">
        <v>57</v>
      </c>
      <c r="G55">
        <v>96</v>
      </c>
      <c r="AP55" s="8"/>
      <c r="AQ55">
        <v>1729.9889182622828</v>
      </c>
      <c r="AR55">
        <v>11908.561081737716</v>
      </c>
      <c r="AS55" t="e">
        <v>#N/A</v>
      </c>
    </row>
    <row r="56" spans="2:45" x14ac:dyDescent="0.3">
      <c r="B56">
        <v>41</v>
      </c>
      <c r="C56">
        <v>28</v>
      </c>
      <c r="G56">
        <v>54</v>
      </c>
      <c r="AP56" s="8"/>
    </row>
    <row r="57" spans="2:45" x14ac:dyDescent="0.3">
      <c r="B57">
        <v>75</v>
      </c>
      <c r="C57">
        <v>40</v>
      </c>
      <c r="G57">
        <v>54</v>
      </c>
      <c r="AO57" t="str">
        <f>AP5</f>
        <v>x1_x3</v>
      </c>
      <c r="AP57" s="8" t="s">
        <v>24</v>
      </c>
      <c r="AQ57" cm="1">
        <f t="array" ref="AQ57:AS61">LINEST(G48:G67,B48:C67,TRUE,TRUE)</f>
        <v>-9.0856077238108748E-3</v>
      </c>
      <c r="AR57">
        <v>-0.25586480756250485</v>
      </c>
      <c r="AS57">
        <v>75.817965644752874</v>
      </c>
    </row>
    <row r="58" spans="2:45" ht="15" thickBot="1" x14ac:dyDescent="0.35">
      <c r="B58">
        <v>60</v>
      </c>
      <c r="C58">
        <v>12</v>
      </c>
      <c r="G58">
        <v>75</v>
      </c>
      <c r="AP58" s="8"/>
      <c r="AQ58">
        <v>0.31398097527007579</v>
      </c>
      <c r="AR58">
        <v>0.29924701822533412</v>
      </c>
      <c r="AS58">
        <v>29.261361605482943</v>
      </c>
    </row>
    <row r="59" spans="2:45" ht="15" thickBot="1" x14ac:dyDescent="0.35">
      <c r="B59">
        <v>25</v>
      </c>
      <c r="C59">
        <v>66</v>
      </c>
      <c r="G59">
        <v>78</v>
      </c>
      <c r="AP59" s="42">
        <f>AT5*AT5</f>
        <v>5.7545112185557884E-2</v>
      </c>
      <c r="AQ59" s="34">
        <v>5.7545112185557648E-2</v>
      </c>
      <c r="AR59">
        <v>27.497291963136664</v>
      </c>
      <c r="AS59" t="e">
        <v>#N/A</v>
      </c>
    </row>
    <row r="60" spans="2:45" x14ac:dyDescent="0.3">
      <c r="B60">
        <v>29</v>
      </c>
      <c r="C60">
        <v>59</v>
      </c>
      <c r="G60">
        <v>87</v>
      </c>
      <c r="AP60" s="8"/>
      <c r="AQ60">
        <v>0.51899932813924177</v>
      </c>
      <c r="AR60">
        <v>17</v>
      </c>
      <c r="AS60" t="e">
        <v>#N/A</v>
      </c>
    </row>
    <row r="61" spans="2:45" x14ac:dyDescent="0.3">
      <c r="B61">
        <v>12</v>
      </c>
      <c r="C61">
        <v>90</v>
      </c>
      <c r="G61">
        <v>94</v>
      </c>
      <c r="AP61" s="8"/>
      <c r="AQ61">
        <v>784.83188979833722</v>
      </c>
      <c r="AR61">
        <v>12853.718110201662</v>
      </c>
      <c r="AS61" t="e">
        <v>#N/A</v>
      </c>
    </row>
    <row r="62" spans="2:45" x14ac:dyDescent="0.3">
      <c r="B62">
        <v>24</v>
      </c>
      <c r="C62">
        <v>92</v>
      </c>
      <c r="G62">
        <v>23</v>
      </c>
      <c r="AP62" s="8"/>
    </row>
    <row r="63" spans="2:45" x14ac:dyDescent="0.3">
      <c r="B63">
        <v>58</v>
      </c>
      <c r="C63">
        <v>42</v>
      </c>
      <c r="G63">
        <v>23</v>
      </c>
      <c r="AO63" t="str">
        <f>AP6</f>
        <v>x1_x4</v>
      </c>
      <c r="AP63" s="8" t="s">
        <v>24</v>
      </c>
      <c r="AQ63" cm="1">
        <f t="array" ref="AQ63:AS67">LINEST(G70:G89,B70:C89,TRUE,TRUE)</f>
        <v>-1.0697657920451764E-2</v>
      </c>
      <c r="AR63">
        <v>-0.25544403340756056</v>
      </c>
      <c r="AS63">
        <v>75.817709371321143</v>
      </c>
    </row>
    <row r="64" spans="2:45" ht="15" thickBot="1" x14ac:dyDescent="0.35">
      <c r="B64">
        <v>72</v>
      </c>
      <c r="C64">
        <v>25</v>
      </c>
      <c r="G64">
        <v>76</v>
      </c>
      <c r="AP64" s="8"/>
      <c r="AQ64">
        <v>0.2435290965788432</v>
      </c>
      <c r="AR64">
        <v>0.26678668428108077</v>
      </c>
      <c r="AS64">
        <v>21.933750172581124</v>
      </c>
    </row>
    <row r="65" spans="2:45" ht="15" thickBot="1" x14ac:dyDescent="0.35">
      <c r="B65">
        <v>74</v>
      </c>
      <c r="C65">
        <v>43</v>
      </c>
      <c r="G65">
        <v>39</v>
      </c>
      <c r="AP65" s="42">
        <f>AT6*AT6</f>
        <v>5.760566072248343E-2</v>
      </c>
      <c r="AQ65" s="34">
        <v>5.7605660722483271E-2</v>
      </c>
      <c r="AR65">
        <v>27.49640865956367</v>
      </c>
      <c r="AS65" t="e">
        <v>#N/A</v>
      </c>
    </row>
    <row r="66" spans="2:45" x14ac:dyDescent="0.3">
      <c r="B66">
        <v>20</v>
      </c>
      <c r="C66">
        <v>95</v>
      </c>
      <c r="G66">
        <v>97</v>
      </c>
      <c r="AQ66">
        <v>0.51957879598098478</v>
      </c>
      <c r="AR66">
        <v>17</v>
      </c>
      <c r="AS66" t="e">
        <v>#N/A</v>
      </c>
    </row>
    <row r="67" spans="2:45" x14ac:dyDescent="0.3">
      <c r="B67">
        <v>28</v>
      </c>
      <c r="C67">
        <v>61</v>
      </c>
      <c r="G67">
        <v>20</v>
      </c>
      <c r="AQ67">
        <v>785.65768404662413</v>
      </c>
      <c r="AR67">
        <v>12852.892315953375</v>
      </c>
      <c r="AS67" t="e">
        <v>#N/A</v>
      </c>
    </row>
    <row r="69" spans="2:45" x14ac:dyDescent="0.3">
      <c r="AO69" t="str">
        <f>AP7</f>
        <v>x1_x5</v>
      </c>
      <c r="AP69" t="s">
        <v>24</v>
      </c>
      <c r="AQ69" cm="1">
        <f t="array" ref="AQ69:AS73">LINEST(G92:G111,B92:C111,TRUE,TRUE)</f>
        <v>-0.10801624141990128</v>
      </c>
      <c r="AR69">
        <v>-0.2573560006296326</v>
      </c>
      <c r="AS69">
        <v>81.549474180785765</v>
      </c>
    </row>
    <row r="70" spans="2:45" ht="15" thickBot="1" x14ac:dyDescent="0.35">
      <c r="B70">
        <v>73</v>
      </c>
      <c r="C70">
        <v>78</v>
      </c>
      <c r="G70">
        <v>97</v>
      </c>
      <c r="AQ70">
        <v>0.21382693703769715</v>
      </c>
      <c r="AR70">
        <v>0.24492034423276823</v>
      </c>
      <c r="AS70">
        <v>18.851682574307937</v>
      </c>
    </row>
    <row r="71" spans="2:45" ht="15" thickBot="1" x14ac:dyDescent="0.35">
      <c r="B71">
        <v>91</v>
      </c>
      <c r="C71">
        <v>18</v>
      </c>
      <c r="G71">
        <v>43</v>
      </c>
      <c r="AP71" s="37">
        <f>AT7*AT7</f>
        <v>7.1437179239683651E-2</v>
      </c>
      <c r="AQ71" s="34">
        <v>7.1437179239683443E-2</v>
      </c>
      <c r="AR71">
        <v>27.293880437887232</v>
      </c>
      <c r="AS71" t="e">
        <v>#N/A</v>
      </c>
    </row>
    <row r="72" spans="2:45" x14ac:dyDescent="0.3">
      <c r="B72">
        <v>59</v>
      </c>
      <c r="C72">
        <v>28</v>
      </c>
      <c r="G72">
        <v>41</v>
      </c>
      <c r="AQ72">
        <v>0.65393101033284384</v>
      </c>
      <c r="AR72">
        <v>17</v>
      </c>
      <c r="AS72" t="e">
        <v>#N/A</v>
      </c>
    </row>
    <row r="73" spans="2:45" x14ac:dyDescent="0.3">
      <c r="B73">
        <v>29</v>
      </c>
      <c r="C73">
        <v>26</v>
      </c>
      <c r="G73">
        <v>88</v>
      </c>
      <c r="AQ73">
        <v>974.29954091938453</v>
      </c>
      <c r="AR73">
        <v>12664.250459080615</v>
      </c>
      <c r="AS73" t="e">
        <v>#N/A</v>
      </c>
    </row>
    <row r="74" spans="2:45" x14ac:dyDescent="0.3">
      <c r="B74">
        <v>72</v>
      </c>
      <c r="C74">
        <v>70</v>
      </c>
      <c r="G74">
        <v>60</v>
      </c>
    </row>
    <row r="75" spans="2:45" x14ac:dyDescent="0.3">
      <c r="B75">
        <v>86</v>
      </c>
      <c r="C75">
        <v>35</v>
      </c>
      <c r="G75">
        <v>34</v>
      </c>
    </row>
    <row r="76" spans="2:45" x14ac:dyDescent="0.3">
      <c r="B76">
        <v>17</v>
      </c>
      <c r="C76">
        <v>93</v>
      </c>
      <c r="G76">
        <v>68</v>
      </c>
    </row>
    <row r="77" spans="2:45" x14ac:dyDescent="0.3">
      <c r="B77">
        <v>69</v>
      </c>
      <c r="C77">
        <v>23</v>
      </c>
      <c r="G77">
        <v>96</v>
      </c>
    </row>
    <row r="78" spans="2:45" x14ac:dyDescent="0.3">
      <c r="B78">
        <v>41</v>
      </c>
      <c r="C78">
        <v>80</v>
      </c>
      <c r="G78">
        <v>54</v>
      </c>
    </row>
    <row r="79" spans="2:45" x14ac:dyDescent="0.3">
      <c r="B79">
        <v>75</v>
      </c>
      <c r="C79">
        <v>14</v>
      </c>
      <c r="G79">
        <v>54</v>
      </c>
    </row>
    <row r="80" spans="2:45" x14ac:dyDescent="0.3">
      <c r="B80">
        <v>60</v>
      </c>
      <c r="C80">
        <v>49</v>
      </c>
      <c r="G80">
        <v>75</v>
      </c>
    </row>
    <row r="81" spans="2:7" x14ac:dyDescent="0.3">
      <c r="B81">
        <v>25</v>
      </c>
      <c r="C81">
        <v>31</v>
      </c>
      <c r="G81">
        <v>78</v>
      </c>
    </row>
    <row r="82" spans="2:7" x14ac:dyDescent="0.3">
      <c r="B82">
        <v>29</v>
      </c>
      <c r="C82">
        <v>90</v>
      </c>
      <c r="G82">
        <v>87</v>
      </c>
    </row>
    <row r="83" spans="2:7" x14ac:dyDescent="0.3">
      <c r="B83">
        <v>12</v>
      </c>
      <c r="C83">
        <v>36</v>
      </c>
      <c r="G83">
        <v>94</v>
      </c>
    </row>
    <row r="84" spans="2:7" x14ac:dyDescent="0.3">
      <c r="B84">
        <v>24</v>
      </c>
      <c r="C84">
        <v>93</v>
      </c>
      <c r="G84">
        <v>23</v>
      </c>
    </row>
    <row r="85" spans="2:7" x14ac:dyDescent="0.3">
      <c r="B85">
        <v>58</v>
      </c>
      <c r="C85">
        <v>69</v>
      </c>
      <c r="G85">
        <v>23</v>
      </c>
    </row>
    <row r="86" spans="2:7" x14ac:dyDescent="0.3">
      <c r="B86">
        <v>72</v>
      </c>
      <c r="C86">
        <v>37</v>
      </c>
      <c r="G86">
        <v>76</v>
      </c>
    </row>
    <row r="87" spans="2:7" x14ac:dyDescent="0.3">
      <c r="B87">
        <v>74</v>
      </c>
      <c r="C87">
        <v>13</v>
      </c>
      <c r="G87">
        <v>39</v>
      </c>
    </row>
    <row r="88" spans="2:7" x14ac:dyDescent="0.3">
      <c r="B88">
        <v>20</v>
      </c>
      <c r="C88">
        <v>60</v>
      </c>
      <c r="G88">
        <v>97</v>
      </c>
    </row>
    <row r="89" spans="2:7" x14ac:dyDescent="0.3">
      <c r="B89">
        <v>28</v>
      </c>
      <c r="C89">
        <v>23</v>
      </c>
      <c r="G89">
        <v>20</v>
      </c>
    </row>
    <row r="92" spans="2:7" x14ac:dyDescent="0.3">
      <c r="B92">
        <v>73</v>
      </c>
      <c r="C92">
        <v>12</v>
      </c>
      <c r="G92">
        <v>97</v>
      </c>
    </row>
    <row r="93" spans="2:7" x14ac:dyDescent="0.3">
      <c r="B93">
        <v>91</v>
      </c>
      <c r="C93">
        <v>84</v>
      </c>
      <c r="G93">
        <v>43</v>
      </c>
    </row>
    <row r="94" spans="2:7" x14ac:dyDescent="0.3">
      <c r="B94">
        <v>59</v>
      </c>
      <c r="C94">
        <v>88</v>
      </c>
      <c r="G94">
        <v>41</v>
      </c>
    </row>
    <row r="95" spans="2:7" x14ac:dyDescent="0.3">
      <c r="B95">
        <v>29</v>
      </c>
      <c r="C95">
        <v>94</v>
      </c>
      <c r="G95">
        <v>88</v>
      </c>
    </row>
    <row r="96" spans="2:7" x14ac:dyDescent="0.3">
      <c r="B96">
        <v>72</v>
      </c>
      <c r="C96">
        <v>89</v>
      </c>
      <c r="G96">
        <v>60</v>
      </c>
    </row>
    <row r="97" spans="2:7" x14ac:dyDescent="0.3">
      <c r="B97">
        <v>86</v>
      </c>
      <c r="C97">
        <v>53</v>
      </c>
      <c r="G97">
        <v>34</v>
      </c>
    </row>
    <row r="98" spans="2:7" x14ac:dyDescent="0.3">
      <c r="B98">
        <v>17</v>
      </c>
      <c r="C98">
        <v>46</v>
      </c>
      <c r="G98">
        <v>68</v>
      </c>
    </row>
    <row r="99" spans="2:7" x14ac:dyDescent="0.3">
      <c r="B99">
        <v>69</v>
      </c>
      <c r="C99">
        <v>33</v>
      </c>
      <c r="G99">
        <v>96</v>
      </c>
    </row>
    <row r="100" spans="2:7" x14ac:dyDescent="0.3">
      <c r="B100">
        <v>41</v>
      </c>
      <c r="C100">
        <v>89</v>
      </c>
      <c r="G100">
        <v>54</v>
      </c>
    </row>
    <row r="101" spans="2:7" x14ac:dyDescent="0.3">
      <c r="B101">
        <v>75</v>
      </c>
      <c r="C101">
        <v>99</v>
      </c>
      <c r="G101">
        <v>54</v>
      </c>
    </row>
    <row r="102" spans="2:7" x14ac:dyDescent="0.3">
      <c r="B102">
        <v>60</v>
      </c>
      <c r="C102">
        <v>26</v>
      </c>
      <c r="G102">
        <v>75</v>
      </c>
    </row>
    <row r="103" spans="2:7" x14ac:dyDescent="0.3">
      <c r="B103">
        <v>25</v>
      </c>
      <c r="C103">
        <v>46</v>
      </c>
      <c r="G103">
        <v>78</v>
      </c>
    </row>
    <row r="104" spans="2:7" x14ac:dyDescent="0.3">
      <c r="B104">
        <v>29</v>
      </c>
      <c r="C104">
        <v>50</v>
      </c>
      <c r="G104">
        <v>87</v>
      </c>
    </row>
    <row r="105" spans="2:7" x14ac:dyDescent="0.3">
      <c r="B105">
        <v>12</v>
      </c>
      <c r="C105">
        <v>99</v>
      </c>
      <c r="G105">
        <v>94</v>
      </c>
    </row>
    <row r="106" spans="2:7" x14ac:dyDescent="0.3">
      <c r="B106">
        <v>24</v>
      </c>
      <c r="C106">
        <v>73</v>
      </c>
      <c r="G106">
        <v>23</v>
      </c>
    </row>
    <row r="107" spans="2:7" x14ac:dyDescent="0.3">
      <c r="B107">
        <v>58</v>
      </c>
      <c r="C107">
        <v>43</v>
      </c>
      <c r="G107">
        <v>23</v>
      </c>
    </row>
    <row r="108" spans="2:7" x14ac:dyDescent="0.3">
      <c r="B108">
        <v>72</v>
      </c>
      <c r="C108">
        <v>34</v>
      </c>
      <c r="G108">
        <v>76</v>
      </c>
    </row>
    <row r="109" spans="2:7" x14ac:dyDescent="0.3">
      <c r="B109">
        <v>74</v>
      </c>
      <c r="C109">
        <v>31</v>
      </c>
      <c r="G109">
        <v>39</v>
      </c>
    </row>
    <row r="110" spans="2:7" x14ac:dyDescent="0.3">
      <c r="B110">
        <v>20</v>
      </c>
      <c r="C110">
        <v>33</v>
      </c>
      <c r="G110">
        <v>97</v>
      </c>
    </row>
    <row r="111" spans="2:7" x14ac:dyDescent="0.3">
      <c r="B111">
        <v>28</v>
      </c>
      <c r="C111">
        <v>17</v>
      </c>
      <c r="G111">
        <v>20</v>
      </c>
    </row>
    <row r="114" spans="3:7" x14ac:dyDescent="0.3">
      <c r="C114">
        <v>58</v>
      </c>
      <c r="D114">
        <v>63</v>
      </c>
      <c r="G114">
        <v>97</v>
      </c>
    </row>
    <row r="115" spans="3:7" x14ac:dyDescent="0.3">
      <c r="C115">
        <v>68</v>
      </c>
      <c r="D115">
        <v>56</v>
      </c>
      <c r="G115">
        <v>43</v>
      </c>
    </row>
    <row r="116" spans="3:7" x14ac:dyDescent="0.3">
      <c r="C116">
        <v>18</v>
      </c>
      <c r="D116">
        <v>78</v>
      </c>
      <c r="G116">
        <v>41</v>
      </c>
    </row>
    <row r="117" spans="3:7" x14ac:dyDescent="0.3">
      <c r="C117">
        <v>37</v>
      </c>
      <c r="D117">
        <v>32</v>
      </c>
      <c r="G117">
        <v>88</v>
      </c>
    </row>
    <row r="118" spans="3:7" x14ac:dyDescent="0.3">
      <c r="C118">
        <v>28</v>
      </c>
      <c r="D118">
        <v>53</v>
      </c>
      <c r="G118">
        <v>60</v>
      </c>
    </row>
    <row r="119" spans="3:7" x14ac:dyDescent="0.3">
      <c r="C119">
        <v>98</v>
      </c>
      <c r="D119">
        <v>20</v>
      </c>
      <c r="G119">
        <v>34</v>
      </c>
    </row>
    <row r="120" spans="3:7" x14ac:dyDescent="0.3">
      <c r="C120">
        <v>39</v>
      </c>
      <c r="D120">
        <v>79</v>
      </c>
      <c r="G120">
        <v>68</v>
      </c>
    </row>
    <row r="121" spans="3:7" x14ac:dyDescent="0.3">
      <c r="C121">
        <v>82</v>
      </c>
      <c r="D121">
        <v>57</v>
      </c>
      <c r="G121">
        <v>96</v>
      </c>
    </row>
    <row r="122" spans="3:7" x14ac:dyDescent="0.3">
      <c r="C122">
        <v>54</v>
      </c>
      <c r="D122">
        <v>28</v>
      </c>
      <c r="G122">
        <v>54</v>
      </c>
    </row>
    <row r="123" spans="3:7" x14ac:dyDescent="0.3">
      <c r="C123">
        <v>78</v>
      </c>
      <c r="D123">
        <v>40</v>
      </c>
      <c r="G123">
        <v>54</v>
      </c>
    </row>
    <row r="124" spans="3:7" x14ac:dyDescent="0.3">
      <c r="C124">
        <v>73</v>
      </c>
      <c r="D124">
        <v>12</v>
      </c>
      <c r="G124">
        <v>75</v>
      </c>
    </row>
    <row r="125" spans="3:7" x14ac:dyDescent="0.3">
      <c r="C125">
        <v>17</v>
      </c>
      <c r="D125">
        <v>66</v>
      </c>
      <c r="G125">
        <v>78</v>
      </c>
    </row>
    <row r="126" spans="3:7" x14ac:dyDescent="0.3">
      <c r="C126">
        <v>27</v>
      </c>
      <c r="D126">
        <v>59</v>
      </c>
      <c r="G126">
        <v>87</v>
      </c>
    </row>
    <row r="127" spans="3:7" x14ac:dyDescent="0.3">
      <c r="C127">
        <v>86</v>
      </c>
      <c r="D127">
        <v>90</v>
      </c>
      <c r="G127">
        <v>94</v>
      </c>
    </row>
    <row r="128" spans="3:7" x14ac:dyDescent="0.3">
      <c r="C128">
        <v>91</v>
      </c>
      <c r="D128">
        <v>92</v>
      </c>
      <c r="G128">
        <v>23</v>
      </c>
    </row>
    <row r="129" spans="3:7" x14ac:dyDescent="0.3">
      <c r="C129">
        <v>55</v>
      </c>
      <c r="D129">
        <v>42</v>
      </c>
      <c r="G129">
        <v>23</v>
      </c>
    </row>
    <row r="130" spans="3:7" x14ac:dyDescent="0.3">
      <c r="C130">
        <v>37</v>
      </c>
      <c r="D130">
        <v>25</v>
      </c>
      <c r="G130">
        <v>76</v>
      </c>
    </row>
    <row r="131" spans="3:7" x14ac:dyDescent="0.3">
      <c r="C131">
        <v>35</v>
      </c>
      <c r="D131">
        <v>43</v>
      </c>
      <c r="G131">
        <v>39</v>
      </c>
    </row>
    <row r="132" spans="3:7" x14ac:dyDescent="0.3">
      <c r="C132">
        <v>30</v>
      </c>
      <c r="D132">
        <v>95</v>
      </c>
      <c r="G132">
        <v>97</v>
      </c>
    </row>
    <row r="133" spans="3:7" x14ac:dyDescent="0.3">
      <c r="C133">
        <v>91</v>
      </c>
      <c r="D133">
        <v>61</v>
      </c>
      <c r="G133">
        <v>20</v>
      </c>
    </row>
    <row r="136" spans="3:7" x14ac:dyDescent="0.3">
      <c r="C136">
        <v>58</v>
      </c>
      <c r="D136">
        <v>78</v>
      </c>
      <c r="G136">
        <v>97</v>
      </c>
    </row>
    <row r="137" spans="3:7" x14ac:dyDescent="0.3">
      <c r="C137">
        <v>68</v>
      </c>
      <c r="D137">
        <v>18</v>
      </c>
      <c r="G137">
        <v>43</v>
      </c>
    </row>
    <row r="138" spans="3:7" x14ac:dyDescent="0.3">
      <c r="C138">
        <v>18</v>
      </c>
      <c r="D138">
        <v>28</v>
      </c>
      <c r="G138">
        <v>41</v>
      </c>
    </row>
    <row r="139" spans="3:7" x14ac:dyDescent="0.3">
      <c r="C139">
        <v>37</v>
      </c>
      <c r="D139">
        <v>26</v>
      </c>
      <c r="G139">
        <v>88</v>
      </c>
    </row>
    <row r="140" spans="3:7" x14ac:dyDescent="0.3">
      <c r="C140">
        <v>28</v>
      </c>
      <c r="D140">
        <v>70</v>
      </c>
      <c r="G140">
        <v>60</v>
      </c>
    </row>
    <row r="141" spans="3:7" x14ac:dyDescent="0.3">
      <c r="C141">
        <v>98</v>
      </c>
      <c r="D141">
        <v>35</v>
      </c>
      <c r="G141">
        <v>34</v>
      </c>
    </row>
    <row r="142" spans="3:7" x14ac:dyDescent="0.3">
      <c r="C142">
        <v>39</v>
      </c>
      <c r="D142">
        <v>93</v>
      </c>
      <c r="G142">
        <v>68</v>
      </c>
    </row>
    <row r="143" spans="3:7" x14ac:dyDescent="0.3">
      <c r="C143">
        <v>82</v>
      </c>
      <c r="D143">
        <v>23</v>
      </c>
      <c r="G143">
        <v>96</v>
      </c>
    </row>
    <row r="144" spans="3:7" x14ac:dyDescent="0.3">
      <c r="C144">
        <v>54</v>
      </c>
      <c r="D144">
        <v>80</v>
      </c>
      <c r="G144">
        <v>54</v>
      </c>
    </row>
    <row r="145" spans="3:7" x14ac:dyDescent="0.3">
      <c r="C145">
        <v>78</v>
      </c>
      <c r="D145">
        <v>14</v>
      </c>
      <c r="G145">
        <v>54</v>
      </c>
    </row>
    <row r="146" spans="3:7" x14ac:dyDescent="0.3">
      <c r="C146">
        <v>73</v>
      </c>
      <c r="D146">
        <v>49</v>
      </c>
      <c r="G146">
        <v>75</v>
      </c>
    </row>
    <row r="147" spans="3:7" x14ac:dyDescent="0.3">
      <c r="C147">
        <v>17</v>
      </c>
      <c r="D147">
        <v>31</v>
      </c>
      <c r="G147">
        <v>78</v>
      </c>
    </row>
    <row r="148" spans="3:7" x14ac:dyDescent="0.3">
      <c r="C148">
        <v>27</v>
      </c>
      <c r="D148">
        <v>90</v>
      </c>
      <c r="G148">
        <v>87</v>
      </c>
    </row>
    <row r="149" spans="3:7" x14ac:dyDescent="0.3">
      <c r="C149">
        <v>86</v>
      </c>
      <c r="D149">
        <v>36</v>
      </c>
      <c r="G149">
        <v>94</v>
      </c>
    </row>
    <row r="150" spans="3:7" x14ac:dyDescent="0.3">
      <c r="C150">
        <v>91</v>
      </c>
      <c r="D150">
        <v>93</v>
      </c>
      <c r="G150">
        <v>23</v>
      </c>
    </row>
    <row r="151" spans="3:7" x14ac:dyDescent="0.3">
      <c r="C151">
        <v>55</v>
      </c>
      <c r="D151">
        <v>69</v>
      </c>
      <c r="G151">
        <v>23</v>
      </c>
    </row>
    <row r="152" spans="3:7" x14ac:dyDescent="0.3">
      <c r="C152">
        <v>37</v>
      </c>
      <c r="D152">
        <v>37</v>
      </c>
      <c r="G152">
        <v>76</v>
      </c>
    </row>
    <row r="153" spans="3:7" x14ac:dyDescent="0.3">
      <c r="C153">
        <v>35</v>
      </c>
      <c r="D153">
        <v>13</v>
      </c>
      <c r="G153">
        <v>39</v>
      </c>
    </row>
    <row r="154" spans="3:7" x14ac:dyDescent="0.3">
      <c r="C154">
        <v>30</v>
      </c>
      <c r="D154">
        <v>60</v>
      </c>
      <c r="G154">
        <v>97</v>
      </c>
    </row>
    <row r="155" spans="3:7" x14ac:dyDescent="0.3">
      <c r="C155">
        <v>91</v>
      </c>
      <c r="D155">
        <v>23</v>
      </c>
      <c r="G155">
        <v>20</v>
      </c>
    </row>
    <row r="158" spans="3:7" x14ac:dyDescent="0.3">
      <c r="C158">
        <v>58</v>
      </c>
      <c r="D158">
        <v>12</v>
      </c>
      <c r="G158">
        <v>97</v>
      </c>
    </row>
    <row r="159" spans="3:7" x14ac:dyDescent="0.3">
      <c r="C159">
        <v>68</v>
      </c>
      <c r="D159">
        <v>84</v>
      </c>
      <c r="G159">
        <v>43</v>
      </c>
    </row>
    <row r="160" spans="3:7" x14ac:dyDescent="0.3">
      <c r="C160">
        <v>18</v>
      </c>
      <c r="D160">
        <v>88</v>
      </c>
      <c r="G160">
        <v>41</v>
      </c>
    </row>
    <row r="161" spans="3:7" x14ac:dyDescent="0.3">
      <c r="C161">
        <v>37</v>
      </c>
      <c r="D161">
        <v>94</v>
      </c>
      <c r="G161">
        <v>88</v>
      </c>
    </row>
    <row r="162" spans="3:7" x14ac:dyDescent="0.3">
      <c r="C162">
        <v>28</v>
      </c>
      <c r="D162">
        <v>89</v>
      </c>
      <c r="G162">
        <v>60</v>
      </c>
    </row>
    <row r="163" spans="3:7" x14ac:dyDescent="0.3">
      <c r="C163">
        <v>98</v>
      </c>
      <c r="D163">
        <v>53</v>
      </c>
      <c r="G163">
        <v>34</v>
      </c>
    </row>
    <row r="164" spans="3:7" x14ac:dyDescent="0.3">
      <c r="C164">
        <v>39</v>
      </c>
      <c r="D164">
        <v>46</v>
      </c>
      <c r="G164">
        <v>68</v>
      </c>
    </row>
    <row r="165" spans="3:7" x14ac:dyDescent="0.3">
      <c r="C165">
        <v>82</v>
      </c>
      <c r="D165">
        <v>33</v>
      </c>
      <c r="G165">
        <v>96</v>
      </c>
    </row>
    <row r="166" spans="3:7" x14ac:dyDescent="0.3">
      <c r="C166">
        <v>54</v>
      </c>
      <c r="D166">
        <v>89</v>
      </c>
      <c r="G166">
        <v>54</v>
      </c>
    </row>
    <row r="167" spans="3:7" x14ac:dyDescent="0.3">
      <c r="C167">
        <v>78</v>
      </c>
      <c r="D167">
        <v>99</v>
      </c>
      <c r="G167">
        <v>54</v>
      </c>
    </row>
    <row r="168" spans="3:7" x14ac:dyDescent="0.3">
      <c r="C168">
        <v>73</v>
      </c>
      <c r="D168">
        <v>26</v>
      </c>
      <c r="G168">
        <v>75</v>
      </c>
    </row>
    <row r="169" spans="3:7" x14ac:dyDescent="0.3">
      <c r="C169">
        <v>17</v>
      </c>
      <c r="D169">
        <v>46</v>
      </c>
      <c r="G169">
        <v>78</v>
      </c>
    </row>
    <row r="170" spans="3:7" x14ac:dyDescent="0.3">
      <c r="C170">
        <v>27</v>
      </c>
      <c r="D170">
        <v>50</v>
      </c>
      <c r="G170">
        <v>87</v>
      </c>
    </row>
    <row r="171" spans="3:7" x14ac:dyDescent="0.3">
      <c r="C171">
        <v>86</v>
      </c>
      <c r="D171">
        <v>99</v>
      </c>
      <c r="G171">
        <v>94</v>
      </c>
    </row>
    <row r="172" spans="3:7" x14ac:dyDescent="0.3">
      <c r="C172">
        <v>91</v>
      </c>
      <c r="D172">
        <v>73</v>
      </c>
      <c r="G172">
        <v>23</v>
      </c>
    </row>
    <row r="173" spans="3:7" x14ac:dyDescent="0.3">
      <c r="C173">
        <v>55</v>
      </c>
      <c r="D173">
        <v>43</v>
      </c>
      <c r="G173">
        <v>23</v>
      </c>
    </row>
    <row r="174" spans="3:7" x14ac:dyDescent="0.3">
      <c r="C174">
        <v>37</v>
      </c>
      <c r="D174">
        <v>34</v>
      </c>
      <c r="G174">
        <v>76</v>
      </c>
    </row>
    <row r="175" spans="3:7" x14ac:dyDescent="0.3">
      <c r="C175">
        <v>35</v>
      </c>
      <c r="D175">
        <v>31</v>
      </c>
      <c r="G175">
        <v>39</v>
      </c>
    </row>
    <row r="176" spans="3:7" x14ac:dyDescent="0.3">
      <c r="C176">
        <v>30</v>
      </c>
      <c r="D176">
        <v>33</v>
      </c>
      <c r="G176">
        <v>97</v>
      </c>
    </row>
    <row r="177" spans="3:7" x14ac:dyDescent="0.3">
      <c r="C177">
        <v>91</v>
      </c>
      <c r="D177">
        <v>17</v>
      </c>
      <c r="G177">
        <v>20</v>
      </c>
    </row>
    <row r="180" spans="3:7" x14ac:dyDescent="0.3">
      <c r="D180">
        <v>63</v>
      </c>
      <c r="E180">
        <v>78</v>
      </c>
      <c r="G180">
        <v>97</v>
      </c>
    </row>
    <row r="181" spans="3:7" x14ac:dyDescent="0.3">
      <c r="D181">
        <v>56</v>
      </c>
      <c r="E181">
        <v>18</v>
      </c>
      <c r="G181">
        <v>43</v>
      </c>
    </row>
    <row r="182" spans="3:7" x14ac:dyDescent="0.3">
      <c r="D182">
        <v>78</v>
      </c>
      <c r="E182">
        <v>28</v>
      </c>
      <c r="G182">
        <v>41</v>
      </c>
    </row>
    <row r="183" spans="3:7" x14ac:dyDescent="0.3">
      <c r="D183">
        <v>32</v>
      </c>
      <c r="E183">
        <v>26</v>
      </c>
      <c r="G183">
        <v>88</v>
      </c>
    </row>
    <row r="184" spans="3:7" x14ac:dyDescent="0.3">
      <c r="D184">
        <v>53</v>
      </c>
      <c r="E184">
        <v>70</v>
      </c>
      <c r="G184">
        <v>60</v>
      </c>
    </row>
    <row r="185" spans="3:7" x14ac:dyDescent="0.3">
      <c r="D185">
        <v>20</v>
      </c>
      <c r="E185">
        <v>35</v>
      </c>
      <c r="G185">
        <v>34</v>
      </c>
    </row>
    <row r="186" spans="3:7" x14ac:dyDescent="0.3">
      <c r="D186">
        <v>79</v>
      </c>
      <c r="E186">
        <v>93</v>
      </c>
      <c r="G186">
        <v>68</v>
      </c>
    </row>
    <row r="187" spans="3:7" x14ac:dyDescent="0.3">
      <c r="D187">
        <v>57</v>
      </c>
      <c r="E187">
        <v>23</v>
      </c>
      <c r="G187">
        <v>96</v>
      </c>
    </row>
    <row r="188" spans="3:7" x14ac:dyDescent="0.3">
      <c r="D188">
        <v>28</v>
      </c>
      <c r="E188">
        <v>80</v>
      </c>
      <c r="G188">
        <v>54</v>
      </c>
    </row>
    <row r="189" spans="3:7" x14ac:dyDescent="0.3">
      <c r="D189">
        <v>40</v>
      </c>
      <c r="E189">
        <v>14</v>
      </c>
      <c r="G189">
        <v>54</v>
      </c>
    </row>
    <row r="190" spans="3:7" x14ac:dyDescent="0.3">
      <c r="D190">
        <v>12</v>
      </c>
      <c r="E190">
        <v>49</v>
      </c>
      <c r="G190">
        <v>75</v>
      </c>
    </row>
    <row r="191" spans="3:7" x14ac:dyDescent="0.3">
      <c r="D191">
        <v>66</v>
      </c>
      <c r="E191">
        <v>31</v>
      </c>
      <c r="G191">
        <v>78</v>
      </c>
    </row>
    <row r="192" spans="3:7" x14ac:dyDescent="0.3">
      <c r="D192">
        <v>59</v>
      </c>
      <c r="E192">
        <v>90</v>
      </c>
      <c r="G192">
        <v>87</v>
      </c>
    </row>
    <row r="193" spans="4:7" x14ac:dyDescent="0.3">
      <c r="D193">
        <v>90</v>
      </c>
      <c r="E193">
        <v>36</v>
      </c>
      <c r="G193">
        <v>94</v>
      </c>
    </row>
    <row r="194" spans="4:7" x14ac:dyDescent="0.3">
      <c r="D194">
        <v>92</v>
      </c>
      <c r="E194">
        <v>93</v>
      </c>
      <c r="G194">
        <v>23</v>
      </c>
    </row>
    <row r="195" spans="4:7" x14ac:dyDescent="0.3">
      <c r="D195">
        <v>42</v>
      </c>
      <c r="E195">
        <v>69</v>
      </c>
      <c r="G195">
        <v>23</v>
      </c>
    </row>
    <row r="196" spans="4:7" x14ac:dyDescent="0.3">
      <c r="D196">
        <v>25</v>
      </c>
      <c r="E196">
        <v>37</v>
      </c>
      <c r="G196">
        <v>76</v>
      </c>
    </row>
    <row r="197" spans="4:7" x14ac:dyDescent="0.3">
      <c r="D197">
        <v>43</v>
      </c>
      <c r="E197">
        <v>13</v>
      </c>
      <c r="G197">
        <v>39</v>
      </c>
    </row>
    <row r="198" spans="4:7" x14ac:dyDescent="0.3">
      <c r="D198">
        <v>95</v>
      </c>
      <c r="E198">
        <v>60</v>
      </c>
      <c r="G198">
        <v>97</v>
      </c>
    </row>
    <row r="199" spans="4:7" x14ac:dyDescent="0.3">
      <c r="D199">
        <v>61</v>
      </c>
      <c r="E199">
        <v>23</v>
      </c>
      <c r="G199">
        <v>20</v>
      </c>
    </row>
    <row r="202" spans="4:7" x14ac:dyDescent="0.3">
      <c r="D202">
        <v>63</v>
      </c>
      <c r="E202">
        <v>12</v>
      </c>
      <c r="G202">
        <v>97</v>
      </c>
    </row>
    <row r="203" spans="4:7" x14ac:dyDescent="0.3">
      <c r="D203">
        <v>56</v>
      </c>
      <c r="E203">
        <v>84</v>
      </c>
      <c r="G203">
        <v>43</v>
      </c>
    </row>
    <row r="204" spans="4:7" x14ac:dyDescent="0.3">
      <c r="D204">
        <v>78</v>
      </c>
      <c r="E204">
        <v>88</v>
      </c>
      <c r="G204">
        <v>41</v>
      </c>
    </row>
    <row r="205" spans="4:7" x14ac:dyDescent="0.3">
      <c r="D205">
        <v>32</v>
      </c>
      <c r="E205">
        <v>94</v>
      </c>
      <c r="G205">
        <v>88</v>
      </c>
    </row>
    <row r="206" spans="4:7" x14ac:dyDescent="0.3">
      <c r="D206">
        <v>53</v>
      </c>
      <c r="E206">
        <v>89</v>
      </c>
      <c r="G206">
        <v>60</v>
      </c>
    </row>
    <row r="207" spans="4:7" x14ac:dyDescent="0.3">
      <c r="D207">
        <v>20</v>
      </c>
      <c r="E207">
        <v>53</v>
      </c>
      <c r="G207">
        <v>34</v>
      </c>
    </row>
    <row r="208" spans="4:7" x14ac:dyDescent="0.3">
      <c r="D208">
        <v>79</v>
      </c>
      <c r="E208">
        <v>46</v>
      </c>
      <c r="G208">
        <v>68</v>
      </c>
    </row>
    <row r="209" spans="4:7" x14ac:dyDescent="0.3">
      <c r="D209">
        <v>57</v>
      </c>
      <c r="E209">
        <v>33</v>
      </c>
      <c r="G209">
        <v>96</v>
      </c>
    </row>
    <row r="210" spans="4:7" x14ac:dyDescent="0.3">
      <c r="D210">
        <v>28</v>
      </c>
      <c r="E210">
        <v>89</v>
      </c>
      <c r="G210">
        <v>54</v>
      </c>
    </row>
    <row r="211" spans="4:7" x14ac:dyDescent="0.3">
      <c r="D211">
        <v>40</v>
      </c>
      <c r="E211">
        <v>99</v>
      </c>
      <c r="G211">
        <v>54</v>
      </c>
    </row>
    <row r="212" spans="4:7" x14ac:dyDescent="0.3">
      <c r="D212">
        <v>12</v>
      </c>
      <c r="E212">
        <v>26</v>
      </c>
      <c r="G212">
        <v>75</v>
      </c>
    </row>
    <row r="213" spans="4:7" x14ac:dyDescent="0.3">
      <c r="D213">
        <v>66</v>
      </c>
      <c r="E213">
        <v>46</v>
      </c>
      <c r="G213">
        <v>78</v>
      </c>
    </row>
    <row r="214" spans="4:7" x14ac:dyDescent="0.3">
      <c r="D214">
        <v>59</v>
      </c>
      <c r="E214">
        <v>50</v>
      </c>
      <c r="G214">
        <v>87</v>
      </c>
    </row>
    <row r="215" spans="4:7" x14ac:dyDescent="0.3">
      <c r="D215">
        <v>90</v>
      </c>
      <c r="E215">
        <v>99</v>
      </c>
      <c r="G215">
        <v>94</v>
      </c>
    </row>
    <row r="216" spans="4:7" x14ac:dyDescent="0.3">
      <c r="D216">
        <v>92</v>
      </c>
      <c r="E216">
        <v>73</v>
      </c>
      <c r="G216">
        <v>23</v>
      </c>
    </row>
    <row r="217" spans="4:7" x14ac:dyDescent="0.3">
      <c r="D217">
        <v>42</v>
      </c>
      <c r="E217">
        <v>43</v>
      </c>
      <c r="G217">
        <v>23</v>
      </c>
    </row>
    <row r="218" spans="4:7" x14ac:dyDescent="0.3">
      <c r="D218">
        <v>25</v>
      </c>
      <c r="E218">
        <v>34</v>
      </c>
      <c r="G218">
        <v>76</v>
      </c>
    </row>
    <row r="219" spans="4:7" x14ac:dyDescent="0.3">
      <c r="D219">
        <v>43</v>
      </c>
      <c r="E219">
        <v>31</v>
      </c>
      <c r="G219">
        <v>39</v>
      </c>
    </row>
    <row r="220" spans="4:7" x14ac:dyDescent="0.3">
      <c r="D220">
        <v>95</v>
      </c>
      <c r="E220">
        <v>33</v>
      </c>
      <c r="G220">
        <v>97</v>
      </c>
    </row>
    <row r="221" spans="4:7" x14ac:dyDescent="0.3">
      <c r="D221">
        <v>61</v>
      </c>
      <c r="E221">
        <v>17</v>
      </c>
      <c r="G221">
        <v>20</v>
      </c>
    </row>
    <row r="224" spans="4:7" x14ac:dyDescent="0.3">
      <c r="E224">
        <v>78</v>
      </c>
      <c r="F224">
        <v>12</v>
      </c>
      <c r="G224">
        <v>97</v>
      </c>
    </row>
    <row r="225" spans="5:7" x14ac:dyDescent="0.3">
      <c r="E225">
        <v>18</v>
      </c>
      <c r="F225">
        <v>84</v>
      </c>
      <c r="G225">
        <v>43</v>
      </c>
    </row>
    <row r="226" spans="5:7" x14ac:dyDescent="0.3">
      <c r="E226">
        <v>28</v>
      </c>
      <c r="F226">
        <v>88</v>
      </c>
      <c r="G226">
        <v>41</v>
      </c>
    </row>
    <row r="227" spans="5:7" x14ac:dyDescent="0.3">
      <c r="E227">
        <v>26</v>
      </c>
      <c r="F227">
        <v>94</v>
      </c>
      <c r="G227">
        <v>88</v>
      </c>
    </row>
    <row r="228" spans="5:7" x14ac:dyDescent="0.3">
      <c r="E228">
        <v>70</v>
      </c>
      <c r="F228">
        <v>89</v>
      </c>
      <c r="G228">
        <v>60</v>
      </c>
    </row>
    <row r="229" spans="5:7" x14ac:dyDescent="0.3">
      <c r="E229">
        <v>35</v>
      </c>
      <c r="F229">
        <v>53</v>
      </c>
      <c r="G229">
        <v>34</v>
      </c>
    </row>
    <row r="230" spans="5:7" x14ac:dyDescent="0.3">
      <c r="E230">
        <v>93</v>
      </c>
      <c r="F230">
        <v>46</v>
      </c>
      <c r="G230">
        <v>68</v>
      </c>
    </row>
    <row r="231" spans="5:7" x14ac:dyDescent="0.3">
      <c r="E231">
        <v>23</v>
      </c>
      <c r="F231">
        <v>33</v>
      </c>
      <c r="G231">
        <v>96</v>
      </c>
    </row>
    <row r="232" spans="5:7" x14ac:dyDescent="0.3">
      <c r="E232">
        <v>80</v>
      </c>
      <c r="F232">
        <v>89</v>
      </c>
      <c r="G232">
        <v>54</v>
      </c>
    </row>
    <row r="233" spans="5:7" x14ac:dyDescent="0.3">
      <c r="E233">
        <v>14</v>
      </c>
      <c r="F233">
        <v>99</v>
      </c>
      <c r="G233">
        <v>54</v>
      </c>
    </row>
    <row r="234" spans="5:7" x14ac:dyDescent="0.3">
      <c r="E234">
        <v>49</v>
      </c>
      <c r="F234">
        <v>26</v>
      </c>
      <c r="G234">
        <v>75</v>
      </c>
    </row>
    <row r="235" spans="5:7" x14ac:dyDescent="0.3">
      <c r="E235">
        <v>31</v>
      </c>
      <c r="F235">
        <v>46</v>
      </c>
      <c r="G235">
        <v>78</v>
      </c>
    </row>
    <row r="236" spans="5:7" x14ac:dyDescent="0.3">
      <c r="E236">
        <v>90</v>
      </c>
      <c r="F236">
        <v>50</v>
      </c>
      <c r="G236">
        <v>87</v>
      </c>
    </row>
    <row r="237" spans="5:7" x14ac:dyDescent="0.3">
      <c r="E237">
        <v>36</v>
      </c>
      <c r="F237">
        <v>99</v>
      </c>
      <c r="G237">
        <v>94</v>
      </c>
    </row>
    <row r="238" spans="5:7" x14ac:dyDescent="0.3">
      <c r="E238">
        <v>93</v>
      </c>
      <c r="F238">
        <v>73</v>
      </c>
      <c r="G238">
        <v>23</v>
      </c>
    </row>
    <row r="239" spans="5:7" x14ac:dyDescent="0.3">
      <c r="E239">
        <v>69</v>
      </c>
      <c r="F239">
        <v>43</v>
      </c>
      <c r="G239">
        <v>23</v>
      </c>
    </row>
    <row r="240" spans="5:7" x14ac:dyDescent="0.3">
      <c r="E240">
        <v>37</v>
      </c>
      <c r="F240">
        <v>34</v>
      </c>
      <c r="G240">
        <v>76</v>
      </c>
    </row>
    <row r="241" spans="5:7" x14ac:dyDescent="0.3">
      <c r="E241">
        <v>13</v>
      </c>
      <c r="F241">
        <v>31</v>
      </c>
      <c r="G241">
        <v>39</v>
      </c>
    </row>
    <row r="242" spans="5:7" x14ac:dyDescent="0.3">
      <c r="E242">
        <v>60</v>
      </c>
      <c r="F242">
        <v>33</v>
      </c>
      <c r="G242">
        <v>97</v>
      </c>
    </row>
    <row r="243" spans="5:7" x14ac:dyDescent="0.3">
      <c r="E243">
        <v>23</v>
      </c>
      <c r="F243">
        <v>17</v>
      </c>
      <c r="G243">
        <v>20</v>
      </c>
    </row>
  </sheetData>
  <phoneticPr fontId="4" type="noConversion"/>
  <conditionalFormatting sqref="W4:AA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BFB3-3DB8-4D78-B551-21F6D8211584}">
  <dimension ref="A1:R164"/>
  <sheetViews>
    <sheetView zoomScale="80" zoomScaleNormal="80" workbookViewId="0"/>
  </sheetViews>
  <sheetFormatPr defaultRowHeight="14.4" x14ac:dyDescent="0.3"/>
  <cols>
    <col min="8" max="8" width="17.44140625" bestFit="1" customWidth="1"/>
  </cols>
  <sheetData>
    <row r="1" spans="1:18" x14ac:dyDescent="0.3">
      <c r="A1" t="s">
        <v>95</v>
      </c>
      <c r="B1">
        <v>1</v>
      </c>
      <c r="C1">
        <v>0</v>
      </c>
      <c r="D1">
        <v>0</v>
      </c>
      <c r="E1">
        <v>1</v>
      </c>
      <c r="F1">
        <v>0</v>
      </c>
      <c r="G1">
        <v>0</v>
      </c>
      <c r="H1" t="s">
        <v>30</v>
      </c>
    </row>
    <row r="2" spans="1:18" x14ac:dyDescent="0.3">
      <c r="B2" t="s">
        <v>123</v>
      </c>
      <c r="C2" t="s">
        <v>123</v>
      </c>
      <c r="D2" t="s">
        <v>123</v>
      </c>
      <c r="E2" t="s">
        <v>124</v>
      </c>
      <c r="F2" t="s">
        <v>124</v>
      </c>
      <c r="G2" t="s">
        <v>124</v>
      </c>
      <c r="H2" t="s">
        <v>519</v>
      </c>
    </row>
    <row r="3" spans="1:18" x14ac:dyDescent="0.3">
      <c r="B3" t="s">
        <v>115</v>
      </c>
      <c r="C3" t="s">
        <v>116</v>
      </c>
      <c r="D3" t="s">
        <v>30</v>
      </c>
      <c r="E3" t="str">
        <f>B3</f>
        <v>p1</v>
      </c>
      <c r="F3" t="str">
        <f t="shared" ref="F3" si="0">C3</f>
        <v>p2</v>
      </c>
      <c r="G3" t="str">
        <f>D3</f>
        <v>correl</v>
      </c>
      <c r="H3" t="s">
        <v>21</v>
      </c>
    </row>
    <row r="4" spans="1:18" x14ac:dyDescent="0.3">
      <c r="A4" t="str">
        <f>raw!AP4</f>
        <v>x1_x2</v>
      </c>
      <c r="B4" s="7">
        <f>raw!AD4</f>
        <v>-0.250951639067795</v>
      </c>
      <c r="C4" s="7">
        <f>raw!AE4</f>
        <v>75.073248100737203</v>
      </c>
      <c r="D4" s="7">
        <f>raw!AF4</f>
        <v>0.23978884742797485</v>
      </c>
      <c r="E4" s="7">
        <f>raw!AD5</f>
        <v>-0.29831268911445979</v>
      </c>
      <c r="F4" s="7">
        <f>raw!AE5</f>
        <v>78.787029170206736</v>
      </c>
      <c r="G4" s="7">
        <f>raw!AF5</f>
        <v>0.29588863477529503</v>
      </c>
      <c r="H4" s="7">
        <f>raw!AU4</f>
        <v>0.77275594261185665</v>
      </c>
    </row>
    <row r="5" spans="1:18" x14ac:dyDescent="0.3">
      <c r="A5" t="str">
        <f>raw!AP5</f>
        <v>x1_x3</v>
      </c>
      <c r="B5" s="7">
        <f>B4</f>
        <v>-0.250951639067795</v>
      </c>
      <c r="C5" s="7">
        <f t="shared" ref="C5:D7" si="1">C4</f>
        <v>75.073248100737203</v>
      </c>
      <c r="D5" s="7">
        <f t="shared" si="1"/>
        <v>0.23978884742797485</v>
      </c>
      <c r="E5" s="7">
        <f>raw!AD6</f>
        <v>0.14323730544295582</v>
      </c>
      <c r="F5" s="7">
        <f>raw!AE6</f>
        <v>54.536404988086758</v>
      </c>
      <c r="G5" s="7">
        <f>raw!AF6</f>
        <v>0.13044324189038337</v>
      </c>
      <c r="H5" s="7">
        <f>raw!AU5</f>
        <v>0.73954072906289481</v>
      </c>
    </row>
    <row r="6" spans="1:18" x14ac:dyDescent="0.3">
      <c r="A6" t="str">
        <f>raw!AP6</f>
        <v>x1_x4</v>
      </c>
      <c r="B6" s="7">
        <f t="shared" ref="B6:B7" si="2">B5</f>
        <v>-0.250951639067795</v>
      </c>
      <c r="C6" s="7">
        <f t="shared" si="1"/>
        <v>75.073248100737203</v>
      </c>
      <c r="D6" s="7">
        <f t="shared" si="1"/>
        <v>0.23978884742797485</v>
      </c>
      <c r="E6" s="7">
        <f>raw!AD7</f>
        <v>7.8686045422304396E-2</v>
      </c>
      <c r="F6" s="7">
        <f>raw!AE7</f>
        <v>58.549464006102696</v>
      </c>
      <c r="G6" s="7">
        <f>raw!AF7</f>
        <v>8.236637535819398E-2</v>
      </c>
      <c r="H6" s="7">
        <f>raw!AU6</f>
        <v>0.67266865010501231</v>
      </c>
    </row>
    <row r="7" spans="1:18" x14ac:dyDescent="0.3">
      <c r="A7" t="str">
        <f>raw!AP7</f>
        <v>x1_x5</v>
      </c>
      <c r="B7" s="7">
        <f t="shared" si="2"/>
        <v>-0.250951639067795</v>
      </c>
      <c r="C7" s="7">
        <f t="shared" si="1"/>
        <v>75.073248100737203</v>
      </c>
      <c r="D7" s="7">
        <f t="shared" si="1"/>
        <v>0.23978884742797485</v>
      </c>
      <c r="E7" s="7">
        <f>raw!AD8</f>
        <v>-9.6385800287079201E-2</v>
      </c>
      <c r="F7" s="7">
        <f>raw!AE8</f>
        <v>67.83917132634916</v>
      </c>
      <c r="G7" s="7">
        <f>raw!AF8</f>
        <v>0.1054907663884829</v>
      </c>
      <c r="H7" s="7">
        <f>raw!AU7</f>
        <v>0.8056278935308957</v>
      </c>
    </row>
    <row r="8" spans="1:18" x14ac:dyDescent="0.3">
      <c r="A8" t="str">
        <f>raw!AP8</f>
        <v>x2_x3</v>
      </c>
      <c r="B8" s="7">
        <f>raw!AD5</f>
        <v>-0.29831268911445979</v>
      </c>
      <c r="C8" s="7">
        <f>raw!AE5</f>
        <v>78.787029170206736</v>
      </c>
      <c r="D8" s="7">
        <f>raw!AF5</f>
        <v>0.29588863477529503</v>
      </c>
      <c r="E8" s="7">
        <f>raw!AD6</f>
        <v>0.14323730544295582</v>
      </c>
      <c r="F8" s="7">
        <f>raw!AE6</f>
        <v>54.536404988086758</v>
      </c>
      <c r="G8" s="7">
        <f>raw!AF6</f>
        <v>0.13044324189038337</v>
      </c>
      <c r="H8" s="7">
        <f>raw!AU8</f>
        <v>0.8038521196376287</v>
      </c>
    </row>
    <row r="9" spans="1:18" x14ac:dyDescent="0.3">
      <c r="A9" t="str">
        <f>raw!AP9</f>
        <v>x2_x4</v>
      </c>
      <c r="B9" s="7">
        <f>B8</f>
        <v>-0.29831268911445979</v>
      </c>
      <c r="C9" s="7">
        <f t="shared" ref="C9:D10" si="3">C8</f>
        <v>78.787029170206736</v>
      </c>
      <c r="D9" s="7">
        <f t="shared" si="3"/>
        <v>0.29588863477529503</v>
      </c>
      <c r="E9" s="7">
        <f>raw!AD7</f>
        <v>7.8686045422304396E-2</v>
      </c>
      <c r="F9" s="7">
        <f>raw!AE7</f>
        <v>58.549464006102696</v>
      </c>
      <c r="G9" s="7">
        <f>raw!AF7</f>
        <v>8.236637535819398E-2</v>
      </c>
      <c r="H9" s="7">
        <f>raw!AU9</f>
        <v>0.78305752480557755</v>
      </c>
    </row>
    <row r="10" spans="1:18" x14ac:dyDescent="0.3">
      <c r="A10" t="str">
        <f>raw!AP10</f>
        <v>x2_x5</v>
      </c>
      <c r="B10" s="7">
        <f t="shared" ref="B10" si="4">B9</f>
        <v>-0.29831268911445979</v>
      </c>
      <c r="C10" s="7">
        <f t="shared" si="3"/>
        <v>78.787029170206736</v>
      </c>
      <c r="D10" s="7">
        <f t="shared" si="3"/>
        <v>0.29588863477529503</v>
      </c>
      <c r="E10" s="7">
        <f>raw!AD8</f>
        <v>-9.6385800287079201E-2</v>
      </c>
      <c r="F10" s="7">
        <f>raw!AE8</f>
        <v>67.83917132634916</v>
      </c>
      <c r="G10" s="7">
        <f>raw!AF8</f>
        <v>0.1054907663884829</v>
      </c>
      <c r="H10" s="7">
        <f>raw!AU10</f>
        <v>0.83070596819625264</v>
      </c>
    </row>
    <row r="11" spans="1:18" x14ac:dyDescent="0.3">
      <c r="A11" t="str">
        <f>raw!AP11</f>
        <v>x3_x4</v>
      </c>
      <c r="B11" s="7">
        <f>raw!AD6</f>
        <v>0.14323730544295582</v>
      </c>
      <c r="C11" s="7">
        <f>raw!AE6</f>
        <v>54.536404988086758</v>
      </c>
      <c r="D11" s="7">
        <f>raw!AF6</f>
        <v>0.13044324189038337</v>
      </c>
      <c r="E11" s="7">
        <f>raw!AD7</f>
        <v>7.8686045422304396E-2</v>
      </c>
      <c r="F11" s="7">
        <f>raw!AE7</f>
        <v>58.549464006102696</v>
      </c>
      <c r="G11" s="7">
        <f>raw!AF7</f>
        <v>8.236637535819398E-2</v>
      </c>
      <c r="H11" s="7">
        <f>raw!AU11</f>
        <v>0.65315123570955047</v>
      </c>
    </row>
    <row r="12" spans="1:18" x14ac:dyDescent="0.3">
      <c r="A12" t="str">
        <f>raw!AP12</f>
        <v>x3_x5</v>
      </c>
      <c r="B12" s="7">
        <f>B11</f>
        <v>0.14323730544295582</v>
      </c>
      <c r="C12" s="7">
        <f t="shared" ref="C12:D12" si="5">C11</f>
        <v>54.536404988086758</v>
      </c>
      <c r="D12" s="7">
        <f t="shared" si="5"/>
        <v>0.13044324189038337</v>
      </c>
      <c r="E12" s="7">
        <f>raw!AD8</f>
        <v>-9.6385800287079201E-2</v>
      </c>
      <c r="F12" s="7">
        <f>raw!AE8</f>
        <v>67.83917132634916</v>
      </c>
      <c r="G12" s="7">
        <f>raw!AF8</f>
        <v>0.1054907663884829</v>
      </c>
      <c r="H12" s="7">
        <f>raw!AU12</f>
        <v>0.84265063614497804</v>
      </c>
    </row>
    <row r="13" spans="1:18" x14ac:dyDescent="0.3">
      <c r="A13" s="44" t="str">
        <f>raw!AP13</f>
        <v>x4_x5</v>
      </c>
      <c r="B13" s="7">
        <f>raw!AD7</f>
        <v>7.8686045422304396E-2</v>
      </c>
      <c r="C13" s="7">
        <f>raw!AE7</f>
        <v>58.549464006102696</v>
      </c>
      <c r="D13" s="7">
        <f>raw!AF7</f>
        <v>8.236637535819398E-2</v>
      </c>
      <c r="E13" s="7">
        <f>raw!AD8</f>
        <v>-9.6385800287079201E-2</v>
      </c>
      <c r="F13" s="7">
        <f>raw!AE8</f>
        <v>67.83917132634916</v>
      </c>
      <c r="G13" s="7">
        <f>raw!AF8</f>
        <v>0.1054907663884829</v>
      </c>
      <c r="H13" s="7">
        <f>raw!AU13</f>
        <v>0.7365382135230728</v>
      </c>
    </row>
    <row r="14" spans="1:18" ht="15" thickBot="1" x14ac:dyDescent="0.35"/>
    <row r="15" spans="1:18" ht="15" thickBot="1" x14ac:dyDescent="0.35">
      <c r="A15" t="s">
        <v>30</v>
      </c>
      <c r="B15" s="7">
        <f>CORREL(B4:B13,$H$4:$H$13)</f>
        <v>-0.25289849410116677</v>
      </c>
      <c r="C15" s="7">
        <f t="shared" ref="C15:H15" si="6">CORREL(C4:C13,$H$4:$H$13)</f>
        <v>0.27058647766561972</v>
      </c>
      <c r="D15" s="7">
        <f t="shared" si="6"/>
        <v>0.33679934319346688</v>
      </c>
      <c r="E15" s="7">
        <f t="shared" si="6"/>
        <v>-0.36977352964877297</v>
      </c>
      <c r="F15" s="7">
        <f t="shared" si="6"/>
        <v>0.35871979762818557</v>
      </c>
      <c r="G15" s="7">
        <f t="shared" si="6"/>
        <v>0.17300745268634535</v>
      </c>
      <c r="H15" s="7">
        <f t="shared" si="6"/>
        <v>1</v>
      </c>
      <c r="I15" s="35">
        <f>CORREL(I18:I27,H18:H27)</f>
        <v>0.90161855058789442</v>
      </c>
      <c r="J15" s="39"/>
      <c r="K15" s="39"/>
      <c r="L15" s="39">
        <f>STDEV(L18:L27)</f>
        <v>1.9436506316151001</v>
      </c>
      <c r="M15" s="39"/>
      <c r="N15" s="39">
        <f>SUM(N18:N27)</f>
        <v>4</v>
      </c>
      <c r="O15" s="39"/>
      <c r="P15" s="32"/>
      <c r="R15" s="73">
        <f>STDEV(R18:R27)</f>
        <v>2.7480742752375203E-2</v>
      </c>
    </row>
    <row r="17" spans="1:18" x14ac:dyDescent="0.3">
      <c r="B17" t="str">
        <f>B2&amp;B3</f>
        <v>x(i)p1</v>
      </c>
      <c r="C17" t="str">
        <f t="shared" ref="C17:G17" si="7">C2&amp;C3</f>
        <v>x(i)p2</v>
      </c>
      <c r="D17" t="str">
        <f t="shared" si="7"/>
        <v>x(i)correl</v>
      </c>
      <c r="E17" t="str">
        <f t="shared" si="7"/>
        <v>x(j)p1</v>
      </c>
      <c r="F17" t="str">
        <f t="shared" si="7"/>
        <v>x(j)p2</v>
      </c>
      <c r="G17" t="str">
        <f t="shared" si="7"/>
        <v>x(j)correl</v>
      </c>
      <c r="H17" t="str">
        <f>H3</f>
        <v>Y</v>
      </c>
      <c r="I17" t="s">
        <v>144</v>
      </c>
      <c r="J17" t="s">
        <v>145</v>
      </c>
      <c r="K17" t="s">
        <v>146</v>
      </c>
      <c r="L17" t="s">
        <v>275</v>
      </c>
      <c r="M17" t="s">
        <v>24</v>
      </c>
      <c r="N17" t="s">
        <v>24</v>
      </c>
      <c r="O17" t="str">
        <f>J72</f>
        <v>Delta</v>
      </c>
      <c r="P17" t="str">
        <f>J140</f>
        <v>Delta</v>
      </c>
      <c r="R17" t="s">
        <v>679</v>
      </c>
    </row>
    <row r="18" spans="1:18" x14ac:dyDescent="0.3">
      <c r="A18" t="str">
        <f t="shared" ref="A18:A27" si="8">A4</f>
        <v>x1_x2</v>
      </c>
      <c r="B18">
        <f>RANK(B4,B$4:B$13,B$1)</f>
        <v>4</v>
      </c>
      <c r="C18">
        <f t="shared" ref="C18:G18" si="9">RANK(C4,C$4:C$13,C$1)</f>
        <v>4</v>
      </c>
      <c r="D18">
        <f t="shared" si="9"/>
        <v>4</v>
      </c>
      <c r="E18">
        <f t="shared" si="9"/>
        <v>1</v>
      </c>
      <c r="F18">
        <f t="shared" si="9"/>
        <v>1</v>
      </c>
      <c r="G18">
        <f t="shared" si="9"/>
        <v>1</v>
      </c>
      <c r="H18">
        <f t="shared" ref="H18:H27" si="10">INT(H4*1000)</f>
        <v>772</v>
      </c>
      <c r="I18">
        <f>H73</f>
        <v>801</v>
      </c>
      <c r="J18">
        <f>RANK(H18,H$18:H$27,0)</f>
        <v>6</v>
      </c>
      <c r="K18">
        <f t="shared" ref="K18:K27" si="11">RANK(I18,I$18:I$27,0)</f>
        <v>2</v>
      </c>
      <c r="L18">
        <f>J18-K18</f>
        <v>4</v>
      </c>
      <c r="M18" t="str">
        <f>IF(J73*J141&lt;=0,"valid","invalid")</f>
        <v>valid</v>
      </c>
      <c r="N18">
        <f>IF(M18="valid",1,0)</f>
        <v>1</v>
      </c>
      <c r="O18">
        <f t="shared" ref="O18:O27" si="12">J73</f>
        <v>-29</v>
      </c>
      <c r="P18">
        <f t="shared" ref="P18:P27" si="13">J141</f>
        <v>46.5</v>
      </c>
      <c r="R18">
        <f>O18/1000</f>
        <v>-2.9000000000000001E-2</v>
      </c>
    </row>
    <row r="19" spans="1:18" x14ac:dyDescent="0.3">
      <c r="A19" t="str">
        <f t="shared" si="8"/>
        <v>x1_x3</v>
      </c>
      <c r="B19">
        <f t="shared" ref="B19:G27" si="14">RANK(B5,B$4:B$13,B$1)</f>
        <v>4</v>
      </c>
      <c r="C19">
        <f t="shared" si="14"/>
        <v>4</v>
      </c>
      <c r="D19">
        <f t="shared" si="14"/>
        <v>4</v>
      </c>
      <c r="E19">
        <f t="shared" si="14"/>
        <v>9</v>
      </c>
      <c r="F19">
        <f t="shared" si="14"/>
        <v>9</v>
      </c>
      <c r="G19">
        <f t="shared" si="14"/>
        <v>2</v>
      </c>
      <c r="H19">
        <f t="shared" si="10"/>
        <v>739</v>
      </c>
      <c r="I19">
        <f t="shared" ref="I19:I27" si="15">H74</f>
        <v>733.5</v>
      </c>
      <c r="J19">
        <f t="shared" ref="J19:J27" si="16">RANK(H19,H$18:H$27,0)</f>
        <v>7</v>
      </c>
      <c r="K19">
        <f t="shared" si="11"/>
        <v>7</v>
      </c>
      <c r="L19" s="30">
        <f t="shared" ref="L19:L27" si="17">J19-K19</f>
        <v>0</v>
      </c>
      <c r="M19" s="30" t="str">
        <f t="shared" ref="M19:M27" si="18">IF(J74*J142&lt;=0,"valid","invalid")</f>
        <v>valid</v>
      </c>
      <c r="N19">
        <f t="shared" ref="N19:N27" si="19">IF(M19="valid",1,0)</f>
        <v>1</v>
      </c>
      <c r="O19" s="41">
        <f t="shared" si="12"/>
        <v>5.5</v>
      </c>
      <c r="P19">
        <f t="shared" si="13"/>
        <v>-46</v>
      </c>
      <c r="R19">
        <f t="shared" ref="R19:R27" si="20">O19/1000</f>
        <v>5.4999999999999997E-3</v>
      </c>
    </row>
    <row r="20" spans="1:18" x14ac:dyDescent="0.3">
      <c r="A20" t="str">
        <f t="shared" si="8"/>
        <v>x1_x4</v>
      </c>
      <c r="B20">
        <f t="shared" si="14"/>
        <v>4</v>
      </c>
      <c r="C20">
        <f t="shared" si="14"/>
        <v>4</v>
      </c>
      <c r="D20">
        <f t="shared" si="14"/>
        <v>4</v>
      </c>
      <c r="E20">
        <f t="shared" si="14"/>
        <v>6</v>
      </c>
      <c r="F20">
        <f t="shared" si="14"/>
        <v>6</v>
      </c>
      <c r="G20">
        <f t="shared" si="14"/>
        <v>8</v>
      </c>
      <c r="H20">
        <f t="shared" si="10"/>
        <v>672</v>
      </c>
      <c r="I20">
        <f t="shared" si="15"/>
        <v>690.3</v>
      </c>
      <c r="J20">
        <f t="shared" si="16"/>
        <v>9</v>
      </c>
      <c r="K20">
        <f t="shared" si="11"/>
        <v>9</v>
      </c>
      <c r="L20" s="30">
        <f t="shared" si="17"/>
        <v>0</v>
      </c>
      <c r="M20" s="30" t="str">
        <f t="shared" si="18"/>
        <v>invalid</v>
      </c>
      <c r="N20">
        <f t="shared" si="19"/>
        <v>0</v>
      </c>
      <c r="O20">
        <f t="shared" si="12"/>
        <v>-18.3</v>
      </c>
      <c r="P20">
        <f t="shared" si="13"/>
        <v>-83</v>
      </c>
      <c r="R20">
        <f t="shared" si="20"/>
        <v>-1.83E-2</v>
      </c>
    </row>
    <row r="21" spans="1:18" x14ac:dyDescent="0.3">
      <c r="A21" t="str">
        <f t="shared" si="8"/>
        <v>x1_x5</v>
      </c>
      <c r="B21">
        <f t="shared" si="14"/>
        <v>4</v>
      </c>
      <c r="C21">
        <f t="shared" si="14"/>
        <v>4</v>
      </c>
      <c r="D21">
        <f t="shared" si="14"/>
        <v>4</v>
      </c>
      <c r="E21">
        <f t="shared" si="14"/>
        <v>2</v>
      </c>
      <c r="F21">
        <f t="shared" si="14"/>
        <v>2</v>
      </c>
      <c r="G21">
        <f t="shared" si="14"/>
        <v>4</v>
      </c>
      <c r="H21">
        <f t="shared" si="10"/>
        <v>805</v>
      </c>
      <c r="I21">
        <f t="shared" si="15"/>
        <v>798</v>
      </c>
      <c r="J21">
        <f t="shared" si="16"/>
        <v>3</v>
      </c>
      <c r="K21">
        <f t="shared" si="11"/>
        <v>3</v>
      </c>
      <c r="L21">
        <f t="shared" si="17"/>
        <v>0</v>
      </c>
      <c r="M21" s="41" t="str">
        <f t="shared" si="18"/>
        <v>invalid</v>
      </c>
      <c r="N21">
        <f t="shared" si="19"/>
        <v>0</v>
      </c>
      <c r="O21" s="41">
        <f t="shared" si="12"/>
        <v>7</v>
      </c>
      <c r="P21">
        <f t="shared" si="13"/>
        <v>50</v>
      </c>
      <c r="R21">
        <f t="shared" si="20"/>
        <v>7.0000000000000001E-3</v>
      </c>
    </row>
    <row r="22" spans="1:18" x14ac:dyDescent="0.3">
      <c r="A22" t="str">
        <f t="shared" si="8"/>
        <v>x2_x3</v>
      </c>
      <c r="B22">
        <f t="shared" si="14"/>
        <v>1</v>
      </c>
      <c r="C22">
        <f t="shared" si="14"/>
        <v>1</v>
      </c>
      <c r="D22">
        <f t="shared" si="14"/>
        <v>1</v>
      </c>
      <c r="E22">
        <f t="shared" si="14"/>
        <v>9</v>
      </c>
      <c r="F22">
        <f t="shared" si="14"/>
        <v>9</v>
      </c>
      <c r="G22">
        <f t="shared" si="14"/>
        <v>2</v>
      </c>
      <c r="H22">
        <f t="shared" si="10"/>
        <v>803</v>
      </c>
      <c r="I22">
        <f t="shared" si="15"/>
        <v>797</v>
      </c>
      <c r="J22">
        <f t="shared" si="16"/>
        <v>4</v>
      </c>
      <c r="K22">
        <f t="shared" si="11"/>
        <v>4</v>
      </c>
      <c r="L22">
        <f t="shared" si="17"/>
        <v>0</v>
      </c>
      <c r="M22" s="41" t="str">
        <f t="shared" si="18"/>
        <v>invalid</v>
      </c>
      <c r="N22">
        <f t="shared" si="19"/>
        <v>0</v>
      </c>
      <c r="O22" s="41">
        <f t="shared" si="12"/>
        <v>6</v>
      </c>
      <c r="P22">
        <f t="shared" si="13"/>
        <v>18</v>
      </c>
      <c r="R22">
        <f t="shared" si="20"/>
        <v>6.0000000000000001E-3</v>
      </c>
    </row>
    <row r="23" spans="1:18" x14ac:dyDescent="0.3">
      <c r="A23" t="str">
        <f t="shared" si="8"/>
        <v>x2_x4</v>
      </c>
      <c r="B23">
        <f t="shared" si="14"/>
        <v>1</v>
      </c>
      <c r="C23">
        <f t="shared" si="14"/>
        <v>1</v>
      </c>
      <c r="D23">
        <f t="shared" si="14"/>
        <v>1</v>
      </c>
      <c r="E23">
        <f t="shared" si="14"/>
        <v>6</v>
      </c>
      <c r="F23">
        <f t="shared" si="14"/>
        <v>6</v>
      </c>
      <c r="G23">
        <f t="shared" si="14"/>
        <v>8</v>
      </c>
      <c r="H23">
        <f t="shared" si="10"/>
        <v>783</v>
      </c>
      <c r="I23">
        <f t="shared" si="15"/>
        <v>753.9</v>
      </c>
      <c r="J23">
        <f t="shared" si="16"/>
        <v>5</v>
      </c>
      <c r="K23">
        <f t="shared" si="11"/>
        <v>6</v>
      </c>
      <c r="L23">
        <f t="shared" si="17"/>
        <v>-1</v>
      </c>
      <c r="M23" t="str">
        <f t="shared" si="18"/>
        <v>invalid</v>
      </c>
      <c r="N23">
        <f t="shared" si="19"/>
        <v>0</v>
      </c>
      <c r="O23">
        <f t="shared" si="12"/>
        <v>29.1</v>
      </c>
      <c r="P23">
        <f t="shared" si="13"/>
        <v>28</v>
      </c>
      <c r="R23">
        <f t="shared" si="20"/>
        <v>2.9100000000000001E-2</v>
      </c>
    </row>
    <row r="24" spans="1:18" x14ac:dyDescent="0.3">
      <c r="A24" t="str">
        <f t="shared" si="8"/>
        <v>x2_x5</v>
      </c>
      <c r="B24">
        <f t="shared" si="14"/>
        <v>1</v>
      </c>
      <c r="C24">
        <f t="shared" si="14"/>
        <v>1</v>
      </c>
      <c r="D24">
        <f t="shared" si="14"/>
        <v>1</v>
      </c>
      <c r="E24">
        <f t="shared" si="14"/>
        <v>2</v>
      </c>
      <c r="F24">
        <f t="shared" si="14"/>
        <v>2</v>
      </c>
      <c r="G24">
        <f t="shared" si="14"/>
        <v>4</v>
      </c>
      <c r="H24">
        <f t="shared" si="10"/>
        <v>830</v>
      </c>
      <c r="I24">
        <f t="shared" si="15"/>
        <v>861.6</v>
      </c>
      <c r="J24">
        <f t="shared" si="16"/>
        <v>2</v>
      </c>
      <c r="K24">
        <f t="shared" si="11"/>
        <v>1</v>
      </c>
      <c r="L24">
        <f t="shared" si="17"/>
        <v>1</v>
      </c>
      <c r="M24" t="str">
        <f t="shared" si="18"/>
        <v>valid</v>
      </c>
      <c r="N24">
        <f t="shared" si="19"/>
        <v>1</v>
      </c>
      <c r="O24">
        <f t="shared" si="12"/>
        <v>-31.6</v>
      </c>
      <c r="P24">
        <f t="shared" si="13"/>
        <v>75</v>
      </c>
      <c r="R24">
        <f t="shared" si="20"/>
        <v>-3.1600000000000003E-2</v>
      </c>
    </row>
    <row r="25" spans="1:18" x14ac:dyDescent="0.3">
      <c r="A25" t="str">
        <f t="shared" si="8"/>
        <v>x3_x4</v>
      </c>
      <c r="B25">
        <f t="shared" si="14"/>
        <v>9</v>
      </c>
      <c r="C25">
        <f t="shared" si="14"/>
        <v>9</v>
      </c>
      <c r="D25">
        <f t="shared" si="14"/>
        <v>8</v>
      </c>
      <c r="E25">
        <f t="shared" si="14"/>
        <v>6</v>
      </c>
      <c r="F25">
        <f t="shared" si="14"/>
        <v>6</v>
      </c>
      <c r="G25">
        <f t="shared" si="14"/>
        <v>8</v>
      </c>
      <c r="H25">
        <f t="shared" si="10"/>
        <v>653</v>
      </c>
      <c r="I25">
        <f t="shared" si="15"/>
        <v>680.9</v>
      </c>
      <c r="J25">
        <f t="shared" si="16"/>
        <v>10</v>
      </c>
      <c r="K25">
        <f t="shared" si="11"/>
        <v>10</v>
      </c>
      <c r="L25">
        <f t="shared" si="17"/>
        <v>0</v>
      </c>
      <c r="M25" t="str">
        <f t="shared" si="18"/>
        <v>invalid</v>
      </c>
      <c r="N25">
        <f t="shared" si="19"/>
        <v>0</v>
      </c>
      <c r="O25">
        <f t="shared" si="12"/>
        <v>-27.9</v>
      </c>
      <c r="P25">
        <f t="shared" si="13"/>
        <v>-108.1</v>
      </c>
      <c r="R25">
        <f t="shared" si="20"/>
        <v>-2.7899999999999998E-2</v>
      </c>
    </row>
    <row r="26" spans="1:18" x14ac:dyDescent="0.3">
      <c r="A26" t="str">
        <f t="shared" si="8"/>
        <v>x3_x5</v>
      </c>
      <c r="B26">
        <f t="shared" si="14"/>
        <v>9</v>
      </c>
      <c r="C26">
        <f t="shared" si="14"/>
        <v>9</v>
      </c>
      <c r="D26">
        <f t="shared" si="14"/>
        <v>8</v>
      </c>
      <c r="E26">
        <f t="shared" si="14"/>
        <v>2</v>
      </c>
      <c r="F26">
        <f t="shared" si="14"/>
        <v>2</v>
      </c>
      <c r="G26">
        <f t="shared" si="14"/>
        <v>4</v>
      </c>
      <c r="H26">
        <f t="shared" si="10"/>
        <v>842</v>
      </c>
      <c r="I26">
        <f t="shared" si="15"/>
        <v>788.6</v>
      </c>
      <c r="J26">
        <f t="shared" si="16"/>
        <v>1</v>
      </c>
      <c r="K26">
        <f t="shared" si="11"/>
        <v>5</v>
      </c>
      <c r="L26">
        <f t="shared" si="17"/>
        <v>-4</v>
      </c>
      <c r="M26" t="str">
        <f t="shared" si="18"/>
        <v>invalid</v>
      </c>
      <c r="N26">
        <f t="shared" si="19"/>
        <v>0</v>
      </c>
      <c r="O26">
        <f t="shared" si="12"/>
        <v>53.4</v>
      </c>
      <c r="P26">
        <f t="shared" si="13"/>
        <v>80.900000000000006</v>
      </c>
      <c r="R26">
        <f t="shared" si="20"/>
        <v>5.3399999999999996E-2</v>
      </c>
    </row>
    <row r="27" spans="1:18" x14ac:dyDescent="0.3">
      <c r="A27" t="str">
        <f t="shared" si="8"/>
        <v>x4_x5</v>
      </c>
      <c r="B27">
        <f t="shared" si="14"/>
        <v>8</v>
      </c>
      <c r="C27">
        <f t="shared" si="14"/>
        <v>8</v>
      </c>
      <c r="D27">
        <f t="shared" si="14"/>
        <v>10</v>
      </c>
      <c r="E27">
        <f t="shared" si="14"/>
        <v>2</v>
      </c>
      <c r="F27">
        <f t="shared" si="14"/>
        <v>2</v>
      </c>
      <c r="G27">
        <f t="shared" si="14"/>
        <v>4</v>
      </c>
      <c r="H27">
        <f t="shared" si="10"/>
        <v>736</v>
      </c>
      <c r="I27">
        <f t="shared" si="15"/>
        <v>730.5</v>
      </c>
      <c r="J27">
        <f t="shared" si="16"/>
        <v>8</v>
      </c>
      <c r="K27">
        <f t="shared" si="11"/>
        <v>8</v>
      </c>
      <c r="L27">
        <f t="shared" si="17"/>
        <v>0</v>
      </c>
      <c r="M27" t="str">
        <f t="shared" si="18"/>
        <v>valid</v>
      </c>
      <c r="N27">
        <f t="shared" si="19"/>
        <v>1</v>
      </c>
      <c r="O27" s="41">
        <f t="shared" si="12"/>
        <v>5.5</v>
      </c>
      <c r="P27">
        <f t="shared" si="13"/>
        <v>-61.3</v>
      </c>
      <c r="R27">
        <f t="shared" si="20"/>
        <v>5.4999999999999997E-3</v>
      </c>
    </row>
    <row r="28" spans="1:18" x14ac:dyDescent="0.3">
      <c r="O28" t="s">
        <v>275</v>
      </c>
      <c r="P28" t="s">
        <v>275</v>
      </c>
    </row>
    <row r="30" spans="1:18" ht="18" x14ac:dyDescent="0.3">
      <c r="A30" s="9"/>
    </row>
    <row r="31" spans="1:18" x14ac:dyDescent="0.3">
      <c r="A31" s="10"/>
    </row>
    <row r="34" spans="1:16" ht="18" x14ac:dyDescent="0.3">
      <c r="A34" s="11" t="s">
        <v>32</v>
      </c>
      <c r="B34" s="12">
        <v>7069460</v>
      </c>
      <c r="C34" s="11" t="s">
        <v>33</v>
      </c>
      <c r="D34" s="12">
        <v>10</v>
      </c>
      <c r="E34" s="11" t="s">
        <v>34</v>
      </c>
      <c r="F34" s="12">
        <v>6</v>
      </c>
      <c r="G34" s="11" t="s">
        <v>35</v>
      </c>
      <c r="H34" s="12">
        <v>10</v>
      </c>
      <c r="I34" s="11" t="s">
        <v>36</v>
      </c>
      <c r="J34" s="12">
        <v>0</v>
      </c>
      <c r="K34" s="11" t="s">
        <v>37</v>
      </c>
      <c r="L34" s="12" t="s">
        <v>520</v>
      </c>
    </row>
    <row r="35" spans="1:16" ht="18.600000000000001" thickBot="1" x14ac:dyDescent="0.35">
      <c r="A35" s="9"/>
    </row>
    <row r="36" spans="1:16" ht="15" thickBot="1" x14ac:dyDescent="0.35">
      <c r="A36" s="13" t="s">
        <v>39</v>
      </c>
      <c r="B36" s="13" t="s">
        <v>40</v>
      </c>
      <c r="C36" s="13" t="s">
        <v>127</v>
      </c>
      <c r="D36" s="13" t="s">
        <v>128</v>
      </c>
      <c r="E36" s="13" t="s">
        <v>129</v>
      </c>
      <c r="F36" s="13" t="s">
        <v>130</v>
      </c>
      <c r="G36" s="13" t="s">
        <v>131</v>
      </c>
      <c r="H36" s="13" t="s">
        <v>132</v>
      </c>
    </row>
    <row r="37" spans="1:16" ht="15" thickBot="1" x14ac:dyDescent="0.35">
      <c r="A37" s="13" t="s">
        <v>0</v>
      </c>
      <c r="B37" s="14">
        <v>4</v>
      </c>
      <c r="C37" s="14">
        <v>4</v>
      </c>
      <c r="D37" s="14">
        <v>4</v>
      </c>
      <c r="E37" s="14">
        <v>1</v>
      </c>
      <c r="F37" s="14">
        <v>1</v>
      </c>
      <c r="G37" s="14">
        <v>1</v>
      </c>
      <c r="H37" s="14">
        <v>772</v>
      </c>
      <c r="J37">
        <f>11-B37</f>
        <v>7</v>
      </c>
      <c r="K37">
        <f t="shared" ref="K37:O46" si="21">11-C37</f>
        <v>7</v>
      </c>
      <c r="L37">
        <f t="shared" si="21"/>
        <v>7</v>
      </c>
      <c r="M37">
        <f t="shared" si="21"/>
        <v>10</v>
      </c>
      <c r="N37">
        <f t="shared" si="21"/>
        <v>10</v>
      </c>
      <c r="O37">
        <f t="shared" si="21"/>
        <v>10</v>
      </c>
      <c r="P37">
        <f>H37</f>
        <v>772</v>
      </c>
    </row>
    <row r="38" spans="1:16" ht="15" thickBot="1" x14ac:dyDescent="0.35">
      <c r="A38" s="13" t="s">
        <v>1</v>
      </c>
      <c r="B38" s="14">
        <v>4</v>
      </c>
      <c r="C38" s="14">
        <v>4</v>
      </c>
      <c r="D38" s="14">
        <v>4</v>
      </c>
      <c r="E38" s="14">
        <v>9</v>
      </c>
      <c r="F38" s="14">
        <v>9</v>
      </c>
      <c r="G38" s="14">
        <v>2</v>
      </c>
      <c r="H38" s="14">
        <v>739</v>
      </c>
      <c r="J38">
        <f t="shared" ref="J38:J46" si="22">11-B38</f>
        <v>7</v>
      </c>
      <c r="K38">
        <f t="shared" si="21"/>
        <v>7</v>
      </c>
      <c r="L38">
        <f t="shared" si="21"/>
        <v>7</v>
      </c>
      <c r="M38">
        <f t="shared" si="21"/>
        <v>2</v>
      </c>
      <c r="N38">
        <f t="shared" si="21"/>
        <v>2</v>
      </c>
      <c r="O38">
        <f t="shared" si="21"/>
        <v>9</v>
      </c>
      <c r="P38">
        <f t="shared" ref="P38:P46" si="23">H38</f>
        <v>739</v>
      </c>
    </row>
    <row r="39" spans="1:16" ht="15" thickBot="1" x14ac:dyDescent="0.35">
      <c r="A39" s="13" t="s">
        <v>2</v>
      </c>
      <c r="B39" s="14">
        <v>4</v>
      </c>
      <c r="C39" s="14">
        <v>4</v>
      </c>
      <c r="D39" s="14">
        <v>4</v>
      </c>
      <c r="E39" s="14">
        <v>6</v>
      </c>
      <c r="F39" s="14">
        <v>6</v>
      </c>
      <c r="G39" s="14">
        <v>8</v>
      </c>
      <c r="H39" s="14">
        <v>672</v>
      </c>
      <c r="J39">
        <f t="shared" si="22"/>
        <v>7</v>
      </c>
      <c r="K39">
        <f t="shared" si="21"/>
        <v>7</v>
      </c>
      <c r="L39">
        <f t="shared" si="21"/>
        <v>7</v>
      </c>
      <c r="M39">
        <f t="shared" si="21"/>
        <v>5</v>
      </c>
      <c r="N39">
        <f t="shared" si="21"/>
        <v>5</v>
      </c>
      <c r="O39">
        <f t="shared" si="21"/>
        <v>3</v>
      </c>
      <c r="P39">
        <f t="shared" si="23"/>
        <v>672</v>
      </c>
    </row>
    <row r="40" spans="1:16" ht="15" thickBot="1" x14ac:dyDescent="0.35">
      <c r="A40" s="13" t="s">
        <v>3</v>
      </c>
      <c r="B40" s="14">
        <v>4</v>
      </c>
      <c r="C40" s="14">
        <v>4</v>
      </c>
      <c r="D40" s="14">
        <v>4</v>
      </c>
      <c r="E40" s="14">
        <v>2</v>
      </c>
      <c r="F40" s="14">
        <v>2</v>
      </c>
      <c r="G40" s="14">
        <v>4</v>
      </c>
      <c r="H40" s="14">
        <v>805</v>
      </c>
      <c r="J40">
        <f t="shared" si="22"/>
        <v>7</v>
      </c>
      <c r="K40">
        <f t="shared" si="21"/>
        <v>7</v>
      </c>
      <c r="L40">
        <f t="shared" si="21"/>
        <v>7</v>
      </c>
      <c r="M40">
        <f t="shared" si="21"/>
        <v>9</v>
      </c>
      <c r="N40">
        <f t="shared" si="21"/>
        <v>9</v>
      </c>
      <c r="O40">
        <f t="shared" si="21"/>
        <v>7</v>
      </c>
      <c r="P40">
        <f t="shared" si="23"/>
        <v>805</v>
      </c>
    </row>
    <row r="41" spans="1:16" ht="15" thickBot="1" x14ac:dyDescent="0.35">
      <c r="A41" s="13" t="s">
        <v>4</v>
      </c>
      <c r="B41" s="14">
        <v>1</v>
      </c>
      <c r="C41" s="14">
        <v>1</v>
      </c>
      <c r="D41" s="14">
        <v>1</v>
      </c>
      <c r="E41" s="14">
        <v>9</v>
      </c>
      <c r="F41" s="14">
        <v>9</v>
      </c>
      <c r="G41" s="14">
        <v>2</v>
      </c>
      <c r="H41" s="14">
        <v>803</v>
      </c>
      <c r="J41">
        <f t="shared" si="22"/>
        <v>10</v>
      </c>
      <c r="K41">
        <f t="shared" si="21"/>
        <v>10</v>
      </c>
      <c r="L41">
        <f t="shared" si="21"/>
        <v>10</v>
      </c>
      <c r="M41">
        <f t="shared" si="21"/>
        <v>2</v>
      </c>
      <c r="N41">
        <f t="shared" si="21"/>
        <v>2</v>
      </c>
      <c r="O41">
        <f t="shared" si="21"/>
        <v>9</v>
      </c>
      <c r="P41">
        <f t="shared" si="23"/>
        <v>803</v>
      </c>
    </row>
    <row r="42" spans="1:16" ht="15" thickBot="1" x14ac:dyDescent="0.35">
      <c r="A42" s="13" t="s">
        <v>5</v>
      </c>
      <c r="B42" s="14">
        <v>1</v>
      </c>
      <c r="C42" s="14">
        <v>1</v>
      </c>
      <c r="D42" s="14">
        <v>1</v>
      </c>
      <c r="E42" s="14">
        <v>6</v>
      </c>
      <c r="F42" s="14">
        <v>6</v>
      </c>
      <c r="G42" s="14">
        <v>8</v>
      </c>
      <c r="H42" s="14">
        <v>783</v>
      </c>
      <c r="J42">
        <f t="shared" si="22"/>
        <v>10</v>
      </c>
      <c r="K42">
        <f t="shared" si="21"/>
        <v>10</v>
      </c>
      <c r="L42">
        <f t="shared" si="21"/>
        <v>10</v>
      </c>
      <c r="M42">
        <f t="shared" si="21"/>
        <v>5</v>
      </c>
      <c r="N42">
        <f t="shared" si="21"/>
        <v>5</v>
      </c>
      <c r="O42">
        <f t="shared" si="21"/>
        <v>3</v>
      </c>
      <c r="P42">
        <f t="shared" si="23"/>
        <v>783</v>
      </c>
    </row>
    <row r="43" spans="1:16" ht="15" thickBot="1" x14ac:dyDescent="0.35">
      <c r="A43" s="13" t="s">
        <v>6</v>
      </c>
      <c r="B43" s="14">
        <v>1</v>
      </c>
      <c r="C43" s="14">
        <v>1</v>
      </c>
      <c r="D43" s="14">
        <v>1</v>
      </c>
      <c r="E43" s="14">
        <v>2</v>
      </c>
      <c r="F43" s="14">
        <v>2</v>
      </c>
      <c r="G43" s="14">
        <v>4</v>
      </c>
      <c r="H43" s="14">
        <v>830</v>
      </c>
      <c r="J43">
        <f t="shared" si="22"/>
        <v>10</v>
      </c>
      <c r="K43">
        <f t="shared" si="21"/>
        <v>10</v>
      </c>
      <c r="L43">
        <f t="shared" si="21"/>
        <v>10</v>
      </c>
      <c r="M43">
        <f t="shared" si="21"/>
        <v>9</v>
      </c>
      <c r="N43">
        <f t="shared" si="21"/>
        <v>9</v>
      </c>
      <c r="O43">
        <f t="shared" si="21"/>
        <v>7</v>
      </c>
      <c r="P43">
        <f t="shared" si="23"/>
        <v>830</v>
      </c>
    </row>
    <row r="44" spans="1:16" ht="15" thickBot="1" x14ac:dyDescent="0.35">
      <c r="A44" s="13" t="s">
        <v>7</v>
      </c>
      <c r="B44" s="14">
        <v>9</v>
      </c>
      <c r="C44" s="14">
        <v>9</v>
      </c>
      <c r="D44" s="14">
        <v>8</v>
      </c>
      <c r="E44" s="14">
        <v>6</v>
      </c>
      <c r="F44" s="14">
        <v>6</v>
      </c>
      <c r="G44" s="14">
        <v>8</v>
      </c>
      <c r="H44" s="14">
        <v>653</v>
      </c>
      <c r="J44">
        <f t="shared" si="22"/>
        <v>2</v>
      </c>
      <c r="K44">
        <f t="shared" si="21"/>
        <v>2</v>
      </c>
      <c r="L44">
        <f t="shared" si="21"/>
        <v>3</v>
      </c>
      <c r="M44">
        <f t="shared" si="21"/>
        <v>5</v>
      </c>
      <c r="N44">
        <f t="shared" si="21"/>
        <v>5</v>
      </c>
      <c r="O44">
        <f t="shared" si="21"/>
        <v>3</v>
      </c>
      <c r="P44">
        <f t="shared" si="23"/>
        <v>653</v>
      </c>
    </row>
    <row r="45" spans="1:16" ht="15" thickBot="1" x14ac:dyDescent="0.35">
      <c r="A45" s="13" t="s">
        <v>8</v>
      </c>
      <c r="B45" s="14">
        <v>9</v>
      </c>
      <c r="C45" s="14">
        <v>9</v>
      </c>
      <c r="D45" s="14">
        <v>8</v>
      </c>
      <c r="E45" s="14">
        <v>2</v>
      </c>
      <c r="F45" s="14">
        <v>2</v>
      </c>
      <c r="G45" s="14">
        <v>4</v>
      </c>
      <c r="H45" s="14">
        <v>842</v>
      </c>
      <c r="J45">
        <f t="shared" si="22"/>
        <v>2</v>
      </c>
      <c r="K45">
        <f t="shared" si="21"/>
        <v>2</v>
      </c>
      <c r="L45">
        <f t="shared" si="21"/>
        <v>3</v>
      </c>
      <c r="M45">
        <f t="shared" si="21"/>
        <v>9</v>
      </c>
      <c r="N45">
        <f t="shared" si="21"/>
        <v>9</v>
      </c>
      <c r="O45">
        <f t="shared" si="21"/>
        <v>7</v>
      </c>
      <c r="P45">
        <f t="shared" si="23"/>
        <v>842</v>
      </c>
    </row>
    <row r="46" spans="1:16" ht="15" thickBot="1" x14ac:dyDescent="0.35">
      <c r="A46" s="13" t="s">
        <v>9</v>
      </c>
      <c r="B46" s="14">
        <v>8</v>
      </c>
      <c r="C46" s="14">
        <v>8</v>
      </c>
      <c r="D46" s="14">
        <v>10</v>
      </c>
      <c r="E46" s="14">
        <v>2</v>
      </c>
      <c r="F46" s="14">
        <v>2</v>
      </c>
      <c r="G46" s="14">
        <v>4</v>
      </c>
      <c r="H46" s="14">
        <v>736</v>
      </c>
      <c r="J46">
        <f t="shared" si="22"/>
        <v>3</v>
      </c>
      <c r="K46">
        <f t="shared" si="21"/>
        <v>3</v>
      </c>
      <c r="L46">
        <f t="shared" si="21"/>
        <v>1</v>
      </c>
      <c r="M46">
        <f t="shared" si="21"/>
        <v>9</v>
      </c>
      <c r="N46">
        <f t="shared" si="21"/>
        <v>9</v>
      </c>
      <c r="O46">
        <f t="shared" si="21"/>
        <v>7</v>
      </c>
      <c r="P46">
        <f t="shared" si="23"/>
        <v>736</v>
      </c>
    </row>
    <row r="47" spans="1:16" ht="18.600000000000001" thickBot="1" x14ac:dyDescent="0.35">
      <c r="A47" s="9"/>
    </row>
    <row r="48" spans="1:16" ht="15" thickBot="1" x14ac:dyDescent="0.35">
      <c r="A48" s="13" t="s">
        <v>42</v>
      </c>
      <c r="B48" s="13" t="s">
        <v>40</v>
      </c>
      <c r="C48" s="13" t="s">
        <v>127</v>
      </c>
      <c r="D48" s="13" t="s">
        <v>128</v>
      </c>
      <c r="E48" s="13" t="s">
        <v>129</v>
      </c>
      <c r="F48" s="13" t="s">
        <v>130</v>
      </c>
      <c r="G48" s="13" t="s">
        <v>131</v>
      </c>
    </row>
    <row r="49" spans="1:7" ht="15" thickBot="1" x14ac:dyDescent="0.35">
      <c r="A49" s="13" t="s">
        <v>43</v>
      </c>
      <c r="B49" s="14" t="s">
        <v>521</v>
      </c>
      <c r="C49" s="14" t="s">
        <v>522</v>
      </c>
      <c r="D49" s="14" t="s">
        <v>523</v>
      </c>
      <c r="E49" s="14" t="s">
        <v>524</v>
      </c>
      <c r="F49" s="14" t="s">
        <v>66</v>
      </c>
      <c r="G49" s="14" t="s">
        <v>525</v>
      </c>
    </row>
    <row r="50" spans="1:7" ht="15" thickBot="1" x14ac:dyDescent="0.35">
      <c r="A50" s="13" t="s">
        <v>45</v>
      </c>
      <c r="B50" s="14" t="s">
        <v>526</v>
      </c>
      <c r="C50" s="14" t="s">
        <v>522</v>
      </c>
      <c r="D50" s="14" t="s">
        <v>523</v>
      </c>
      <c r="E50" s="14" t="s">
        <v>524</v>
      </c>
      <c r="F50" s="14" t="s">
        <v>66</v>
      </c>
      <c r="G50" s="14" t="s">
        <v>525</v>
      </c>
    </row>
    <row r="51" spans="1:7" ht="15" thickBot="1" x14ac:dyDescent="0.35">
      <c r="A51" s="13" t="s">
        <v>47</v>
      </c>
      <c r="B51" s="14" t="s">
        <v>526</v>
      </c>
      <c r="C51" s="14" t="s">
        <v>522</v>
      </c>
      <c r="D51" s="14" t="s">
        <v>523</v>
      </c>
      <c r="E51" s="14" t="s">
        <v>66</v>
      </c>
      <c r="F51" s="14" t="s">
        <v>66</v>
      </c>
      <c r="G51" s="14" t="s">
        <v>527</v>
      </c>
    </row>
    <row r="52" spans="1:7" ht="15" thickBot="1" x14ac:dyDescent="0.35">
      <c r="A52" s="13" t="s">
        <v>48</v>
      </c>
      <c r="B52" s="14" t="s">
        <v>526</v>
      </c>
      <c r="C52" s="14" t="s">
        <v>522</v>
      </c>
      <c r="D52" s="14" t="s">
        <v>523</v>
      </c>
      <c r="E52" s="14" t="s">
        <v>66</v>
      </c>
      <c r="F52" s="14" t="s">
        <v>66</v>
      </c>
      <c r="G52" s="14" t="s">
        <v>527</v>
      </c>
    </row>
    <row r="53" spans="1:7" ht="15" thickBot="1" x14ac:dyDescent="0.35">
      <c r="A53" s="13" t="s">
        <v>49</v>
      </c>
      <c r="B53" s="14" t="s">
        <v>526</v>
      </c>
      <c r="C53" s="14" t="s">
        <v>66</v>
      </c>
      <c r="D53" s="14" t="s">
        <v>523</v>
      </c>
      <c r="E53" s="14" t="s">
        <v>66</v>
      </c>
      <c r="F53" s="14" t="s">
        <v>66</v>
      </c>
      <c r="G53" s="14" t="s">
        <v>66</v>
      </c>
    </row>
    <row r="54" spans="1:7" ht="15" thickBot="1" x14ac:dyDescent="0.35">
      <c r="A54" s="13" t="s">
        <v>50</v>
      </c>
      <c r="B54" s="14" t="s">
        <v>526</v>
      </c>
      <c r="C54" s="14" t="s">
        <v>66</v>
      </c>
      <c r="D54" s="14" t="s">
        <v>523</v>
      </c>
      <c r="E54" s="14" t="s">
        <v>66</v>
      </c>
      <c r="F54" s="14" t="s">
        <v>66</v>
      </c>
      <c r="G54" s="14" t="s">
        <v>66</v>
      </c>
    </row>
    <row r="55" spans="1:7" ht="15" thickBot="1" x14ac:dyDescent="0.35">
      <c r="A55" s="13" t="s">
        <v>52</v>
      </c>
      <c r="B55" s="14" t="s">
        <v>526</v>
      </c>
      <c r="C55" s="14" t="s">
        <v>66</v>
      </c>
      <c r="D55" s="14" t="s">
        <v>523</v>
      </c>
      <c r="E55" s="14" t="s">
        <v>66</v>
      </c>
      <c r="F55" s="14" t="s">
        <v>66</v>
      </c>
      <c r="G55" s="14" t="s">
        <v>66</v>
      </c>
    </row>
    <row r="56" spans="1:7" ht="15" thickBot="1" x14ac:dyDescent="0.35">
      <c r="A56" s="13" t="s">
        <v>53</v>
      </c>
      <c r="B56" s="14" t="s">
        <v>526</v>
      </c>
      <c r="C56" s="14" t="s">
        <v>66</v>
      </c>
      <c r="D56" s="14" t="s">
        <v>523</v>
      </c>
      <c r="E56" s="14" t="s">
        <v>66</v>
      </c>
      <c r="F56" s="14" t="s">
        <v>66</v>
      </c>
      <c r="G56" s="14" t="s">
        <v>66</v>
      </c>
    </row>
    <row r="57" spans="1:7" ht="15" thickBot="1" x14ac:dyDescent="0.35">
      <c r="A57" s="13" t="s">
        <v>54</v>
      </c>
      <c r="B57" s="14" t="s">
        <v>526</v>
      </c>
      <c r="C57" s="14" t="s">
        <v>66</v>
      </c>
      <c r="D57" s="14" t="s">
        <v>523</v>
      </c>
      <c r="E57" s="14" t="s">
        <v>66</v>
      </c>
      <c r="F57" s="14" t="s">
        <v>66</v>
      </c>
      <c r="G57" s="14" t="s">
        <v>66</v>
      </c>
    </row>
    <row r="58" spans="1:7" ht="15" thickBot="1" x14ac:dyDescent="0.35">
      <c r="A58" s="13" t="s">
        <v>55</v>
      </c>
      <c r="B58" s="14" t="s">
        <v>66</v>
      </c>
      <c r="C58" s="14" t="s">
        <v>66</v>
      </c>
      <c r="D58" s="14" t="s">
        <v>66</v>
      </c>
      <c r="E58" s="14" t="s">
        <v>66</v>
      </c>
      <c r="F58" s="14" t="s">
        <v>66</v>
      </c>
      <c r="G58" s="14" t="s">
        <v>66</v>
      </c>
    </row>
    <row r="59" spans="1:7" ht="18.600000000000001" thickBot="1" x14ac:dyDescent="0.35">
      <c r="A59" s="9"/>
    </row>
    <row r="60" spans="1:7" ht="15" thickBot="1" x14ac:dyDescent="0.35">
      <c r="A60" s="13" t="s">
        <v>67</v>
      </c>
      <c r="B60" s="13" t="s">
        <v>40</v>
      </c>
      <c r="C60" s="13" t="s">
        <v>127</v>
      </c>
      <c r="D60" s="13" t="s">
        <v>128</v>
      </c>
      <c r="E60" s="13" t="s">
        <v>129</v>
      </c>
      <c r="F60" s="13" t="s">
        <v>130</v>
      </c>
      <c r="G60" s="13" t="s">
        <v>131</v>
      </c>
    </row>
    <row r="61" spans="1:7" ht="15" thickBot="1" x14ac:dyDescent="0.35">
      <c r="A61" s="13" t="s">
        <v>43</v>
      </c>
      <c r="B61" s="14">
        <v>686.4</v>
      </c>
      <c r="C61" s="14">
        <v>9.4</v>
      </c>
      <c r="D61" s="14">
        <v>58.1</v>
      </c>
      <c r="E61" s="14">
        <v>67.5</v>
      </c>
      <c r="F61" s="14">
        <v>0</v>
      </c>
      <c r="G61" s="14">
        <v>43.2</v>
      </c>
    </row>
    <row r="62" spans="1:7" ht="15" thickBot="1" x14ac:dyDescent="0.35">
      <c r="A62" s="13" t="s">
        <v>45</v>
      </c>
      <c r="B62" s="14">
        <v>622.79999999999995</v>
      </c>
      <c r="C62" s="14">
        <v>9.4</v>
      </c>
      <c r="D62" s="14">
        <v>58.1</v>
      </c>
      <c r="E62" s="14">
        <v>67.5</v>
      </c>
      <c r="F62" s="14">
        <v>0</v>
      </c>
      <c r="G62" s="14">
        <v>43.2</v>
      </c>
    </row>
    <row r="63" spans="1:7" ht="15" thickBot="1" x14ac:dyDescent="0.35">
      <c r="A63" s="13" t="s">
        <v>47</v>
      </c>
      <c r="B63" s="14">
        <v>622.79999999999995</v>
      </c>
      <c r="C63" s="14">
        <v>9.4</v>
      </c>
      <c r="D63" s="14">
        <v>58.1</v>
      </c>
      <c r="E63" s="14">
        <v>0</v>
      </c>
      <c r="F63" s="14">
        <v>0</v>
      </c>
      <c r="G63" s="14">
        <v>40.200000000000003</v>
      </c>
    </row>
    <row r="64" spans="1:7" ht="15" thickBot="1" x14ac:dyDescent="0.35">
      <c r="A64" s="13" t="s">
        <v>48</v>
      </c>
      <c r="B64" s="14">
        <v>622.79999999999995</v>
      </c>
      <c r="C64" s="14">
        <v>9.4</v>
      </c>
      <c r="D64" s="14">
        <v>58.1</v>
      </c>
      <c r="E64" s="14">
        <v>0</v>
      </c>
      <c r="F64" s="14">
        <v>0</v>
      </c>
      <c r="G64" s="14">
        <v>40.200000000000003</v>
      </c>
    </row>
    <row r="65" spans="1:11" ht="15" thickBot="1" x14ac:dyDescent="0.35">
      <c r="A65" s="13" t="s">
        <v>49</v>
      </c>
      <c r="B65" s="14">
        <v>622.79999999999995</v>
      </c>
      <c r="C65" s="14">
        <v>0</v>
      </c>
      <c r="D65" s="14">
        <v>58.1</v>
      </c>
      <c r="E65" s="14">
        <v>0</v>
      </c>
      <c r="F65" s="14">
        <v>0</v>
      </c>
      <c r="G65" s="14">
        <v>0</v>
      </c>
    </row>
    <row r="66" spans="1:11" ht="15" thickBot="1" x14ac:dyDescent="0.35">
      <c r="A66" s="13" t="s">
        <v>50</v>
      </c>
      <c r="B66" s="14">
        <v>622.79999999999995</v>
      </c>
      <c r="C66" s="14">
        <v>0</v>
      </c>
      <c r="D66" s="14">
        <v>58.1</v>
      </c>
      <c r="E66" s="14">
        <v>0</v>
      </c>
      <c r="F66" s="14">
        <v>0</v>
      </c>
      <c r="G66" s="14">
        <v>0</v>
      </c>
    </row>
    <row r="67" spans="1:11" ht="15" thickBot="1" x14ac:dyDescent="0.35">
      <c r="A67" s="13" t="s">
        <v>52</v>
      </c>
      <c r="B67" s="14">
        <v>622.79999999999995</v>
      </c>
      <c r="C67" s="14">
        <v>0</v>
      </c>
      <c r="D67" s="14">
        <v>58.1</v>
      </c>
      <c r="E67" s="14">
        <v>0</v>
      </c>
      <c r="F67" s="14">
        <v>0</v>
      </c>
      <c r="G67" s="14">
        <v>0</v>
      </c>
    </row>
    <row r="68" spans="1:11" ht="15" thickBot="1" x14ac:dyDescent="0.35">
      <c r="A68" s="13" t="s">
        <v>53</v>
      </c>
      <c r="B68" s="14">
        <v>622.79999999999995</v>
      </c>
      <c r="C68" s="14">
        <v>0</v>
      </c>
      <c r="D68" s="14">
        <v>58.1</v>
      </c>
      <c r="E68" s="14">
        <v>0</v>
      </c>
      <c r="F68" s="14">
        <v>0</v>
      </c>
      <c r="G68" s="14">
        <v>0</v>
      </c>
    </row>
    <row r="69" spans="1:11" ht="15" thickBot="1" x14ac:dyDescent="0.35">
      <c r="A69" s="13" t="s">
        <v>54</v>
      </c>
      <c r="B69" s="14">
        <v>622.79999999999995</v>
      </c>
      <c r="C69" s="14">
        <v>0</v>
      </c>
      <c r="D69" s="14">
        <v>58.1</v>
      </c>
      <c r="E69" s="14">
        <v>0</v>
      </c>
      <c r="F69" s="14">
        <v>0</v>
      </c>
      <c r="G69" s="14">
        <v>0</v>
      </c>
    </row>
    <row r="70" spans="1:11" ht="15" thickBot="1" x14ac:dyDescent="0.35">
      <c r="A70" s="13" t="s">
        <v>55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11" ht="18.600000000000001" thickBot="1" x14ac:dyDescent="0.35">
      <c r="A71" s="9"/>
    </row>
    <row r="72" spans="1:11" ht="15" thickBot="1" x14ac:dyDescent="0.35">
      <c r="A72" s="13" t="s">
        <v>68</v>
      </c>
      <c r="B72" s="13" t="s">
        <v>40</v>
      </c>
      <c r="C72" s="13" t="s">
        <v>127</v>
      </c>
      <c r="D72" s="13" t="s">
        <v>128</v>
      </c>
      <c r="E72" s="13" t="s">
        <v>129</v>
      </c>
      <c r="F72" s="13" t="s">
        <v>130</v>
      </c>
      <c r="G72" s="13" t="s">
        <v>131</v>
      </c>
      <c r="H72" s="13" t="s">
        <v>69</v>
      </c>
      <c r="I72" s="13" t="s">
        <v>70</v>
      </c>
      <c r="J72" s="13" t="s">
        <v>71</v>
      </c>
      <c r="K72" s="13" t="s">
        <v>72</v>
      </c>
    </row>
    <row r="73" spans="1:11" ht="15" thickBot="1" x14ac:dyDescent="0.35">
      <c r="A73" s="13" t="s">
        <v>0</v>
      </c>
      <c r="B73" s="14">
        <v>622.79999999999995</v>
      </c>
      <c r="C73" s="14">
        <v>9.4</v>
      </c>
      <c r="D73" s="14">
        <v>58.1</v>
      </c>
      <c r="E73" s="14">
        <v>67.5</v>
      </c>
      <c r="F73" s="14">
        <v>0</v>
      </c>
      <c r="G73" s="14">
        <v>43.2</v>
      </c>
      <c r="H73" s="14">
        <v>801</v>
      </c>
      <c r="I73" s="14">
        <v>772</v>
      </c>
      <c r="J73" s="14">
        <v>-29</v>
      </c>
      <c r="K73" s="14">
        <v>-3.76</v>
      </c>
    </row>
    <row r="74" spans="1:11" ht="15" thickBot="1" x14ac:dyDescent="0.35">
      <c r="A74" s="13" t="s">
        <v>1</v>
      </c>
      <c r="B74" s="14">
        <v>622.79999999999995</v>
      </c>
      <c r="C74" s="14">
        <v>9.4</v>
      </c>
      <c r="D74" s="14">
        <v>58.1</v>
      </c>
      <c r="E74" s="14">
        <v>0</v>
      </c>
      <c r="F74" s="14">
        <v>0</v>
      </c>
      <c r="G74" s="14">
        <v>43.2</v>
      </c>
      <c r="H74" s="14">
        <v>733.5</v>
      </c>
      <c r="I74" s="14">
        <v>739</v>
      </c>
      <c r="J74" s="14">
        <v>5.5</v>
      </c>
      <c r="K74" s="14">
        <v>0.74</v>
      </c>
    </row>
    <row r="75" spans="1:11" ht="15" thickBot="1" x14ac:dyDescent="0.35">
      <c r="A75" s="13" t="s">
        <v>2</v>
      </c>
      <c r="B75" s="14">
        <v>622.79999999999995</v>
      </c>
      <c r="C75" s="14">
        <v>9.4</v>
      </c>
      <c r="D75" s="14">
        <v>58.1</v>
      </c>
      <c r="E75" s="14">
        <v>0</v>
      </c>
      <c r="F75" s="14">
        <v>0</v>
      </c>
      <c r="G75" s="14">
        <v>0</v>
      </c>
      <c r="H75" s="14">
        <v>690.3</v>
      </c>
      <c r="I75" s="14">
        <v>672</v>
      </c>
      <c r="J75" s="14">
        <v>-18.3</v>
      </c>
      <c r="K75" s="14">
        <v>-2.72</v>
      </c>
    </row>
    <row r="76" spans="1:11" ht="15" thickBot="1" x14ac:dyDescent="0.35">
      <c r="A76" s="13" t="s">
        <v>3</v>
      </c>
      <c r="B76" s="14">
        <v>622.79999999999995</v>
      </c>
      <c r="C76" s="14">
        <v>9.4</v>
      </c>
      <c r="D76" s="14">
        <v>58.1</v>
      </c>
      <c r="E76" s="14">
        <v>67.5</v>
      </c>
      <c r="F76" s="14">
        <v>0</v>
      </c>
      <c r="G76" s="14">
        <v>40.200000000000003</v>
      </c>
      <c r="H76" s="14">
        <v>798</v>
      </c>
      <c r="I76" s="14">
        <v>805</v>
      </c>
      <c r="J76" s="14">
        <v>7</v>
      </c>
      <c r="K76" s="14">
        <v>0.87</v>
      </c>
    </row>
    <row r="77" spans="1:11" ht="15" thickBot="1" x14ac:dyDescent="0.35">
      <c r="A77" s="13" t="s">
        <v>4</v>
      </c>
      <c r="B77" s="14">
        <v>686.4</v>
      </c>
      <c r="C77" s="14">
        <v>9.4</v>
      </c>
      <c r="D77" s="14">
        <v>58.1</v>
      </c>
      <c r="E77" s="14">
        <v>0</v>
      </c>
      <c r="F77" s="14">
        <v>0</v>
      </c>
      <c r="G77" s="14">
        <v>43.2</v>
      </c>
      <c r="H77" s="14">
        <v>797</v>
      </c>
      <c r="I77" s="14">
        <v>803</v>
      </c>
      <c r="J77" s="14">
        <v>6</v>
      </c>
      <c r="K77" s="14">
        <v>0.75</v>
      </c>
    </row>
    <row r="78" spans="1:11" ht="15" thickBot="1" x14ac:dyDescent="0.35">
      <c r="A78" s="13" t="s">
        <v>5</v>
      </c>
      <c r="B78" s="14">
        <v>686.4</v>
      </c>
      <c r="C78" s="14">
        <v>9.4</v>
      </c>
      <c r="D78" s="14">
        <v>58.1</v>
      </c>
      <c r="E78" s="14">
        <v>0</v>
      </c>
      <c r="F78" s="14">
        <v>0</v>
      </c>
      <c r="G78" s="14">
        <v>0</v>
      </c>
      <c r="H78" s="14">
        <v>753.9</v>
      </c>
      <c r="I78" s="14">
        <v>783</v>
      </c>
      <c r="J78" s="14">
        <v>29.1</v>
      </c>
      <c r="K78" s="14">
        <v>3.72</v>
      </c>
    </row>
    <row r="79" spans="1:11" ht="15" thickBot="1" x14ac:dyDescent="0.35">
      <c r="A79" s="13" t="s">
        <v>6</v>
      </c>
      <c r="B79" s="14">
        <v>686.4</v>
      </c>
      <c r="C79" s="14">
        <v>9.4</v>
      </c>
      <c r="D79" s="14">
        <v>58.1</v>
      </c>
      <c r="E79" s="14">
        <v>67.5</v>
      </c>
      <c r="F79" s="14">
        <v>0</v>
      </c>
      <c r="G79" s="14">
        <v>40.200000000000003</v>
      </c>
      <c r="H79" s="14">
        <v>861.6</v>
      </c>
      <c r="I79" s="14">
        <v>830</v>
      </c>
      <c r="J79" s="14">
        <v>-31.6</v>
      </c>
      <c r="K79" s="14">
        <v>-3.81</v>
      </c>
    </row>
    <row r="80" spans="1:11" ht="15" thickBot="1" x14ac:dyDescent="0.35">
      <c r="A80" s="13" t="s">
        <v>7</v>
      </c>
      <c r="B80" s="14">
        <v>622.79999999999995</v>
      </c>
      <c r="C80" s="14">
        <v>0</v>
      </c>
      <c r="D80" s="14">
        <v>58.1</v>
      </c>
      <c r="E80" s="14">
        <v>0</v>
      </c>
      <c r="F80" s="14">
        <v>0</v>
      </c>
      <c r="G80" s="14">
        <v>0</v>
      </c>
      <c r="H80" s="14">
        <v>680.9</v>
      </c>
      <c r="I80" s="14">
        <v>653</v>
      </c>
      <c r="J80" s="14">
        <v>-27.9</v>
      </c>
      <c r="K80" s="14">
        <v>-4.2699999999999996</v>
      </c>
    </row>
    <row r="81" spans="1:11" ht="15" thickBot="1" x14ac:dyDescent="0.35">
      <c r="A81" s="13" t="s">
        <v>8</v>
      </c>
      <c r="B81" s="14">
        <v>622.79999999999995</v>
      </c>
      <c r="C81" s="14">
        <v>0</v>
      </c>
      <c r="D81" s="14">
        <v>58.1</v>
      </c>
      <c r="E81" s="14">
        <v>67.5</v>
      </c>
      <c r="F81" s="14">
        <v>0</v>
      </c>
      <c r="G81" s="14">
        <v>40.200000000000003</v>
      </c>
      <c r="H81" s="14">
        <v>788.6</v>
      </c>
      <c r="I81" s="14">
        <v>842</v>
      </c>
      <c r="J81" s="14">
        <v>53.4</v>
      </c>
      <c r="K81" s="14">
        <v>6.34</v>
      </c>
    </row>
    <row r="82" spans="1:11" ht="15" thickBot="1" x14ac:dyDescent="0.35">
      <c r="A82" s="13" t="s">
        <v>9</v>
      </c>
      <c r="B82" s="14">
        <v>622.79999999999995</v>
      </c>
      <c r="C82" s="14">
        <v>0</v>
      </c>
      <c r="D82" s="14">
        <v>0</v>
      </c>
      <c r="E82" s="14">
        <v>67.5</v>
      </c>
      <c r="F82" s="14">
        <v>0</v>
      </c>
      <c r="G82" s="14">
        <v>40.200000000000003</v>
      </c>
      <c r="H82" s="14">
        <v>730.5</v>
      </c>
      <c r="I82" s="14">
        <v>736</v>
      </c>
      <c r="J82" s="14">
        <v>5.5</v>
      </c>
      <c r="K82" s="14">
        <v>0.75</v>
      </c>
    </row>
    <row r="83" spans="1:11" ht="15" thickBot="1" x14ac:dyDescent="0.35"/>
    <row r="84" spans="1:11" ht="15" thickBot="1" x14ac:dyDescent="0.35">
      <c r="A84" s="15" t="s">
        <v>73</v>
      </c>
      <c r="B84" s="16">
        <v>864.6</v>
      </c>
    </row>
    <row r="85" spans="1:11" ht="15" thickBot="1" x14ac:dyDescent="0.35">
      <c r="A85" s="15" t="s">
        <v>142</v>
      </c>
      <c r="B85" s="16">
        <v>0</v>
      </c>
    </row>
    <row r="86" spans="1:11" ht="15" thickBot="1" x14ac:dyDescent="0.35">
      <c r="A86" s="15" t="s">
        <v>75</v>
      </c>
      <c r="B86" s="16">
        <v>7635.3</v>
      </c>
    </row>
    <row r="87" spans="1:11" ht="15" thickBot="1" x14ac:dyDescent="0.35">
      <c r="A87" s="15" t="s">
        <v>76</v>
      </c>
      <c r="B87" s="16">
        <v>7635</v>
      </c>
    </row>
    <row r="88" spans="1:11" ht="15" thickBot="1" x14ac:dyDescent="0.35">
      <c r="A88" s="15" t="s">
        <v>77</v>
      </c>
      <c r="B88" s="16">
        <v>0.3</v>
      </c>
    </row>
    <row r="89" spans="1:11" ht="15" thickBot="1" x14ac:dyDescent="0.35">
      <c r="A89" s="15" t="s">
        <v>78</v>
      </c>
      <c r="B89" s="16"/>
    </row>
    <row r="90" spans="1:11" ht="15" thickBot="1" x14ac:dyDescent="0.35">
      <c r="A90" s="15" t="s">
        <v>79</v>
      </c>
      <c r="B90" s="16"/>
    </row>
    <row r="91" spans="1:11" ht="15" thickBot="1" x14ac:dyDescent="0.35">
      <c r="A91" s="15" t="s">
        <v>80</v>
      </c>
      <c r="B91" s="16">
        <v>0</v>
      </c>
    </row>
    <row r="93" spans="1:11" x14ac:dyDescent="0.3">
      <c r="A93" s="17" t="s">
        <v>81</v>
      </c>
    </row>
    <row r="95" spans="1:11" x14ac:dyDescent="0.3">
      <c r="A95" s="18" t="s">
        <v>82</v>
      </c>
    </row>
    <row r="96" spans="1:11" x14ac:dyDescent="0.3">
      <c r="A96" s="18" t="s">
        <v>91</v>
      </c>
    </row>
    <row r="98" spans="1:12" ht="18" x14ac:dyDescent="0.3">
      <c r="A98" s="9"/>
    </row>
    <row r="99" spans="1:12" x14ac:dyDescent="0.3">
      <c r="A99" s="10"/>
    </row>
    <row r="102" spans="1:12" ht="18" x14ac:dyDescent="0.3">
      <c r="A102" s="11" t="s">
        <v>32</v>
      </c>
      <c r="B102" s="12">
        <v>5495645</v>
      </c>
      <c r="C102" s="11" t="s">
        <v>33</v>
      </c>
      <c r="D102" s="12">
        <v>10</v>
      </c>
      <c r="E102" s="11" t="s">
        <v>34</v>
      </c>
      <c r="F102" s="12">
        <v>6</v>
      </c>
      <c r="G102" s="11" t="s">
        <v>35</v>
      </c>
      <c r="H102" s="12">
        <v>10</v>
      </c>
      <c r="I102" s="11" t="s">
        <v>36</v>
      </c>
      <c r="J102" s="12">
        <v>0</v>
      </c>
      <c r="K102" s="11" t="s">
        <v>37</v>
      </c>
      <c r="L102" s="12" t="s">
        <v>528</v>
      </c>
    </row>
    <row r="103" spans="1:12" ht="18.600000000000001" thickBot="1" x14ac:dyDescent="0.35">
      <c r="A103" s="9"/>
    </row>
    <row r="104" spans="1:12" ht="15" thickBot="1" x14ac:dyDescent="0.35">
      <c r="A104" s="13" t="s">
        <v>39</v>
      </c>
      <c r="B104" s="13" t="s">
        <v>40</v>
      </c>
      <c r="C104" s="13" t="s">
        <v>127</v>
      </c>
      <c r="D104" s="13" t="s">
        <v>128</v>
      </c>
      <c r="E104" s="13" t="s">
        <v>129</v>
      </c>
      <c r="F104" s="13" t="s">
        <v>130</v>
      </c>
      <c r="G104" s="13" t="s">
        <v>131</v>
      </c>
      <c r="H104" s="13" t="s">
        <v>132</v>
      </c>
    </row>
    <row r="105" spans="1:12" ht="15" thickBot="1" x14ac:dyDescent="0.35">
      <c r="A105" s="13" t="s">
        <v>0</v>
      </c>
      <c r="B105" s="14">
        <v>7</v>
      </c>
      <c r="C105" s="14">
        <v>7</v>
      </c>
      <c r="D105" s="14">
        <v>7</v>
      </c>
      <c r="E105" s="14">
        <v>10</v>
      </c>
      <c r="F105" s="14">
        <v>10</v>
      </c>
      <c r="G105" s="14">
        <v>10</v>
      </c>
      <c r="H105" s="14">
        <v>772</v>
      </c>
    </row>
    <row r="106" spans="1:12" ht="15" thickBot="1" x14ac:dyDescent="0.35">
      <c r="A106" s="13" t="s">
        <v>1</v>
      </c>
      <c r="B106" s="14">
        <v>7</v>
      </c>
      <c r="C106" s="14">
        <v>7</v>
      </c>
      <c r="D106" s="14">
        <v>7</v>
      </c>
      <c r="E106" s="14">
        <v>2</v>
      </c>
      <c r="F106" s="14">
        <v>2</v>
      </c>
      <c r="G106" s="14">
        <v>9</v>
      </c>
      <c r="H106" s="14">
        <v>739</v>
      </c>
    </row>
    <row r="107" spans="1:12" ht="15" thickBot="1" x14ac:dyDescent="0.35">
      <c r="A107" s="13" t="s">
        <v>2</v>
      </c>
      <c r="B107" s="14">
        <v>7</v>
      </c>
      <c r="C107" s="14">
        <v>7</v>
      </c>
      <c r="D107" s="14">
        <v>7</v>
      </c>
      <c r="E107" s="14">
        <v>5</v>
      </c>
      <c r="F107" s="14">
        <v>5</v>
      </c>
      <c r="G107" s="14">
        <v>3</v>
      </c>
      <c r="H107" s="14">
        <v>672</v>
      </c>
    </row>
    <row r="108" spans="1:12" ht="15" thickBot="1" x14ac:dyDescent="0.35">
      <c r="A108" s="13" t="s">
        <v>3</v>
      </c>
      <c r="B108" s="14">
        <v>7</v>
      </c>
      <c r="C108" s="14">
        <v>7</v>
      </c>
      <c r="D108" s="14">
        <v>7</v>
      </c>
      <c r="E108" s="14">
        <v>9</v>
      </c>
      <c r="F108" s="14">
        <v>9</v>
      </c>
      <c r="G108" s="14">
        <v>7</v>
      </c>
      <c r="H108" s="14">
        <v>805</v>
      </c>
    </row>
    <row r="109" spans="1:12" ht="15" thickBot="1" x14ac:dyDescent="0.35">
      <c r="A109" s="13" t="s">
        <v>4</v>
      </c>
      <c r="B109" s="14">
        <v>10</v>
      </c>
      <c r="C109" s="14">
        <v>10</v>
      </c>
      <c r="D109" s="14">
        <v>10</v>
      </c>
      <c r="E109" s="14">
        <v>2</v>
      </c>
      <c r="F109" s="14">
        <v>2</v>
      </c>
      <c r="G109" s="14">
        <v>9</v>
      </c>
      <c r="H109" s="14">
        <v>803</v>
      </c>
    </row>
    <row r="110" spans="1:12" ht="15" thickBot="1" x14ac:dyDescent="0.35">
      <c r="A110" s="13" t="s">
        <v>5</v>
      </c>
      <c r="B110" s="14">
        <v>10</v>
      </c>
      <c r="C110" s="14">
        <v>10</v>
      </c>
      <c r="D110" s="14">
        <v>10</v>
      </c>
      <c r="E110" s="14">
        <v>5</v>
      </c>
      <c r="F110" s="14">
        <v>5</v>
      </c>
      <c r="G110" s="14">
        <v>3</v>
      </c>
      <c r="H110" s="14">
        <v>783</v>
      </c>
    </row>
    <row r="111" spans="1:12" ht="15" thickBot="1" x14ac:dyDescent="0.35">
      <c r="A111" s="13" t="s">
        <v>6</v>
      </c>
      <c r="B111" s="14">
        <v>10</v>
      </c>
      <c r="C111" s="14">
        <v>10</v>
      </c>
      <c r="D111" s="14">
        <v>10</v>
      </c>
      <c r="E111" s="14">
        <v>9</v>
      </c>
      <c r="F111" s="14">
        <v>9</v>
      </c>
      <c r="G111" s="14">
        <v>7</v>
      </c>
      <c r="H111" s="14">
        <v>830</v>
      </c>
    </row>
    <row r="112" spans="1:12" ht="15" thickBot="1" x14ac:dyDescent="0.35">
      <c r="A112" s="13" t="s">
        <v>7</v>
      </c>
      <c r="B112" s="14">
        <v>2</v>
      </c>
      <c r="C112" s="14">
        <v>2</v>
      </c>
      <c r="D112" s="14">
        <v>3</v>
      </c>
      <c r="E112" s="14">
        <v>5</v>
      </c>
      <c r="F112" s="14">
        <v>5</v>
      </c>
      <c r="G112" s="14">
        <v>3</v>
      </c>
      <c r="H112" s="14">
        <v>653</v>
      </c>
    </row>
    <row r="113" spans="1:8" ht="15" thickBot="1" x14ac:dyDescent="0.35">
      <c r="A113" s="13" t="s">
        <v>8</v>
      </c>
      <c r="B113" s="14">
        <v>2</v>
      </c>
      <c r="C113" s="14">
        <v>2</v>
      </c>
      <c r="D113" s="14">
        <v>3</v>
      </c>
      <c r="E113" s="14">
        <v>9</v>
      </c>
      <c r="F113" s="14">
        <v>9</v>
      </c>
      <c r="G113" s="14">
        <v>7</v>
      </c>
      <c r="H113" s="14">
        <v>842</v>
      </c>
    </row>
    <row r="114" spans="1:8" ht="15" thickBot="1" x14ac:dyDescent="0.35">
      <c r="A114" s="13" t="s">
        <v>9</v>
      </c>
      <c r="B114" s="14">
        <v>3</v>
      </c>
      <c r="C114" s="14">
        <v>3</v>
      </c>
      <c r="D114" s="14">
        <v>1</v>
      </c>
      <c r="E114" s="14">
        <v>9</v>
      </c>
      <c r="F114" s="14">
        <v>9</v>
      </c>
      <c r="G114" s="14">
        <v>7</v>
      </c>
      <c r="H114" s="14">
        <v>736</v>
      </c>
    </row>
    <row r="115" spans="1:8" ht="18.600000000000001" thickBot="1" x14ac:dyDescent="0.35">
      <c r="A115" s="9"/>
    </row>
    <row r="116" spans="1:8" ht="15" thickBot="1" x14ac:dyDescent="0.35">
      <c r="A116" s="13" t="s">
        <v>42</v>
      </c>
      <c r="B116" s="13" t="s">
        <v>40</v>
      </c>
      <c r="C116" s="13" t="s">
        <v>127</v>
      </c>
      <c r="D116" s="13" t="s">
        <v>128</v>
      </c>
      <c r="E116" s="13" t="s">
        <v>129</v>
      </c>
      <c r="F116" s="13" t="s">
        <v>130</v>
      </c>
      <c r="G116" s="13" t="s">
        <v>131</v>
      </c>
    </row>
    <row r="117" spans="1:8" ht="15" thickBot="1" x14ac:dyDescent="0.35">
      <c r="A117" s="13" t="s">
        <v>43</v>
      </c>
      <c r="B117" s="14" t="s">
        <v>529</v>
      </c>
      <c r="C117" s="14" t="s">
        <v>66</v>
      </c>
      <c r="D117" s="14" t="s">
        <v>530</v>
      </c>
      <c r="E117" s="14" t="s">
        <v>531</v>
      </c>
      <c r="F117" s="14" t="s">
        <v>66</v>
      </c>
      <c r="G117" s="14" t="s">
        <v>532</v>
      </c>
    </row>
    <row r="118" spans="1:8" ht="15" thickBot="1" x14ac:dyDescent="0.35">
      <c r="A118" s="13" t="s">
        <v>45</v>
      </c>
      <c r="B118" s="14" t="s">
        <v>529</v>
      </c>
      <c r="C118" s="14" t="s">
        <v>66</v>
      </c>
      <c r="D118" s="14" t="s">
        <v>66</v>
      </c>
      <c r="E118" s="14" t="s">
        <v>531</v>
      </c>
      <c r="F118" s="14" t="s">
        <v>66</v>
      </c>
      <c r="G118" s="14" t="s">
        <v>532</v>
      </c>
    </row>
    <row r="119" spans="1:8" ht="15" thickBot="1" x14ac:dyDescent="0.35">
      <c r="A119" s="13" t="s">
        <v>47</v>
      </c>
      <c r="B119" s="14" t="s">
        <v>533</v>
      </c>
      <c r="C119" s="14" t="s">
        <v>66</v>
      </c>
      <c r="D119" s="14" t="s">
        <v>66</v>
      </c>
      <c r="E119" s="14" t="s">
        <v>66</v>
      </c>
      <c r="F119" s="14" t="s">
        <v>66</v>
      </c>
      <c r="G119" s="14" t="s">
        <v>532</v>
      </c>
    </row>
    <row r="120" spans="1:8" ht="15" thickBot="1" x14ac:dyDescent="0.35">
      <c r="A120" s="13" t="s">
        <v>48</v>
      </c>
      <c r="B120" s="14" t="s">
        <v>533</v>
      </c>
      <c r="C120" s="14" t="s">
        <v>66</v>
      </c>
      <c r="D120" s="14" t="s">
        <v>66</v>
      </c>
      <c r="E120" s="14" t="s">
        <v>66</v>
      </c>
      <c r="F120" s="14" t="s">
        <v>66</v>
      </c>
      <c r="G120" s="14" t="s">
        <v>532</v>
      </c>
    </row>
    <row r="121" spans="1:8" ht="15" thickBot="1" x14ac:dyDescent="0.35">
      <c r="A121" s="13" t="s">
        <v>49</v>
      </c>
      <c r="B121" s="14" t="s">
        <v>533</v>
      </c>
      <c r="C121" s="14" t="s">
        <v>66</v>
      </c>
      <c r="D121" s="14" t="s">
        <v>66</v>
      </c>
      <c r="E121" s="14" t="s">
        <v>66</v>
      </c>
      <c r="F121" s="14" t="s">
        <v>66</v>
      </c>
      <c r="G121" s="14" t="s">
        <v>532</v>
      </c>
    </row>
    <row r="122" spans="1:8" ht="15" thickBot="1" x14ac:dyDescent="0.35">
      <c r="A122" s="13" t="s">
        <v>50</v>
      </c>
      <c r="B122" s="14" t="s">
        <v>533</v>
      </c>
      <c r="C122" s="14" t="s">
        <v>66</v>
      </c>
      <c r="D122" s="14" t="s">
        <v>66</v>
      </c>
      <c r="E122" s="14" t="s">
        <v>66</v>
      </c>
      <c r="F122" s="14" t="s">
        <v>66</v>
      </c>
      <c r="G122" s="14" t="s">
        <v>532</v>
      </c>
    </row>
    <row r="123" spans="1:8" ht="15" thickBot="1" x14ac:dyDescent="0.35">
      <c r="A123" s="13" t="s">
        <v>52</v>
      </c>
      <c r="B123" s="14" t="s">
        <v>533</v>
      </c>
      <c r="C123" s="14" t="s">
        <v>66</v>
      </c>
      <c r="D123" s="14" t="s">
        <v>66</v>
      </c>
      <c r="E123" s="14" t="s">
        <v>66</v>
      </c>
      <c r="F123" s="14" t="s">
        <v>66</v>
      </c>
      <c r="G123" s="14" t="s">
        <v>532</v>
      </c>
    </row>
    <row r="124" spans="1:8" ht="15" thickBot="1" x14ac:dyDescent="0.35">
      <c r="A124" s="13" t="s">
        <v>53</v>
      </c>
      <c r="B124" s="14" t="s">
        <v>533</v>
      </c>
      <c r="C124" s="14" t="s">
        <v>66</v>
      </c>
      <c r="D124" s="14" t="s">
        <v>66</v>
      </c>
      <c r="E124" s="14" t="s">
        <v>66</v>
      </c>
      <c r="F124" s="14" t="s">
        <v>66</v>
      </c>
      <c r="G124" s="14" t="s">
        <v>66</v>
      </c>
    </row>
    <row r="125" spans="1:8" ht="15" thickBot="1" x14ac:dyDescent="0.35">
      <c r="A125" s="13" t="s">
        <v>54</v>
      </c>
      <c r="B125" s="14" t="s">
        <v>533</v>
      </c>
      <c r="C125" s="14" t="s">
        <v>66</v>
      </c>
      <c r="D125" s="14" t="s">
        <v>66</v>
      </c>
      <c r="E125" s="14" t="s">
        <v>66</v>
      </c>
      <c r="F125" s="14" t="s">
        <v>66</v>
      </c>
      <c r="G125" s="14" t="s">
        <v>66</v>
      </c>
    </row>
    <row r="126" spans="1:8" ht="15" thickBot="1" x14ac:dyDescent="0.35">
      <c r="A126" s="13" t="s">
        <v>55</v>
      </c>
      <c r="B126" s="14" t="s">
        <v>533</v>
      </c>
      <c r="C126" s="14" t="s">
        <v>66</v>
      </c>
      <c r="D126" s="14" t="s">
        <v>66</v>
      </c>
      <c r="E126" s="14" t="s">
        <v>66</v>
      </c>
      <c r="F126" s="14" t="s">
        <v>66</v>
      </c>
      <c r="G126" s="14" t="s">
        <v>66</v>
      </c>
    </row>
    <row r="127" spans="1:8" ht="18.600000000000001" thickBot="1" x14ac:dyDescent="0.35">
      <c r="A127" s="9"/>
    </row>
    <row r="128" spans="1:8" ht="15" thickBot="1" x14ac:dyDescent="0.35">
      <c r="A128" s="13" t="s">
        <v>67</v>
      </c>
      <c r="B128" s="13" t="s">
        <v>40</v>
      </c>
      <c r="C128" s="13" t="s">
        <v>127</v>
      </c>
      <c r="D128" s="13" t="s">
        <v>128</v>
      </c>
      <c r="E128" s="13" t="s">
        <v>129</v>
      </c>
      <c r="F128" s="13" t="s">
        <v>130</v>
      </c>
      <c r="G128" s="13" t="s">
        <v>131</v>
      </c>
    </row>
    <row r="129" spans="1:11" ht="15" thickBot="1" x14ac:dyDescent="0.35">
      <c r="A129" s="13" t="s">
        <v>43</v>
      </c>
      <c r="B129" s="14">
        <v>731.6</v>
      </c>
      <c r="C129" s="14">
        <v>0</v>
      </c>
      <c r="D129" s="14">
        <v>42.3</v>
      </c>
      <c r="E129" s="14">
        <v>59.6</v>
      </c>
      <c r="F129" s="14">
        <v>0</v>
      </c>
      <c r="G129" s="14">
        <v>29.5</v>
      </c>
    </row>
    <row r="130" spans="1:11" ht="15" thickBot="1" x14ac:dyDescent="0.35">
      <c r="A130" s="13" t="s">
        <v>45</v>
      </c>
      <c r="B130" s="14">
        <v>731.6</v>
      </c>
      <c r="C130" s="14">
        <v>0</v>
      </c>
      <c r="D130" s="14">
        <v>0</v>
      </c>
      <c r="E130" s="14">
        <v>59.6</v>
      </c>
      <c r="F130" s="14">
        <v>0</v>
      </c>
      <c r="G130" s="14">
        <v>29.5</v>
      </c>
    </row>
    <row r="131" spans="1:11" ht="15" thickBot="1" x14ac:dyDescent="0.35">
      <c r="A131" s="13" t="s">
        <v>47</v>
      </c>
      <c r="B131" s="14">
        <v>725.5</v>
      </c>
      <c r="C131" s="14">
        <v>0</v>
      </c>
      <c r="D131" s="14">
        <v>0</v>
      </c>
      <c r="E131" s="14">
        <v>0</v>
      </c>
      <c r="F131" s="14">
        <v>0</v>
      </c>
      <c r="G131" s="14">
        <v>29.5</v>
      </c>
    </row>
    <row r="132" spans="1:11" ht="15" thickBot="1" x14ac:dyDescent="0.35">
      <c r="A132" s="13" t="s">
        <v>48</v>
      </c>
      <c r="B132" s="14">
        <v>725.5</v>
      </c>
      <c r="C132" s="14">
        <v>0</v>
      </c>
      <c r="D132" s="14">
        <v>0</v>
      </c>
      <c r="E132" s="14">
        <v>0</v>
      </c>
      <c r="F132" s="14">
        <v>0</v>
      </c>
      <c r="G132" s="14">
        <v>29.5</v>
      </c>
    </row>
    <row r="133" spans="1:11" ht="15" thickBot="1" x14ac:dyDescent="0.35">
      <c r="A133" s="13" t="s">
        <v>49</v>
      </c>
      <c r="B133" s="14">
        <v>725.5</v>
      </c>
      <c r="C133" s="14">
        <v>0</v>
      </c>
      <c r="D133" s="14">
        <v>0</v>
      </c>
      <c r="E133" s="14">
        <v>0</v>
      </c>
      <c r="F133" s="14">
        <v>0</v>
      </c>
      <c r="G133" s="14">
        <v>29.5</v>
      </c>
    </row>
    <row r="134" spans="1:11" ht="15" thickBot="1" x14ac:dyDescent="0.35">
      <c r="A134" s="13" t="s">
        <v>50</v>
      </c>
      <c r="B134" s="14">
        <v>725.5</v>
      </c>
      <c r="C134" s="14">
        <v>0</v>
      </c>
      <c r="D134" s="14">
        <v>0</v>
      </c>
      <c r="E134" s="14">
        <v>0</v>
      </c>
      <c r="F134" s="14">
        <v>0</v>
      </c>
      <c r="G134" s="14">
        <v>29.5</v>
      </c>
    </row>
    <row r="135" spans="1:11" ht="15" thickBot="1" x14ac:dyDescent="0.35">
      <c r="A135" s="13" t="s">
        <v>52</v>
      </c>
      <c r="B135" s="14">
        <v>725.5</v>
      </c>
      <c r="C135" s="14">
        <v>0</v>
      </c>
      <c r="D135" s="14">
        <v>0</v>
      </c>
      <c r="E135" s="14">
        <v>0</v>
      </c>
      <c r="F135" s="14">
        <v>0</v>
      </c>
      <c r="G135" s="14">
        <v>29.5</v>
      </c>
    </row>
    <row r="136" spans="1:11" ht="15" thickBot="1" x14ac:dyDescent="0.35">
      <c r="A136" s="13" t="s">
        <v>53</v>
      </c>
      <c r="B136" s="14">
        <v>725.5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</row>
    <row r="137" spans="1:11" ht="15" thickBot="1" x14ac:dyDescent="0.35">
      <c r="A137" s="13" t="s">
        <v>54</v>
      </c>
      <c r="B137" s="14">
        <v>725.5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11" ht="15" thickBot="1" x14ac:dyDescent="0.35">
      <c r="A138" s="13" t="s">
        <v>55</v>
      </c>
      <c r="B138" s="14">
        <v>725.5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</row>
    <row r="139" spans="1:11" ht="18.600000000000001" thickBot="1" x14ac:dyDescent="0.35">
      <c r="A139" s="9"/>
    </row>
    <row r="140" spans="1:11" ht="15" thickBot="1" x14ac:dyDescent="0.35">
      <c r="A140" s="13" t="s">
        <v>68</v>
      </c>
      <c r="B140" s="13" t="s">
        <v>40</v>
      </c>
      <c r="C140" s="13" t="s">
        <v>127</v>
      </c>
      <c r="D140" s="13" t="s">
        <v>128</v>
      </c>
      <c r="E140" s="13" t="s">
        <v>129</v>
      </c>
      <c r="F140" s="13" t="s">
        <v>130</v>
      </c>
      <c r="G140" s="13" t="s">
        <v>131</v>
      </c>
      <c r="H140" s="13" t="s">
        <v>69</v>
      </c>
      <c r="I140" s="13" t="s">
        <v>70</v>
      </c>
      <c r="J140" s="13" t="s">
        <v>71</v>
      </c>
      <c r="K140" s="13" t="s">
        <v>72</v>
      </c>
    </row>
    <row r="141" spans="1:11" ht="15" thickBot="1" x14ac:dyDescent="0.35">
      <c r="A141" s="13" t="s">
        <v>0</v>
      </c>
      <c r="B141" s="14">
        <v>725.5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725.5</v>
      </c>
      <c r="I141" s="14">
        <v>772</v>
      </c>
      <c r="J141" s="14">
        <v>46.5</v>
      </c>
      <c r="K141" s="14">
        <v>6.02</v>
      </c>
    </row>
    <row r="142" spans="1:11" ht="15" thickBot="1" x14ac:dyDescent="0.35">
      <c r="A142" s="13" t="s">
        <v>1</v>
      </c>
      <c r="B142" s="14">
        <v>725.5</v>
      </c>
      <c r="C142" s="14">
        <v>0</v>
      </c>
      <c r="D142" s="14">
        <v>0</v>
      </c>
      <c r="E142" s="14">
        <v>59.6</v>
      </c>
      <c r="F142" s="14">
        <v>0</v>
      </c>
      <c r="G142" s="14">
        <v>0</v>
      </c>
      <c r="H142" s="14">
        <v>785</v>
      </c>
      <c r="I142" s="14">
        <v>739</v>
      </c>
      <c r="J142" s="14">
        <v>-46</v>
      </c>
      <c r="K142" s="14">
        <v>-6.22</v>
      </c>
    </row>
    <row r="143" spans="1:11" ht="15" thickBot="1" x14ac:dyDescent="0.35">
      <c r="A143" s="13" t="s">
        <v>2</v>
      </c>
      <c r="B143" s="14">
        <v>725.5</v>
      </c>
      <c r="C143" s="14">
        <v>0</v>
      </c>
      <c r="D143" s="14">
        <v>0</v>
      </c>
      <c r="E143" s="14">
        <v>0</v>
      </c>
      <c r="F143" s="14">
        <v>0</v>
      </c>
      <c r="G143" s="14">
        <v>29.5</v>
      </c>
      <c r="H143" s="14">
        <v>755</v>
      </c>
      <c r="I143" s="14">
        <v>672</v>
      </c>
      <c r="J143" s="14">
        <v>-83</v>
      </c>
      <c r="K143" s="14">
        <v>-12.35</v>
      </c>
    </row>
    <row r="144" spans="1:11" ht="15" thickBot="1" x14ac:dyDescent="0.35">
      <c r="A144" s="13" t="s">
        <v>3</v>
      </c>
      <c r="B144" s="14">
        <v>725.5</v>
      </c>
      <c r="C144" s="14">
        <v>0</v>
      </c>
      <c r="D144" s="14">
        <v>0</v>
      </c>
      <c r="E144" s="14">
        <v>0</v>
      </c>
      <c r="F144" s="14">
        <v>0</v>
      </c>
      <c r="G144" s="14">
        <v>29.5</v>
      </c>
      <c r="H144" s="14">
        <v>755</v>
      </c>
      <c r="I144" s="14">
        <v>805</v>
      </c>
      <c r="J144" s="14">
        <v>50</v>
      </c>
      <c r="K144" s="14">
        <v>6.21</v>
      </c>
    </row>
    <row r="145" spans="1:11" ht="15" thickBot="1" x14ac:dyDescent="0.35">
      <c r="A145" s="13" t="s">
        <v>4</v>
      </c>
      <c r="B145" s="14">
        <v>725.5</v>
      </c>
      <c r="C145" s="14">
        <v>0</v>
      </c>
      <c r="D145" s="14">
        <v>0</v>
      </c>
      <c r="E145" s="14">
        <v>59.6</v>
      </c>
      <c r="F145" s="14">
        <v>0</v>
      </c>
      <c r="G145" s="14">
        <v>0</v>
      </c>
      <c r="H145" s="14">
        <v>785</v>
      </c>
      <c r="I145" s="14">
        <v>803</v>
      </c>
      <c r="J145" s="14">
        <v>18</v>
      </c>
      <c r="K145" s="14">
        <v>2.2400000000000002</v>
      </c>
    </row>
    <row r="146" spans="1:11" ht="15" thickBot="1" x14ac:dyDescent="0.35">
      <c r="A146" s="13" t="s">
        <v>5</v>
      </c>
      <c r="B146" s="14">
        <v>725.5</v>
      </c>
      <c r="C146" s="14">
        <v>0</v>
      </c>
      <c r="D146" s="14">
        <v>0</v>
      </c>
      <c r="E146" s="14">
        <v>0</v>
      </c>
      <c r="F146" s="14">
        <v>0</v>
      </c>
      <c r="G146" s="14">
        <v>29.5</v>
      </c>
      <c r="H146" s="14">
        <v>755</v>
      </c>
      <c r="I146" s="14">
        <v>783</v>
      </c>
      <c r="J146" s="14">
        <v>28</v>
      </c>
      <c r="K146" s="14">
        <v>3.58</v>
      </c>
    </row>
    <row r="147" spans="1:11" ht="15" thickBot="1" x14ac:dyDescent="0.35">
      <c r="A147" s="13" t="s">
        <v>6</v>
      </c>
      <c r="B147" s="14">
        <v>725.5</v>
      </c>
      <c r="C147" s="14">
        <v>0</v>
      </c>
      <c r="D147" s="14">
        <v>0</v>
      </c>
      <c r="E147" s="14">
        <v>0</v>
      </c>
      <c r="F147" s="14">
        <v>0</v>
      </c>
      <c r="G147" s="14">
        <v>29.5</v>
      </c>
      <c r="H147" s="14">
        <v>755</v>
      </c>
      <c r="I147" s="14">
        <v>830</v>
      </c>
      <c r="J147" s="14">
        <v>75</v>
      </c>
      <c r="K147" s="14">
        <v>9.0399999999999991</v>
      </c>
    </row>
    <row r="148" spans="1:11" ht="15" thickBot="1" x14ac:dyDescent="0.35">
      <c r="A148" s="13" t="s">
        <v>7</v>
      </c>
      <c r="B148" s="14">
        <v>731.6</v>
      </c>
      <c r="C148" s="14">
        <v>0</v>
      </c>
      <c r="D148" s="14">
        <v>0</v>
      </c>
      <c r="E148" s="14">
        <v>0</v>
      </c>
      <c r="F148" s="14">
        <v>0</v>
      </c>
      <c r="G148" s="14">
        <v>29.5</v>
      </c>
      <c r="H148" s="14">
        <v>761.1</v>
      </c>
      <c r="I148" s="14">
        <v>653</v>
      </c>
      <c r="J148" s="14">
        <v>-108.1</v>
      </c>
      <c r="K148" s="14">
        <v>-16.55</v>
      </c>
    </row>
    <row r="149" spans="1:11" ht="15" thickBot="1" x14ac:dyDescent="0.35">
      <c r="A149" s="13" t="s">
        <v>8</v>
      </c>
      <c r="B149" s="14">
        <v>731.6</v>
      </c>
      <c r="C149" s="14">
        <v>0</v>
      </c>
      <c r="D149" s="14">
        <v>0</v>
      </c>
      <c r="E149" s="14">
        <v>0</v>
      </c>
      <c r="F149" s="14">
        <v>0</v>
      </c>
      <c r="G149" s="14">
        <v>29.5</v>
      </c>
      <c r="H149" s="14">
        <v>761.1</v>
      </c>
      <c r="I149" s="14">
        <v>842</v>
      </c>
      <c r="J149" s="14">
        <v>80.900000000000006</v>
      </c>
      <c r="K149" s="14">
        <v>9.61</v>
      </c>
    </row>
    <row r="150" spans="1:11" ht="15" thickBot="1" x14ac:dyDescent="0.35">
      <c r="A150" s="13" t="s">
        <v>9</v>
      </c>
      <c r="B150" s="14">
        <v>725.5</v>
      </c>
      <c r="C150" s="14">
        <v>0</v>
      </c>
      <c r="D150" s="14">
        <v>42.3</v>
      </c>
      <c r="E150" s="14">
        <v>0</v>
      </c>
      <c r="F150" s="14">
        <v>0</v>
      </c>
      <c r="G150" s="14">
        <v>29.5</v>
      </c>
      <c r="H150" s="14">
        <v>797.3</v>
      </c>
      <c r="I150" s="14">
        <v>736</v>
      </c>
      <c r="J150" s="14">
        <v>-61.3</v>
      </c>
      <c r="K150" s="14">
        <v>-8.33</v>
      </c>
    </row>
    <row r="151" spans="1:11" ht="15" thickBot="1" x14ac:dyDescent="0.35"/>
    <row r="152" spans="1:11" ht="15" thickBot="1" x14ac:dyDescent="0.35">
      <c r="A152" s="15" t="s">
        <v>73</v>
      </c>
      <c r="B152" s="16">
        <v>863</v>
      </c>
    </row>
    <row r="153" spans="1:11" ht="15" thickBot="1" x14ac:dyDescent="0.35">
      <c r="A153" s="15" t="s">
        <v>142</v>
      </c>
      <c r="B153" s="16">
        <v>725.5</v>
      </c>
    </row>
    <row r="154" spans="1:11" ht="15" thickBot="1" x14ac:dyDescent="0.35">
      <c r="A154" s="15" t="s">
        <v>75</v>
      </c>
      <c r="B154" s="16">
        <v>7635</v>
      </c>
    </row>
    <row r="155" spans="1:11" ht="15" thickBot="1" x14ac:dyDescent="0.35">
      <c r="A155" s="15" t="s">
        <v>76</v>
      </c>
      <c r="B155" s="16">
        <v>7635</v>
      </c>
    </row>
    <row r="156" spans="1:11" ht="15" thickBot="1" x14ac:dyDescent="0.35">
      <c r="A156" s="15" t="s">
        <v>77</v>
      </c>
      <c r="B156" s="16">
        <v>0</v>
      </c>
    </row>
    <row r="157" spans="1:11" ht="15" thickBot="1" x14ac:dyDescent="0.35">
      <c r="A157" s="15" t="s">
        <v>78</v>
      </c>
      <c r="B157" s="16"/>
    </row>
    <row r="158" spans="1:11" ht="15" thickBot="1" x14ac:dyDescent="0.35">
      <c r="A158" s="15" t="s">
        <v>79</v>
      </c>
      <c r="B158" s="16"/>
    </row>
    <row r="159" spans="1:11" ht="15" thickBot="1" x14ac:dyDescent="0.35">
      <c r="A159" s="15" t="s">
        <v>80</v>
      </c>
      <c r="B159" s="16">
        <v>0</v>
      </c>
    </row>
    <row r="161" spans="1:1" x14ac:dyDescent="0.3">
      <c r="A161" s="17" t="s">
        <v>81</v>
      </c>
    </row>
    <row r="163" spans="1:1" x14ac:dyDescent="0.3">
      <c r="A163" s="18" t="s">
        <v>82</v>
      </c>
    </row>
    <row r="164" spans="1:1" x14ac:dyDescent="0.3">
      <c r="A164" s="18" t="s">
        <v>91</v>
      </c>
    </row>
  </sheetData>
  <conditionalFormatting sqref="B18:H27 I17:I2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:H27 I17:I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:H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G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93" r:id="rId1" display="https://miau.my-x.hu/myx-free/coco/test/706946020211025143528.html" xr:uid="{A0CA7D8D-14FC-40A6-BBF6-E3FF474B8907}"/>
    <hyperlink ref="A161" r:id="rId2" display="https://miau.my-x.hu/myx-free/coco/test/549564520211025143757.html" xr:uid="{50D7FA62-C1EF-4689-A62F-C48B7E2D1B84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BD55-CF86-4F6A-8C0F-CC0DF020CB5B}">
  <dimension ref="A1:AN151"/>
  <sheetViews>
    <sheetView zoomScale="55" zoomScaleNormal="55" workbookViewId="0"/>
  </sheetViews>
  <sheetFormatPr defaultRowHeight="14.4" x14ac:dyDescent="0.3"/>
  <sheetData>
    <row r="1" spans="1:30" ht="15" thickBot="1" x14ac:dyDescent="0.35">
      <c r="A1" s="13" t="s">
        <v>39</v>
      </c>
      <c r="B1" s="13" t="str">
        <f>oam_SIM2!D7</f>
        <v>X(I)DIRECTcount</v>
      </c>
      <c r="C1" s="13" t="str">
        <f>oam_SIM2!E7</f>
        <v>X(I)INVERSEcount</v>
      </c>
      <c r="D1" s="13" t="str">
        <f>oam_SIM2!F7</f>
        <v>X(I)DIRECTmax</v>
      </c>
      <c r="E1" s="13" t="str">
        <f>oam_SIM2!G7</f>
        <v>X(I)INVERSEmax</v>
      </c>
      <c r="F1" s="13" t="str">
        <f>oam_SIM2!H7</f>
        <v>X(I)DIRECTmin</v>
      </c>
      <c r="G1" s="13" t="str">
        <f>oam_SIM2!I7</f>
        <v>X(I)INVERSEmin</v>
      </c>
      <c r="H1" s="13" t="str">
        <f>oam_SIM2!J7</f>
        <v>X(I)DIRECTstdev</v>
      </c>
      <c r="I1" s="13" t="str">
        <f>oam_SIM2!K7</f>
        <v>X(I)INVERSEstdev</v>
      </c>
      <c r="J1" s="13" t="str">
        <f>oam_SIM2!L7</f>
        <v>X(I)D&amp;Ivalidity</v>
      </c>
      <c r="K1" s="13" t="str">
        <f>oam_SIM2!O7</f>
        <v>X(J)DIRECTcount</v>
      </c>
      <c r="L1" s="13" t="str">
        <f>oam_SIM2!P7</f>
        <v>X(J)INVERSEcount</v>
      </c>
      <c r="M1" s="13" t="str">
        <f>oam_SIM2!Q7</f>
        <v>X(J)DIRECTmax</v>
      </c>
      <c r="N1" s="13" t="str">
        <f>oam_SIM2!R7</f>
        <v>X(J)INVERSEmax</v>
      </c>
      <c r="O1" s="13" t="str">
        <f>oam_SIM2!S7</f>
        <v>X(J)DIRECTmin</v>
      </c>
      <c r="P1" s="13" t="str">
        <f>oam_SIM2!T7</f>
        <v>X(J)INVERSEmin</v>
      </c>
      <c r="Q1" s="13" t="str">
        <f>oam_SIM2!U7</f>
        <v>X(J)DIRECTstdev</v>
      </c>
      <c r="R1" s="13" t="str">
        <f>oam_SIM2!V7</f>
        <v>X(J)INVERSEstdev</v>
      </c>
      <c r="S1" s="13" t="str">
        <f>oam_SIM2!W7</f>
        <v>X(J)D&amp;Ivalidity</v>
      </c>
      <c r="T1" s="13" t="s">
        <v>21</v>
      </c>
      <c r="U1" s="54" t="s">
        <v>545</v>
      </c>
      <c r="V1" s="54" t="s">
        <v>544</v>
      </c>
      <c r="W1" s="54" t="s">
        <v>546</v>
      </c>
      <c r="X1" s="54" t="s">
        <v>547</v>
      </c>
      <c r="Y1" s="54" t="s">
        <v>556</v>
      </c>
      <c r="Z1" s="54" t="s">
        <v>557</v>
      </c>
      <c r="AA1" s="54" t="s">
        <v>564</v>
      </c>
      <c r="AB1" s="54" t="s">
        <v>565</v>
      </c>
      <c r="AC1" s="54" t="s">
        <v>566</v>
      </c>
      <c r="AD1" s="54" t="s">
        <v>567</v>
      </c>
    </row>
    <row r="2" spans="1:30" ht="15" thickBot="1" x14ac:dyDescent="0.35">
      <c r="A2" s="13" t="s">
        <v>0</v>
      </c>
      <c r="B2" s="14">
        <v>4</v>
      </c>
      <c r="C2" s="14">
        <v>4</v>
      </c>
      <c r="D2" s="14">
        <v>4</v>
      </c>
      <c r="E2" s="14">
        <v>6</v>
      </c>
      <c r="F2" s="14">
        <v>1</v>
      </c>
      <c r="G2" s="14">
        <v>1</v>
      </c>
      <c r="H2" s="14">
        <v>5</v>
      </c>
      <c r="I2" s="14">
        <v>6</v>
      </c>
      <c r="J2" s="14">
        <v>1</v>
      </c>
      <c r="K2" s="14">
        <v>6</v>
      </c>
      <c r="L2" s="14">
        <v>1</v>
      </c>
      <c r="M2" s="14">
        <v>1</v>
      </c>
      <c r="N2" s="14">
        <v>1</v>
      </c>
      <c r="O2" s="14">
        <v>1</v>
      </c>
      <c r="P2" s="14">
        <v>1</v>
      </c>
      <c r="Q2" s="14">
        <v>1</v>
      </c>
      <c r="R2" s="14">
        <v>1</v>
      </c>
      <c r="S2" s="14">
        <v>1</v>
      </c>
      <c r="T2" s="14">
        <f>OAM_reg_simy!H18</f>
        <v>772</v>
      </c>
      <c r="U2">
        <f t="shared" ref="U2:U11" si="0">T58</f>
        <v>786.4</v>
      </c>
      <c r="V2">
        <f>OAM_reg_simy!I18</f>
        <v>801</v>
      </c>
      <c r="W2">
        <f>$T2-U2</f>
        <v>-14.399999999999977</v>
      </c>
      <c r="X2">
        <f>$T2-V2</f>
        <v>-29</v>
      </c>
      <c r="Y2" s="3">
        <f>IF(V58*V128&lt;=0,1,0)</f>
        <v>0</v>
      </c>
      <c r="Z2">
        <f>OAM_reg_simy!N18</f>
        <v>1</v>
      </c>
      <c r="AA2">
        <f>V58</f>
        <v>-14.4</v>
      </c>
      <c r="AB2" s="3">
        <f>V128</f>
        <v>-6.8</v>
      </c>
      <c r="AC2">
        <f>OAM_reg_simy!O18</f>
        <v>-29</v>
      </c>
      <c r="AD2">
        <f>OAM_reg_simy!P18</f>
        <v>46.5</v>
      </c>
    </row>
    <row r="3" spans="1:30" ht="15" thickBot="1" x14ac:dyDescent="0.35">
      <c r="A3" s="13" t="s">
        <v>1</v>
      </c>
      <c r="B3" s="14">
        <v>4</v>
      </c>
      <c r="C3" s="14">
        <v>4</v>
      </c>
      <c r="D3" s="14">
        <v>4</v>
      </c>
      <c r="E3" s="14">
        <v>6</v>
      </c>
      <c r="F3" s="14">
        <v>1</v>
      </c>
      <c r="G3" s="14">
        <v>1</v>
      </c>
      <c r="H3" s="14">
        <v>5</v>
      </c>
      <c r="I3" s="14">
        <v>6</v>
      </c>
      <c r="J3" s="14">
        <v>1</v>
      </c>
      <c r="K3" s="14">
        <v>1</v>
      </c>
      <c r="L3" s="14">
        <v>5</v>
      </c>
      <c r="M3" s="14">
        <v>9</v>
      </c>
      <c r="N3" s="14">
        <v>2</v>
      </c>
      <c r="O3" s="14">
        <v>1</v>
      </c>
      <c r="P3" s="14">
        <v>1</v>
      </c>
      <c r="Q3" s="14">
        <v>9</v>
      </c>
      <c r="R3" s="14">
        <v>2</v>
      </c>
      <c r="S3" s="14">
        <v>1</v>
      </c>
      <c r="T3" s="14">
        <f>OAM_reg_simy!H19</f>
        <v>739</v>
      </c>
      <c r="U3">
        <f t="shared" si="0"/>
        <v>737</v>
      </c>
      <c r="V3">
        <f>OAM_reg_simy!I19</f>
        <v>733.5</v>
      </c>
      <c r="W3">
        <f t="shared" ref="W3:W11" si="1">$T3-U3</f>
        <v>2</v>
      </c>
      <c r="X3">
        <f t="shared" ref="X3:X11" si="2">$T3-V3</f>
        <v>5.5</v>
      </c>
      <c r="Y3">
        <f t="shared" ref="Y3:Y11" si="3">IF(V59*V129&lt;=0,1,0)</f>
        <v>1</v>
      </c>
      <c r="Z3">
        <f>OAM_reg_simy!N19</f>
        <v>1</v>
      </c>
      <c r="AA3">
        <f t="shared" ref="AA3:AA11" si="4">V59</f>
        <v>2</v>
      </c>
      <c r="AB3">
        <f t="shared" ref="AB3:AB11" si="5">V129</f>
        <v>-20.100000000000001</v>
      </c>
      <c r="AC3">
        <f>OAM_reg_simy!O19</f>
        <v>5.5</v>
      </c>
      <c r="AD3">
        <f>OAM_reg_simy!P19</f>
        <v>-46</v>
      </c>
    </row>
    <row r="4" spans="1:30" ht="15" thickBot="1" x14ac:dyDescent="0.35">
      <c r="A4" s="13" t="s">
        <v>2</v>
      </c>
      <c r="B4" s="14">
        <v>4</v>
      </c>
      <c r="C4" s="14">
        <v>4</v>
      </c>
      <c r="D4" s="14">
        <v>4</v>
      </c>
      <c r="E4" s="14">
        <v>6</v>
      </c>
      <c r="F4" s="14">
        <v>1</v>
      </c>
      <c r="G4" s="14">
        <v>1</v>
      </c>
      <c r="H4" s="14">
        <v>5</v>
      </c>
      <c r="I4" s="14">
        <v>6</v>
      </c>
      <c r="J4" s="14">
        <v>1</v>
      </c>
      <c r="K4" s="14">
        <v>3</v>
      </c>
      <c r="L4" s="14">
        <v>2</v>
      </c>
      <c r="M4" s="14">
        <v>6</v>
      </c>
      <c r="N4" s="14">
        <v>4</v>
      </c>
      <c r="O4" s="14">
        <v>1</v>
      </c>
      <c r="P4" s="14">
        <v>1</v>
      </c>
      <c r="Q4" s="14">
        <v>6</v>
      </c>
      <c r="R4" s="14">
        <v>4</v>
      </c>
      <c r="S4" s="14">
        <v>4</v>
      </c>
      <c r="T4" s="14">
        <f>OAM_reg_simy!H20</f>
        <v>672</v>
      </c>
      <c r="U4">
        <f t="shared" si="0"/>
        <v>670.2</v>
      </c>
      <c r="V4">
        <f>OAM_reg_simy!I20</f>
        <v>690.3</v>
      </c>
      <c r="W4">
        <f t="shared" si="1"/>
        <v>1.7999999999999545</v>
      </c>
      <c r="X4">
        <f t="shared" si="2"/>
        <v>-18.299999999999955</v>
      </c>
      <c r="Y4">
        <f t="shared" si="3"/>
        <v>1</v>
      </c>
      <c r="Z4">
        <f>OAM_reg_simy!N20</f>
        <v>0</v>
      </c>
      <c r="AA4">
        <f t="shared" si="4"/>
        <v>1.8</v>
      </c>
      <c r="AB4">
        <f t="shared" si="5"/>
        <v>-33.6</v>
      </c>
      <c r="AC4">
        <f>OAM_reg_simy!O20</f>
        <v>-18.3</v>
      </c>
      <c r="AD4">
        <f>OAM_reg_simy!P20</f>
        <v>-83</v>
      </c>
    </row>
    <row r="5" spans="1:30" ht="15" thickBot="1" x14ac:dyDescent="0.35">
      <c r="A5" s="13" t="s">
        <v>3</v>
      </c>
      <c r="B5" s="14">
        <v>4</v>
      </c>
      <c r="C5" s="14">
        <v>4</v>
      </c>
      <c r="D5" s="14">
        <v>4</v>
      </c>
      <c r="E5" s="14">
        <v>6</v>
      </c>
      <c r="F5" s="14">
        <v>1</v>
      </c>
      <c r="G5" s="14">
        <v>1</v>
      </c>
      <c r="H5" s="14">
        <v>5</v>
      </c>
      <c r="I5" s="14">
        <v>6</v>
      </c>
      <c r="J5" s="14">
        <v>1</v>
      </c>
      <c r="K5" s="14">
        <v>6</v>
      </c>
      <c r="L5" s="14">
        <v>5</v>
      </c>
      <c r="M5" s="14">
        <v>2</v>
      </c>
      <c r="N5" s="14">
        <v>7</v>
      </c>
      <c r="O5" s="14">
        <v>7</v>
      </c>
      <c r="P5" s="14">
        <v>1</v>
      </c>
      <c r="Q5" s="14">
        <v>2</v>
      </c>
      <c r="R5" s="14">
        <v>7</v>
      </c>
      <c r="S5" s="14">
        <v>7</v>
      </c>
      <c r="T5" s="14">
        <f>OAM_reg_simy!H21</f>
        <v>805</v>
      </c>
      <c r="U5">
        <f t="shared" si="0"/>
        <v>783.4</v>
      </c>
      <c r="V5">
        <f>OAM_reg_simy!I21</f>
        <v>798</v>
      </c>
      <c r="W5">
        <f t="shared" si="1"/>
        <v>21.600000000000023</v>
      </c>
      <c r="X5">
        <f t="shared" si="2"/>
        <v>7</v>
      </c>
      <c r="Y5" s="3">
        <f t="shared" si="3"/>
        <v>0</v>
      </c>
      <c r="Z5" s="4">
        <f>OAM_reg_simy!N21</f>
        <v>0</v>
      </c>
      <c r="AA5">
        <f t="shared" si="4"/>
        <v>21.6</v>
      </c>
      <c r="AB5" s="3">
        <f t="shared" si="5"/>
        <v>9.6</v>
      </c>
      <c r="AC5" s="4">
        <f>OAM_reg_simy!O21</f>
        <v>7</v>
      </c>
      <c r="AD5">
        <f>OAM_reg_simy!P21</f>
        <v>50</v>
      </c>
    </row>
    <row r="6" spans="1:30" ht="15" thickBot="1" x14ac:dyDescent="0.35">
      <c r="A6" s="13" t="s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5</v>
      </c>
      <c r="K6" s="14">
        <v>1</v>
      </c>
      <c r="L6" s="14">
        <v>5</v>
      </c>
      <c r="M6" s="14">
        <v>9</v>
      </c>
      <c r="N6" s="14">
        <v>2</v>
      </c>
      <c r="O6" s="14">
        <v>1</v>
      </c>
      <c r="P6" s="14">
        <v>1</v>
      </c>
      <c r="Q6" s="14">
        <v>9</v>
      </c>
      <c r="R6" s="14">
        <v>2</v>
      </c>
      <c r="S6" s="14">
        <v>1</v>
      </c>
      <c r="T6" s="14">
        <f>OAM_reg_simy!H22</f>
        <v>803</v>
      </c>
      <c r="U6">
        <f t="shared" si="0"/>
        <v>824.3</v>
      </c>
      <c r="V6">
        <f>OAM_reg_simy!I22</f>
        <v>797</v>
      </c>
      <c r="W6">
        <f t="shared" si="1"/>
        <v>-21.299999999999955</v>
      </c>
      <c r="X6">
        <f t="shared" si="2"/>
        <v>6</v>
      </c>
      <c r="Y6">
        <f t="shared" si="3"/>
        <v>1</v>
      </c>
      <c r="Z6" s="4">
        <f>OAM_reg_simy!N22</f>
        <v>0</v>
      </c>
      <c r="AA6">
        <f t="shared" si="4"/>
        <v>-21.3</v>
      </c>
      <c r="AB6">
        <f t="shared" si="5"/>
        <v>43.4</v>
      </c>
      <c r="AC6" s="4">
        <f>OAM_reg_simy!O22</f>
        <v>6</v>
      </c>
      <c r="AD6">
        <f>OAM_reg_simy!P22</f>
        <v>18</v>
      </c>
    </row>
    <row r="7" spans="1:30" ht="15" thickBot="1" x14ac:dyDescent="0.35">
      <c r="A7" s="13" t="s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5</v>
      </c>
      <c r="K7" s="14">
        <v>3</v>
      </c>
      <c r="L7" s="14">
        <v>2</v>
      </c>
      <c r="M7" s="14">
        <v>6</v>
      </c>
      <c r="N7" s="14">
        <v>4</v>
      </c>
      <c r="O7" s="14">
        <v>1</v>
      </c>
      <c r="P7" s="14">
        <v>1</v>
      </c>
      <c r="Q7" s="14">
        <v>6</v>
      </c>
      <c r="R7" s="14">
        <v>4</v>
      </c>
      <c r="S7" s="14">
        <v>4</v>
      </c>
      <c r="T7" s="14">
        <f>OAM_reg_simy!H23</f>
        <v>783</v>
      </c>
      <c r="U7">
        <f t="shared" si="0"/>
        <v>757.5</v>
      </c>
      <c r="V7">
        <f>OAM_reg_simy!I23</f>
        <v>753.9</v>
      </c>
      <c r="W7">
        <f t="shared" si="1"/>
        <v>25.5</v>
      </c>
      <c r="X7">
        <f t="shared" si="2"/>
        <v>29.100000000000023</v>
      </c>
      <c r="Y7">
        <f t="shared" si="3"/>
        <v>0</v>
      </c>
      <c r="Z7">
        <f>OAM_reg_simy!N23</f>
        <v>0</v>
      </c>
      <c r="AA7">
        <f t="shared" si="4"/>
        <v>25.5</v>
      </c>
      <c r="AB7">
        <f t="shared" si="5"/>
        <v>76.8</v>
      </c>
      <c r="AC7">
        <f>OAM_reg_simy!O23</f>
        <v>29.1</v>
      </c>
      <c r="AD7">
        <f>OAM_reg_simy!P23</f>
        <v>28</v>
      </c>
    </row>
    <row r="8" spans="1:30" ht="15" thickBot="1" x14ac:dyDescent="0.35">
      <c r="A8" s="13" t="s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5</v>
      </c>
      <c r="K8" s="14">
        <v>6</v>
      </c>
      <c r="L8" s="14">
        <v>5</v>
      </c>
      <c r="M8" s="14">
        <v>2</v>
      </c>
      <c r="N8" s="14">
        <v>7</v>
      </c>
      <c r="O8" s="14">
        <v>7</v>
      </c>
      <c r="P8" s="14">
        <v>1</v>
      </c>
      <c r="Q8" s="14">
        <v>2</v>
      </c>
      <c r="R8" s="14">
        <v>7</v>
      </c>
      <c r="S8" s="14">
        <v>7</v>
      </c>
      <c r="T8" s="14">
        <f>OAM_reg_simy!H24</f>
        <v>830</v>
      </c>
      <c r="U8">
        <f t="shared" si="0"/>
        <v>870.7</v>
      </c>
      <c r="V8">
        <f>OAM_reg_simy!I24</f>
        <v>861.6</v>
      </c>
      <c r="W8">
        <f t="shared" si="1"/>
        <v>-40.700000000000045</v>
      </c>
      <c r="X8">
        <f t="shared" si="2"/>
        <v>-31.600000000000023</v>
      </c>
      <c r="Y8">
        <f t="shared" si="3"/>
        <v>1</v>
      </c>
      <c r="Z8">
        <f>OAM_reg_simy!N24</f>
        <v>1</v>
      </c>
      <c r="AA8">
        <f t="shared" si="4"/>
        <v>-40.700000000000003</v>
      </c>
      <c r="AB8">
        <f t="shared" si="5"/>
        <v>34.1</v>
      </c>
      <c r="AC8">
        <f>OAM_reg_simy!O24</f>
        <v>-31.6</v>
      </c>
      <c r="AD8">
        <f>OAM_reg_simy!P24</f>
        <v>75</v>
      </c>
    </row>
    <row r="9" spans="1:30" ht="15" thickBot="1" x14ac:dyDescent="0.35">
      <c r="A9" s="13" t="s">
        <v>7</v>
      </c>
      <c r="B9" s="14">
        <v>9</v>
      </c>
      <c r="C9" s="14">
        <v>9</v>
      </c>
      <c r="D9" s="14">
        <v>9</v>
      </c>
      <c r="E9" s="14">
        <v>4</v>
      </c>
      <c r="F9" s="14">
        <v>1</v>
      </c>
      <c r="G9" s="14">
        <v>1</v>
      </c>
      <c r="H9" s="14">
        <v>9</v>
      </c>
      <c r="I9" s="14">
        <v>4</v>
      </c>
      <c r="J9" s="14">
        <v>5</v>
      </c>
      <c r="K9" s="14">
        <v>3</v>
      </c>
      <c r="L9" s="14">
        <v>2</v>
      </c>
      <c r="M9" s="14">
        <v>6</v>
      </c>
      <c r="N9" s="14">
        <v>4</v>
      </c>
      <c r="O9" s="14">
        <v>1</v>
      </c>
      <c r="P9" s="14">
        <v>1</v>
      </c>
      <c r="Q9" s="14">
        <v>6</v>
      </c>
      <c r="R9" s="14">
        <v>4</v>
      </c>
      <c r="S9" s="14">
        <v>4</v>
      </c>
      <c r="T9" s="14">
        <f>OAM_reg_simy!H25</f>
        <v>653</v>
      </c>
      <c r="U9">
        <f t="shared" si="0"/>
        <v>679.2</v>
      </c>
      <c r="V9">
        <f>OAM_reg_simy!I25</f>
        <v>680.9</v>
      </c>
      <c r="W9">
        <f t="shared" si="1"/>
        <v>-26.200000000000045</v>
      </c>
      <c r="X9">
        <f t="shared" si="2"/>
        <v>-27.899999999999977</v>
      </c>
      <c r="Y9">
        <f t="shared" si="3"/>
        <v>0</v>
      </c>
      <c r="Z9">
        <f>OAM_reg_simy!N25</f>
        <v>0</v>
      </c>
      <c r="AA9">
        <f t="shared" si="4"/>
        <v>-26.2</v>
      </c>
      <c r="AB9">
        <f t="shared" si="5"/>
        <v>-71.3</v>
      </c>
      <c r="AC9">
        <f>OAM_reg_simy!O25</f>
        <v>-27.9</v>
      </c>
      <c r="AD9">
        <f>OAM_reg_simy!P25</f>
        <v>-108.1</v>
      </c>
    </row>
    <row r="10" spans="1:30" ht="15" thickBot="1" x14ac:dyDescent="0.35">
      <c r="A10" s="13" t="s">
        <v>8</v>
      </c>
      <c r="B10" s="14">
        <v>9</v>
      </c>
      <c r="C10" s="14">
        <v>9</v>
      </c>
      <c r="D10" s="14">
        <v>9</v>
      </c>
      <c r="E10" s="14">
        <v>4</v>
      </c>
      <c r="F10" s="14">
        <v>1</v>
      </c>
      <c r="G10" s="14">
        <v>1</v>
      </c>
      <c r="H10" s="14">
        <v>9</v>
      </c>
      <c r="I10" s="14">
        <v>4</v>
      </c>
      <c r="J10" s="14">
        <v>5</v>
      </c>
      <c r="K10" s="14">
        <v>6</v>
      </c>
      <c r="L10" s="14">
        <v>5</v>
      </c>
      <c r="M10" s="14">
        <v>2</v>
      </c>
      <c r="N10" s="14">
        <v>7</v>
      </c>
      <c r="O10" s="14">
        <v>7</v>
      </c>
      <c r="P10" s="14">
        <v>1</v>
      </c>
      <c r="Q10" s="14">
        <v>2</v>
      </c>
      <c r="R10" s="14">
        <v>7</v>
      </c>
      <c r="S10" s="14">
        <v>7</v>
      </c>
      <c r="T10" s="14">
        <f>OAM_reg_simy!H26</f>
        <v>842</v>
      </c>
      <c r="U10">
        <f t="shared" si="0"/>
        <v>792.4</v>
      </c>
      <c r="V10">
        <f>OAM_reg_simy!I26</f>
        <v>788.6</v>
      </c>
      <c r="W10">
        <f t="shared" si="1"/>
        <v>49.600000000000023</v>
      </c>
      <c r="X10">
        <f t="shared" si="2"/>
        <v>53.399999999999977</v>
      </c>
      <c r="Y10">
        <f t="shared" si="3"/>
        <v>0</v>
      </c>
      <c r="Z10">
        <f>OAM_reg_simy!N26</f>
        <v>0</v>
      </c>
      <c r="AA10">
        <f t="shared" si="4"/>
        <v>49.6</v>
      </c>
      <c r="AB10">
        <f t="shared" si="5"/>
        <v>27.9</v>
      </c>
      <c r="AC10">
        <f>OAM_reg_simy!O26</f>
        <v>53.4</v>
      </c>
      <c r="AD10">
        <f>OAM_reg_simy!P26</f>
        <v>80.900000000000006</v>
      </c>
    </row>
    <row r="11" spans="1:30" ht="15" thickBot="1" x14ac:dyDescent="0.35">
      <c r="A11" s="13" t="s">
        <v>9</v>
      </c>
      <c r="B11" s="14">
        <v>4</v>
      </c>
      <c r="C11" s="14">
        <v>8</v>
      </c>
      <c r="D11" s="14">
        <v>8</v>
      </c>
      <c r="E11" s="14">
        <v>10</v>
      </c>
      <c r="F11" s="14">
        <v>1</v>
      </c>
      <c r="G11" s="14">
        <v>1</v>
      </c>
      <c r="H11" s="14">
        <v>4</v>
      </c>
      <c r="I11" s="14">
        <v>10</v>
      </c>
      <c r="J11" s="14">
        <v>10</v>
      </c>
      <c r="K11" s="14">
        <v>6</v>
      </c>
      <c r="L11" s="14">
        <v>5</v>
      </c>
      <c r="M11" s="14">
        <v>2</v>
      </c>
      <c r="N11" s="14">
        <v>7</v>
      </c>
      <c r="O11" s="14">
        <v>7</v>
      </c>
      <c r="P11" s="14">
        <v>1</v>
      </c>
      <c r="Q11" s="14">
        <v>2</v>
      </c>
      <c r="R11" s="14">
        <v>7</v>
      </c>
      <c r="S11" s="14">
        <v>7</v>
      </c>
      <c r="T11" s="14">
        <f>OAM_reg_simy!H27</f>
        <v>736</v>
      </c>
      <c r="U11">
        <f t="shared" si="0"/>
        <v>734</v>
      </c>
      <c r="V11">
        <f>OAM_reg_simy!I27</f>
        <v>730.5</v>
      </c>
      <c r="W11">
        <f t="shared" si="1"/>
        <v>2</v>
      </c>
      <c r="X11">
        <f t="shared" si="2"/>
        <v>5.5</v>
      </c>
      <c r="Y11">
        <f t="shared" si="3"/>
        <v>1</v>
      </c>
      <c r="Z11">
        <f>OAM_reg_simy!N27</f>
        <v>1</v>
      </c>
      <c r="AA11">
        <f t="shared" si="4"/>
        <v>2</v>
      </c>
      <c r="AB11">
        <f t="shared" si="5"/>
        <v>-59.9</v>
      </c>
      <c r="AC11">
        <f>OAM_reg_simy!O27</f>
        <v>5.5</v>
      </c>
      <c r="AD11">
        <f>OAM_reg_simy!P27</f>
        <v>-61.3</v>
      </c>
    </row>
    <row r="12" spans="1:30" x14ac:dyDescent="0.3">
      <c r="T12" t="s">
        <v>22</v>
      </c>
      <c r="U12">
        <f>CORREL(U2:U11,$T$2:$T$11)</f>
        <v>0.90698235585404208</v>
      </c>
      <c r="V12">
        <f>CORREL(V2:V11,$T$2:$T$11)</f>
        <v>0.90161855058789442</v>
      </c>
      <c r="W12">
        <f>SUMSQ(W2:W11)</f>
        <v>6592.190000000006</v>
      </c>
      <c r="X12">
        <f>SUMSQ(X2:X11)</f>
        <v>6796.7299999999977</v>
      </c>
      <c r="Y12">
        <f>SUM(Y2:Y11)</f>
        <v>5</v>
      </c>
      <c r="Z12">
        <f>SUM(Z2:Z11)</f>
        <v>4</v>
      </c>
    </row>
    <row r="13" spans="1:30" x14ac:dyDescent="0.3">
      <c r="Y13" s="3">
        <v>2</v>
      </c>
      <c r="Z13" s="4">
        <v>2</v>
      </c>
    </row>
    <row r="15" spans="1:30" ht="18" x14ac:dyDescent="0.3">
      <c r="A15" s="9"/>
    </row>
    <row r="16" spans="1:30" x14ac:dyDescent="0.3">
      <c r="A16" s="10"/>
    </row>
    <row r="19" spans="1:40" ht="18" x14ac:dyDescent="0.3">
      <c r="A19" s="11" t="s">
        <v>32</v>
      </c>
      <c r="B19" s="12">
        <v>5258375</v>
      </c>
      <c r="C19" s="11" t="s">
        <v>33</v>
      </c>
      <c r="D19" s="12">
        <v>10</v>
      </c>
      <c r="E19" s="11" t="s">
        <v>34</v>
      </c>
      <c r="F19" s="12">
        <v>18</v>
      </c>
      <c r="G19" s="11" t="s">
        <v>35</v>
      </c>
      <c r="H19" s="12">
        <v>10</v>
      </c>
      <c r="I19" s="11" t="s">
        <v>36</v>
      </c>
      <c r="J19" s="12">
        <v>0</v>
      </c>
      <c r="K19" s="11" t="s">
        <v>37</v>
      </c>
      <c r="L19" s="12" t="s">
        <v>534</v>
      </c>
    </row>
    <row r="20" spans="1:40" ht="18.600000000000001" thickBot="1" x14ac:dyDescent="0.35">
      <c r="A20" s="9"/>
    </row>
    <row r="21" spans="1:40" ht="15" thickBot="1" x14ac:dyDescent="0.35">
      <c r="A21" s="13" t="s">
        <v>39</v>
      </c>
      <c r="B21" s="13" t="s">
        <v>40</v>
      </c>
      <c r="C21" s="13" t="s">
        <v>127</v>
      </c>
      <c r="D21" s="13" t="s">
        <v>128</v>
      </c>
      <c r="E21" s="13" t="s">
        <v>129</v>
      </c>
      <c r="F21" s="13" t="s">
        <v>130</v>
      </c>
      <c r="G21" s="13" t="s">
        <v>131</v>
      </c>
      <c r="H21" s="13" t="s">
        <v>241</v>
      </c>
      <c r="I21" s="13" t="s">
        <v>242</v>
      </c>
      <c r="J21" s="13" t="s">
        <v>243</v>
      </c>
      <c r="K21" s="13" t="s">
        <v>244</v>
      </c>
      <c r="L21" s="13" t="s">
        <v>245</v>
      </c>
      <c r="M21" s="13" t="s">
        <v>246</v>
      </c>
      <c r="N21" s="13" t="s">
        <v>247</v>
      </c>
      <c r="O21" s="13" t="s">
        <v>248</v>
      </c>
      <c r="P21" s="13" t="s">
        <v>249</v>
      </c>
      <c r="Q21" s="13" t="s">
        <v>250</v>
      </c>
      <c r="R21" s="13" t="s">
        <v>251</v>
      </c>
      <c r="S21" s="13" t="s">
        <v>252</v>
      </c>
      <c r="T21" s="13" t="s">
        <v>320</v>
      </c>
    </row>
    <row r="22" spans="1:40" ht="15" thickBot="1" x14ac:dyDescent="0.35">
      <c r="A22" s="13" t="s">
        <v>0</v>
      </c>
      <c r="B22" s="14">
        <v>4</v>
      </c>
      <c r="C22" s="14">
        <v>4</v>
      </c>
      <c r="D22" s="14">
        <v>4</v>
      </c>
      <c r="E22" s="14">
        <v>6</v>
      </c>
      <c r="F22" s="14">
        <v>1</v>
      </c>
      <c r="G22" s="14">
        <v>1</v>
      </c>
      <c r="H22" s="14">
        <v>5</v>
      </c>
      <c r="I22" s="14">
        <v>6</v>
      </c>
      <c r="J22" s="14">
        <v>1</v>
      </c>
      <c r="K22" s="14">
        <v>6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772</v>
      </c>
      <c r="V22">
        <f>11-B22</f>
        <v>7</v>
      </c>
      <c r="W22">
        <f t="shared" ref="W22:W31" si="6">11-C22</f>
        <v>7</v>
      </c>
      <c r="X22">
        <f t="shared" ref="X22:X31" si="7">11-D22</f>
        <v>7</v>
      </c>
      <c r="Y22">
        <f t="shared" ref="Y22:Y31" si="8">11-E22</f>
        <v>5</v>
      </c>
      <c r="Z22">
        <f t="shared" ref="Z22:Z31" si="9">11-F22</f>
        <v>10</v>
      </c>
      <c r="AA22">
        <f t="shared" ref="AA22:AA31" si="10">11-G22</f>
        <v>10</v>
      </c>
      <c r="AB22">
        <f t="shared" ref="AB22:AB31" si="11">11-H22</f>
        <v>6</v>
      </c>
      <c r="AC22">
        <f t="shared" ref="AC22:AC31" si="12">11-I22</f>
        <v>5</v>
      </c>
      <c r="AD22">
        <f t="shared" ref="AD22:AD31" si="13">11-J22</f>
        <v>10</v>
      </c>
      <c r="AE22">
        <f t="shared" ref="AE22:AE31" si="14">11-K22</f>
        <v>5</v>
      </c>
      <c r="AF22">
        <f t="shared" ref="AF22:AF31" si="15">11-L22</f>
        <v>10</v>
      </c>
      <c r="AG22">
        <f t="shared" ref="AG22:AG31" si="16">11-M22</f>
        <v>10</v>
      </c>
      <c r="AH22">
        <f t="shared" ref="AH22:AH31" si="17">11-N22</f>
        <v>10</v>
      </c>
      <c r="AI22">
        <f t="shared" ref="AI22:AI31" si="18">11-O22</f>
        <v>10</v>
      </c>
      <c r="AJ22">
        <f t="shared" ref="AJ22:AJ31" si="19">11-P22</f>
        <v>10</v>
      </c>
      <c r="AK22">
        <f t="shared" ref="AK22:AK31" si="20">11-Q22</f>
        <v>10</v>
      </c>
      <c r="AL22">
        <f t="shared" ref="AL22:AL31" si="21">11-R22</f>
        <v>10</v>
      </c>
      <c r="AM22">
        <f t="shared" ref="AM22:AM31" si="22">11-S22</f>
        <v>10</v>
      </c>
      <c r="AN22">
        <f>T22</f>
        <v>772</v>
      </c>
    </row>
    <row r="23" spans="1:40" ht="15" thickBot="1" x14ac:dyDescent="0.35">
      <c r="A23" s="13" t="s">
        <v>1</v>
      </c>
      <c r="B23" s="14">
        <v>4</v>
      </c>
      <c r="C23" s="14">
        <v>4</v>
      </c>
      <c r="D23" s="14">
        <v>4</v>
      </c>
      <c r="E23" s="14">
        <v>6</v>
      </c>
      <c r="F23" s="14">
        <v>1</v>
      </c>
      <c r="G23" s="14">
        <v>1</v>
      </c>
      <c r="H23" s="14">
        <v>5</v>
      </c>
      <c r="I23" s="14">
        <v>6</v>
      </c>
      <c r="J23" s="14">
        <v>1</v>
      </c>
      <c r="K23" s="14">
        <v>1</v>
      </c>
      <c r="L23" s="14">
        <v>5</v>
      </c>
      <c r="M23" s="14">
        <v>9</v>
      </c>
      <c r="N23" s="14">
        <v>2</v>
      </c>
      <c r="O23" s="14">
        <v>1</v>
      </c>
      <c r="P23" s="14">
        <v>1</v>
      </c>
      <c r="Q23" s="14">
        <v>9</v>
      </c>
      <c r="R23" s="14">
        <v>2</v>
      </c>
      <c r="S23" s="14">
        <v>1</v>
      </c>
      <c r="T23" s="14">
        <v>739</v>
      </c>
      <c r="V23">
        <f t="shared" ref="V23:V31" si="23">11-B23</f>
        <v>7</v>
      </c>
      <c r="W23">
        <f t="shared" si="6"/>
        <v>7</v>
      </c>
      <c r="X23">
        <f t="shared" si="7"/>
        <v>7</v>
      </c>
      <c r="Y23">
        <f t="shared" si="8"/>
        <v>5</v>
      </c>
      <c r="Z23">
        <f t="shared" si="9"/>
        <v>10</v>
      </c>
      <c r="AA23">
        <f t="shared" si="10"/>
        <v>10</v>
      </c>
      <c r="AB23">
        <f t="shared" si="11"/>
        <v>6</v>
      </c>
      <c r="AC23">
        <f t="shared" si="12"/>
        <v>5</v>
      </c>
      <c r="AD23">
        <f t="shared" si="13"/>
        <v>10</v>
      </c>
      <c r="AE23">
        <f t="shared" si="14"/>
        <v>10</v>
      </c>
      <c r="AF23">
        <f t="shared" si="15"/>
        <v>6</v>
      </c>
      <c r="AG23">
        <f t="shared" si="16"/>
        <v>2</v>
      </c>
      <c r="AH23">
        <f t="shared" si="17"/>
        <v>9</v>
      </c>
      <c r="AI23">
        <f t="shared" si="18"/>
        <v>10</v>
      </c>
      <c r="AJ23">
        <f t="shared" si="19"/>
        <v>10</v>
      </c>
      <c r="AK23">
        <f t="shared" si="20"/>
        <v>2</v>
      </c>
      <c r="AL23">
        <f t="shared" si="21"/>
        <v>9</v>
      </c>
      <c r="AM23">
        <f t="shared" si="22"/>
        <v>10</v>
      </c>
      <c r="AN23">
        <f t="shared" ref="AN23:AN31" si="24">T23</f>
        <v>739</v>
      </c>
    </row>
    <row r="24" spans="1:40" ht="15" thickBot="1" x14ac:dyDescent="0.35">
      <c r="A24" s="13" t="s">
        <v>2</v>
      </c>
      <c r="B24" s="14">
        <v>4</v>
      </c>
      <c r="C24" s="14">
        <v>4</v>
      </c>
      <c r="D24" s="14">
        <v>4</v>
      </c>
      <c r="E24" s="14">
        <v>6</v>
      </c>
      <c r="F24" s="14">
        <v>1</v>
      </c>
      <c r="G24" s="14">
        <v>1</v>
      </c>
      <c r="H24" s="14">
        <v>5</v>
      </c>
      <c r="I24" s="14">
        <v>6</v>
      </c>
      <c r="J24" s="14">
        <v>1</v>
      </c>
      <c r="K24" s="14">
        <v>3</v>
      </c>
      <c r="L24" s="14">
        <v>2</v>
      </c>
      <c r="M24" s="14">
        <v>6</v>
      </c>
      <c r="N24" s="14">
        <v>4</v>
      </c>
      <c r="O24" s="14">
        <v>1</v>
      </c>
      <c r="P24" s="14">
        <v>1</v>
      </c>
      <c r="Q24" s="14">
        <v>6</v>
      </c>
      <c r="R24" s="14">
        <v>4</v>
      </c>
      <c r="S24" s="14">
        <v>4</v>
      </c>
      <c r="T24" s="14">
        <v>672</v>
      </c>
      <c r="V24">
        <f t="shared" si="23"/>
        <v>7</v>
      </c>
      <c r="W24">
        <f t="shared" si="6"/>
        <v>7</v>
      </c>
      <c r="X24">
        <f t="shared" si="7"/>
        <v>7</v>
      </c>
      <c r="Y24">
        <f t="shared" si="8"/>
        <v>5</v>
      </c>
      <c r="Z24">
        <f t="shared" si="9"/>
        <v>10</v>
      </c>
      <c r="AA24">
        <f t="shared" si="10"/>
        <v>10</v>
      </c>
      <c r="AB24">
        <f t="shared" si="11"/>
        <v>6</v>
      </c>
      <c r="AC24">
        <f t="shared" si="12"/>
        <v>5</v>
      </c>
      <c r="AD24">
        <f t="shared" si="13"/>
        <v>10</v>
      </c>
      <c r="AE24">
        <f t="shared" si="14"/>
        <v>8</v>
      </c>
      <c r="AF24">
        <f t="shared" si="15"/>
        <v>9</v>
      </c>
      <c r="AG24">
        <f t="shared" si="16"/>
        <v>5</v>
      </c>
      <c r="AH24">
        <f t="shared" si="17"/>
        <v>7</v>
      </c>
      <c r="AI24">
        <f t="shared" si="18"/>
        <v>10</v>
      </c>
      <c r="AJ24">
        <f t="shared" si="19"/>
        <v>10</v>
      </c>
      <c r="AK24">
        <f t="shared" si="20"/>
        <v>5</v>
      </c>
      <c r="AL24">
        <f t="shared" si="21"/>
        <v>7</v>
      </c>
      <c r="AM24">
        <f t="shared" si="22"/>
        <v>7</v>
      </c>
      <c r="AN24">
        <f t="shared" si="24"/>
        <v>672</v>
      </c>
    </row>
    <row r="25" spans="1:40" ht="15" thickBot="1" x14ac:dyDescent="0.35">
      <c r="A25" s="13" t="s">
        <v>3</v>
      </c>
      <c r="B25" s="14">
        <v>4</v>
      </c>
      <c r="C25" s="14">
        <v>4</v>
      </c>
      <c r="D25" s="14">
        <v>4</v>
      </c>
      <c r="E25" s="14">
        <v>6</v>
      </c>
      <c r="F25" s="14">
        <v>1</v>
      </c>
      <c r="G25" s="14">
        <v>1</v>
      </c>
      <c r="H25" s="14">
        <v>5</v>
      </c>
      <c r="I25" s="14">
        <v>6</v>
      </c>
      <c r="J25" s="14">
        <v>1</v>
      </c>
      <c r="K25" s="14">
        <v>6</v>
      </c>
      <c r="L25" s="14">
        <v>5</v>
      </c>
      <c r="M25" s="14">
        <v>2</v>
      </c>
      <c r="N25" s="14">
        <v>7</v>
      </c>
      <c r="O25" s="14">
        <v>7</v>
      </c>
      <c r="P25" s="14">
        <v>1</v>
      </c>
      <c r="Q25" s="14">
        <v>2</v>
      </c>
      <c r="R25" s="14">
        <v>7</v>
      </c>
      <c r="S25" s="14">
        <v>7</v>
      </c>
      <c r="T25" s="14">
        <v>805</v>
      </c>
      <c r="V25">
        <f t="shared" si="23"/>
        <v>7</v>
      </c>
      <c r="W25">
        <f t="shared" si="6"/>
        <v>7</v>
      </c>
      <c r="X25">
        <f t="shared" si="7"/>
        <v>7</v>
      </c>
      <c r="Y25">
        <f t="shared" si="8"/>
        <v>5</v>
      </c>
      <c r="Z25">
        <f t="shared" si="9"/>
        <v>10</v>
      </c>
      <c r="AA25">
        <f t="shared" si="10"/>
        <v>10</v>
      </c>
      <c r="AB25">
        <f t="shared" si="11"/>
        <v>6</v>
      </c>
      <c r="AC25">
        <f t="shared" si="12"/>
        <v>5</v>
      </c>
      <c r="AD25">
        <f t="shared" si="13"/>
        <v>10</v>
      </c>
      <c r="AE25">
        <f t="shared" si="14"/>
        <v>5</v>
      </c>
      <c r="AF25">
        <f t="shared" si="15"/>
        <v>6</v>
      </c>
      <c r="AG25">
        <f t="shared" si="16"/>
        <v>9</v>
      </c>
      <c r="AH25">
        <f t="shared" si="17"/>
        <v>4</v>
      </c>
      <c r="AI25">
        <f t="shared" si="18"/>
        <v>4</v>
      </c>
      <c r="AJ25">
        <f t="shared" si="19"/>
        <v>10</v>
      </c>
      <c r="AK25">
        <f t="shared" si="20"/>
        <v>9</v>
      </c>
      <c r="AL25">
        <f t="shared" si="21"/>
        <v>4</v>
      </c>
      <c r="AM25">
        <f t="shared" si="22"/>
        <v>4</v>
      </c>
      <c r="AN25">
        <f t="shared" si="24"/>
        <v>805</v>
      </c>
    </row>
    <row r="26" spans="1:40" ht="15" thickBot="1" x14ac:dyDescent="0.35">
      <c r="A26" s="13" t="s">
        <v>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4">
        <v>5</v>
      </c>
      <c r="K26" s="14">
        <v>1</v>
      </c>
      <c r="L26" s="14">
        <v>5</v>
      </c>
      <c r="M26" s="14">
        <v>9</v>
      </c>
      <c r="N26" s="14">
        <v>2</v>
      </c>
      <c r="O26" s="14">
        <v>1</v>
      </c>
      <c r="P26" s="14">
        <v>1</v>
      </c>
      <c r="Q26" s="14">
        <v>9</v>
      </c>
      <c r="R26" s="14">
        <v>2</v>
      </c>
      <c r="S26" s="14">
        <v>1</v>
      </c>
      <c r="T26" s="14">
        <v>803</v>
      </c>
      <c r="V26">
        <f t="shared" si="23"/>
        <v>10</v>
      </c>
      <c r="W26">
        <f t="shared" si="6"/>
        <v>10</v>
      </c>
      <c r="X26">
        <f t="shared" si="7"/>
        <v>10</v>
      </c>
      <c r="Y26">
        <f t="shared" si="8"/>
        <v>10</v>
      </c>
      <c r="Z26">
        <f t="shared" si="9"/>
        <v>10</v>
      </c>
      <c r="AA26">
        <f t="shared" si="10"/>
        <v>10</v>
      </c>
      <c r="AB26">
        <f t="shared" si="11"/>
        <v>10</v>
      </c>
      <c r="AC26">
        <f t="shared" si="12"/>
        <v>10</v>
      </c>
      <c r="AD26">
        <f t="shared" si="13"/>
        <v>6</v>
      </c>
      <c r="AE26">
        <f t="shared" si="14"/>
        <v>10</v>
      </c>
      <c r="AF26">
        <f t="shared" si="15"/>
        <v>6</v>
      </c>
      <c r="AG26">
        <f t="shared" si="16"/>
        <v>2</v>
      </c>
      <c r="AH26">
        <f t="shared" si="17"/>
        <v>9</v>
      </c>
      <c r="AI26">
        <f t="shared" si="18"/>
        <v>10</v>
      </c>
      <c r="AJ26">
        <f t="shared" si="19"/>
        <v>10</v>
      </c>
      <c r="AK26">
        <f t="shared" si="20"/>
        <v>2</v>
      </c>
      <c r="AL26">
        <f t="shared" si="21"/>
        <v>9</v>
      </c>
      <c r="AM26">
        <f t="shared" si="22"/>
        <v>10</v>
      </c>
      <c r="AN26">
        <f t="shared" si="24"/>
        <v>803</v>
      </c>
    </row>
    <row r="27" spans="1:40" ht="15" thickBot="1" x14ac:dyDescent="0.35">
      <c r="A27" s="13" t="s">
        <v>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5</v>
      </c>
      <c r="K27" s="14">
        <v>3</v>
      </c>
      <c r="L27" s="14">
        <v>2</v>
      </c>
      <c r="M27" s="14">
        <v>6</v>
      </c>
      <c r="N27" s="14">
        <v>4</v>
      </c>
      <c r="O27" s="14">
        <v>1</v>
      </c>
      <c r="P27" s="14">
        <v>1</v>
      </c>
      <c r="Q27" s="14">
        <v>6</v>
      </c>
      <c r="R27" s="14">
        <v>4</v>
      </c>
      <c r="S27" s="14">
        <v>4</v>
      </c>
      <c r="T27" s="14">
        <v>783</v>
      </c>
      <c r="V27">
        <f t="shared" si="23"/>
        <v>10</v>
      </c>
      <c r="W27">
        <f t="shared" si="6"/>
        <v>10</v>
      </c>
      <c r="X27">
        <f t="shared" si="7"/>
        <v>10</v>
      </c>
      <c r="Y27">
        <f t="shared" si="8"/>
        <v>10</v>
      </c>
      <c r="Z27">
        <f t="shared" si="9"/>
        <v>10</v>
      </c>
      <c r="AA27">
        <f t="shared" si="10"/>
        <v>10</v>
      </c>
      <c r="AB27">
        <f t="shared" si="11"/>
        <v>10</v>
      </c>
      <c r="AC27">
        <f t="shared" si="12"/>
        <v>10</v>
      </c>
      <c r="AD27">
        <f t="shared" si="13"/>
        <v>6</v>
      </c>
      <c r="AE27">
        <f t="shared" si="14"/>
        <v>8</v>
      </c>
      <c r="AF27">
        <f t="shared" si="15"/>
        <v>9</v>
      </c>
      <c r="AG27">
        <f t="shared" si="16"/>
        <v>5</v>
      </c>
      <c r="AH27">
        <f t="shared" si="17"/>
        <v>7</v>
      </c>
      <c r="AI27">
        <f t="shared" si="18"/>
        <v>10</v>
      </c>
      <c r="AJ27">
        <f t="shared" si="19"/>
        <v>10</v>
      </c>
      <c r="AK27">
        <f t="shared" si="20"/>
        <v>5</v>
      </c>
      <c r="AL27">
        <f t="shared" si="21"/>
        <v>7</v>
      </c>
      <c r="AM27">
        <f t="shared" si="22"/>
        <v>7</v>
      </c>
      <c r="AN27">
        <f t="shared" si="24"/>
        <v>783</v>
      </c>
    </row>
    <row r="28" spans="1:40" ht="15" thickBot="1" x14ac:dyDescent="0.35">
      <c r="A28" s="13" t="s">
        <v>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5</v>
      </c>
      <c r="K28" s="14">
        <v>6</v>
      </c>
      <c r="L28" s="14">
        <v>5</v>
      </c>
      <c r="M28" s="14">
        <v>2</v>
      </c>
      <c r="N28" s="14">
        <v>7</v>
      </c>
      <c r="O28" s="14">
        <v>7</v>
      </c>
      <c r="P28" s="14">
        <v>1</v>
      </c>
      <c r="Q28" s="14">
        <v>2</v>
      </c>
      <c r="R28" s="14">
        <v>7</v>
      </c>
      <c r="S28" s="14">
        <v>7</v>
      </c>
      <c r="T28" s="14">
        <v>830</v>
      </c>
      <c r="V28">
        <f t="shared" si="23"/>
        <v>10</v>
      </c>
      <c r="W28">
        <f t="shared" si="6"/>
        <v>10</v>
      </c>
      <c r="X28">
        <f t="shared" si="7"/>
        <v>10</v>
      </c>
      <c r="Y28">
        <f t="shared" si="8"/>
        <v>10</v>
      </c>
      <c r="Z28">
        <f t="shared" si="9"/>
        <v>10</v>
      </c>
      <c r="AA28">
        <f t="shared" si="10"/>
        <v>10</v>
      </c>
      <c r="AB28">
        <f t="shared" si="11"/>
        <v>10</v>
      </c>
      <c r="AC28">
        <f t="shared" si="12"/>
        <v>10</v>
      </c>
      <c r="AD28">
        <f t="shared" si="13"/>
        <v>6</v>
      </c>
      <c r="AE28">
        <f t="shared" si="14"/>
        <v>5</v>
      </c>
      <c r="AF28">
        <f t="shared" si="15"/>
        <v>6</v>
      </c>
      <c r="AG28">
        <f t="shared" si="16"/>
        <v>9</v>
      </c>
      <c r="AH28">
        <f t="shared" si="17"/>
        <v>4</v>
      </c>
      <c r="AI28">
        <f t="shared" si="18"/>
        <v>4</v>
      </c>
      <c r="AJ28">
        <f t="shared" si="19"/>
        <v>10</v>
      </c>
      <c r="AK28">
        <f t="shared" si="20"/>
        <v>9</v>
      </c>
      <c r="AL28">
        <f t="shared" si="21"/>
        <v>4</v>
      </c>
      <c r="AM28">
        <f t="shared" si="22"/>
        <v>4</v>
      </c>
      <c r="AN28">
        <f t="shared" si="24"/>
        <v>830</v>
      </c>
    </row>
    <row r="29" spans="1:40" ht="15" thickBot="1" x14ac:dyDescent="0.35">
      <c r="A29" s="13" t="s">
        <v>7</v>
      </c>
      <c r="B29" s="14">
        <v>9</v>
      </c>
      <c r="C29" s="14">
        <v>9</v>
      </c>
      <c r="D29" s="14">
        <v>9</v>
      </c>
      <c r="E29" s="14">
        <v>4</v>
      </c>
      <c r="F29" s="14">
        <v>1</v>
      </c>
      <c r="G29" s="14">
        <v>1</v>
      </c>
      <c r="H29" s="14">
        <v>9</v>
      </c>
      <c r="I29" s="14">
        <v>4</v>
      </c>
      <c r="J29" s="14">
        <v>5</v>
      </c>
      <c r="K29" s="14">
        <v>3</v>
      </c>
      <c r="L29" s="14">
        <v>2</v>
      </c>
      <c r="M29" s="14">
        <v>6</v>
      </c>
      <c r="N29" s="14">
        <v>4</v>
      </c>
      <c r="O29" s="14">
        <v>1</v>
      </c>
      <c r="P29" s="14">
        <v>1</v>
      </c>
      <c r="Q29" s="14">
        <v>6</v>
      </c>
      <c r="R29" s="14">
        <v>4</v>
      </c>
      <c r="S29" s="14">
        <v>4</v>
      </c>
      <c r="T29" s="14">
        <v>653</v>
      </c>
      <c r="V29">
        <f t="shared" si="23"/>
        <v>2</v>
      </c>
      <c r="W29">
        <f t="shared" si="6"/>
        <v>2</v>
      </c>
      <c r="X29">
        <f t="shared" si="7"/>
        <v>2</v>
      </c>
      <c r="Y29">
        <f t="shared" si="8"/>
        <v>7</v>
      </c>
      <c r="Z29">
        <f t="shared" si="9"/>
        <v>10</v>
      </c>
      <c r="AA29">
        <f t="shared" si="10"/>
        <v>10</v>
      </c>
      <c r="AB29">
        <f t="shared" si="11"/>
        <v>2</v>
      </c>
      <c r="AC29">
        <f t="shared" si="12"/>
        <v>7</v>
      </c>
      <c r="AD29">
        <f t="shared" si="13"/>
        <v>6</v>
      </c>
      <c r="AE29">
        <f t="shared" si="14"/>
        <v>8</v>
      </c>
      <c r="AF29">
        <f t="shared" si="15"/>
        <v>9</v>
      </c>
      <c r="AG29">
        <f t="shared" si="16"/>
        <v>5</v>
      </c>
      <c r="AH29">
        <f t="shared" si="17"/>
        <v>7</v>
      </c>
      <c r="AI29">
        <f t="shared" si="18"/>
        <v>10</v>
      </c>
      <c r="AJ29">
        <f t="shared" si="19"/>
        <v>10</v>
      </c>
      <c r="AK29">
        <f t="shared" si="20"/>
        <v>5</v>
      </c>
      <c r="AL29">
        <f t="shared" si="21"/>
        <v>7</v>
      </c>
      <c r="AM29">
        <f t="shared" si="22"/>
        <v>7</v>
      </c>
      <c r="AN29">
        <f t="shared" si="24"/>
        <v>653</v>
      </c>
    </row>
    <row r="30" spans="1:40" ht="15" thickBot="1" x14ac:dyDescent="0.35">
      <c r="A30" s="13" t="s">
        <v>8</v>
      </c>
      <c r="B30" s="14">
        <v>9</v>
      </c>
      <c r="C30" s="14">
        <v>9</v>
      </c>
      <c r="D30" s="14">
        <v>9</v>
      </c>
      <c r="E30" s="14">
        <v>4</v>
      </c>
      <c r="F30" s="14">
        <v>1</v>
      </c>
      <c r="G30" s="14">
        <v>1</v>
      </c>
      <c r="H30" s="14">
        <v>9</v>
      </c>
      <c r="I30" s="14">
        <v>4</v>
      </c>
      <c r="J30" s="14">
        <v>5</v>
      </c>
      <c r="K30" s="14">
        <v>6</v>
      </c>
      <c r="L30" s="14">
        <v>5</v>
      </c>
      <c r="M30" s="14">
        <v>2</v>
      </c>
      <c r="N30" s="14">
        <v>7</v>
      </c>
      <c r="O30" s="14">
        <v>7</v>
      </c>
      <c r="P30" s="14">
        <v>1</v>
      </c>
      <c r="Q30" s="14">
        <v>2</v>
      </c>
      <c r="R30" s="14">
        <v>7</v>
      </c>
      <c r="S30" s="14">
        <v>7</v>
      </c>
      <c r="T30" s="14">
        <v>842</v>
      </c>
      <c r="V30">
        <f t="shared" si="23"/>
        <v>2</v>
      </c>
      <c r="W30">
        <f t="shared" si="6"/>
        <v>2</v>
      </c>
      <c r="X30">
        <f t="shared" si="7"/>
        <v>2</v>
      </c>
      <c r="Y30">
        <f t="shared" si="8"/>
        <v>7</v>
      </c>
      <c r="Z30">
        <f t="shared" si="9"/>
        <v>10</v>
      </c>
      <c r="AA30">
        <f t="shared" si="10"/>
        <v>10</v>
      </c>
      <c r="AB30">
        <f t="shared" si="11"/>
        <v>2</v>
      </c>
      <c r="AC30">
        <f t="shared" si="12"/>
        <v>7</v>
      </c>
      <c r="AD30">
        <f t="shared" si="13"/>
        <v>6</v>
      </c>
      <c r="AE30">
        <f t="shared" si="14"/>
        <v>5</v>
      </c>
      <c r="AF30">
        <f t="shared" si="15"/>
        <v>6</v>
      </c>
      <c r="AG30">
        <f t="shared" si="16"/>
        <v>9</v>
      </c>
      <c r="AH30">
        <f t="shared" si="17"/>
        <v>4</v>
      </c>
      <c r="AI30">
        <f t="shared" si="18"/>
        <v>4</v>
      </c>
      <c r="AJ30">
        <f t="shared" si="19"/>
        <v>10</v>
      </c>
      <c r="AK30">
        <f t="shared" si="20"/>
        <v>9</v>
      </c>
      <c r="AL30">
        <f t="shared" si="21"/>
        <v>4</v>
      </c>
      <c r="AM30">
        <f t="shared" si="22"/>
        <v>4</v>
      </c>
      <c r="AN30">
        <f t="shared" si="24"/>
        <v>842</v>
      </c>
    </row>
    <row r="31" spans="1:40" ht="15" thickBot="1" x14ac:dyDescent="0.35">
      <c r="A31" s="13" t="s">
        <v>9</v>
      </c>
      <c r="B31" s="14">
        <v>4</v>
      </c>
      <c r="C31" s="14">
        <v>8</v>
      </c>
      <c r="D31" s="14">
        <v>8</v>
      </c>
      <c r="E31" s="14">
        <v>10</v>
      </c>
      <c r="F31" s="14">
        <v>1</v>
      </c>
      <c r="G31" s="14">
        <v>1</v>
      </c>
      <c r="H31" s="14">
        <v>4</v>
      </c>
      <c r="I31" s="14">
        <v>10</v>
      </c>
      <c r="J31" s="14">
        <v>10</v>
      </c>
      <c r="K31" s="14">
        <v>6</v>
      </c>
      <c r="L31" s="14">
        <v>5</v>
      </c>
      <c r="M31" s="14">
        <v>2</v>
      </c>
      <c r="N31" s="14">
        <v>7</v>
      </c>
      <c r="O31" s="14">
        <v>7</v>
      </c>
      <c r="P31" s="14">
        <v>1</v>
      </c>
      <c r="Q31" s="14">
        <v>2</v>
      </c>
      <c r="R31" s="14">
        <v>7</v>
      </c>
      <c r="S31" s="14">
        <v>7</v>
      </c>
      <c r="T31" s="14">
        <v>736</v>
      </c>
      <c r="V31">
        <f t="shared" si="23"/>
        <v>7</v>
      </c>
      <c r="W31">
        <f t="shared" si="6"/>
        <v>3</v>
      </c>
      <c r="X31">
        <f t="shared" si="7"/>
        <v>3</v>
      </c>
      <c r="Y31">
        <f t="shared" si="8"/>
        <v>1</v>
      </c>
      <c r="Z31">
        <f t="shared" si="9"/>
        <v>10</v>
      </c>
      <c r="AA31">
        <f t="shared" si="10"/>
        <v>10</v>
      </c>
      <c r="AB31">
        <f t="shared" si="11"/>
        <v>7</v>
      </c>
      <c r="AC31">
        <f t="shared" si="12"/>
        <v>1</v>
      </c>
      <c r="AD31">
        <f t="shared" si="13"/>
        <v>1</v>
      </c>
      <c r="AE31">
        <f t="shared" si="14"/>
        <v>5</v>
      </c>
      <c r="AF31">
        <f t="shared" si="15"/>
        <v>6</v>
      </c>
      <c r="AG31">
        <f t="shared" si="16"/>
        <v>9</v>
      </c>
      <c r="AH31">
        <f t="shared" si="17"/>
        <v>4</v>
      </c>
      <c r="AI31">
        <f t="shared" si="18"/>
        <v>4</v>
      </c>
      <c r="AJ31">
        <f t="shared" si="19"/>
        <v>10</v>
      </c>
      <c r="AK31">
        <f t="shared" si="20"/>
        <v>9</v>
      </c>
      <c r="AL31">
        <f t="shared" si="21"/>
        <v>4</v>
      </c>
      <c r="AM31">
        <f t="shared" si="22"/>
        <v>4</v>
      </c>
      <c r="AN31">
        <f t="shared" si="24"/>
        <v>736</v>
      </c>
    </row>
    <row r="32" spans="1:40" ht="18.600000000000001" thickBot="1" x14ac:dyDescent="0.35">
      <c r="A32" s="9"/>
    </row>
    <row r="33" spans="1:19" ht="15" thickBot="1" x14ac:dyDescent="0.35">
      <c r="A33" s="13" t="s">
        <v>42</v>
      </c>
      <c r="B33" s="13" t="s">
        <v>40</v>
      </c>
      <c r="C33" s="13" t="s">
        <v>127</v>
      </c>
      <c r="D33" s="13" t="s">
        <v>128</v>
      </c>
      <c r="E33" s="13" t="s">
        <v>129</v>
      </c>
      <c r="F33" s="13" t="s">
        <v>130</v>
      </c>
      <c r="G33" s="13" t="s">
        <v>131</v>
      </c>
      <c r="H33" s="13" t="s">
        <v>241</v>
      </c>
      <c r="I33" s="13" t="s">
        <v>242</v>
      </c>
      <c r="J33" s="13" t="s">
        <v>243</v>
      </c>
      <c r="K33" s="13" t="s">
        <v>244</v>
      </c>
      <c r="L33" s="13" t="s">
        <v>245</v>
      </c>
      <c r="M33" s="13" t="s">
        <v>246</v>
      </c>
      <c r="N33" s="13" t="s">
        <v>247</v>
      </c>
      <c r="O33" s="13" t="s">
        <v>248</v>
      </c>
      <c r="P33" s="13" t="s">
        <v>249</v>
      </c>
      <c r="Q33" s="13" t="s">
        <v>250</v>
      </c>
      <c r="R33" s="13" t="s">
        <v>251</v>
      </c>
      <c r="S33" s="13" t="s">
        <v>252</v>
      </c>
    </row>
    <row r="34" spans="1:19" ht="15" thickBot="1" x14ac:dyDescent="0.35">
      <c r="A34" s="13" t="s">
        <v>43</v>
      </c>
      <c r="B34" s="14" t="s">
        <v>66</v>
      </c>
      <c r="C34" s="14" t="s">
        <v>66</v>
      </c>
      <c r="D34" s="14" t="s">
        <v>66</v>
      </c>
      <c r="E34" s="14" t="s">
        <v>535</v>
      </c>
      <c r="F34" s="14" t="s">
        <v>536</v>
      </c>
      <c r="G34" s="14" t="s">
        <v>66</v>
      </c>
      <c r="H34" s="14" t="s">
        <v>537</v>
      </c>
      <c r="I34" s="14" t="s">
        <v>66</v>
      </c>
      <c r="J34" s="14" t="s">
        <v>538</v>
      </c>
      <c r="K34" s="14" t="s">
        <v>539</v>
      </c>
      <c r="L34" s="14" t="s">
        <v>66</v>
      </c>
      <c r="M34" s="14" t="s">
        <v>540</v>
      </c>
      <c r="N34" s="14" t="s">
        <v>66</v>
      </c>
      <c r="O34" s="14" t="s">
        <v>66</v>
      </c>
      <c r="P34" s="14" t="s">
        <v>66</v>
      </c>
      <c r="Q34" s="14" t="s">
        <v>66</v>
      </c>
      <c r="R34" s="14" t="s">
        <v>66</v>
      </c>
      <c r="S34" s="14" t="s">
        <v>541</v>
      </c>
    </row>
    <row r="35" spans="1:19" ht="15" thickBot="1" x14ac:dyDescent="0.35">
      <c r="A35" s="13" t="s">
        <v>45</v>
      </c>
      <c r="B35" s="14" t="s">
        <v>66</v>
      </c>
      <c r="C35" s="14" t="s">
        <v>66</v>
      </c>
      <c r="D35" s="14" t="s">
        <v>66</v>
      </c>
      <c r="E35" s="14" t="s">
        <v>535</v>
      </c>
      <c r="F35" s="14" t="s">
        <v>66</v>
      </c>
      <c r="G35" s="14" t="s">
        <v>66</v>
      </c>
      <c r="H35" s="14" t="s">
        <v>542</v>
      </c>
      <c r="I35" s="14" t="s">
        <v>66</v>
      </c>
      <c r="J35" s="14" t="s">
        <v>66</v>
      </c>
      <c r="K35" s="14" t="s">
        <v>66</v>
      </c>
      <c r="L35" s="14" t="s">
        <v>66</v>
      </c>
      <c r="M35" s="14" t="s">
        <v>540</v>
      </c>
      <c r="N35" s="14" t="s">
        <v>66</v>
      </c>
      <c r="O35" s="14" t="s">
        <v>66</v>
      </c>
      <c r="P35" s="14" t="s">
        <v>66</v>
      </c>
      <c r="Q35" s="14" t="s">
        <v>66</v>
      </c>
      <c r="R35" s="14" t="s">
        <v>66</v>
      </c>
      <c r="S35" s="14" t="s">
        <v>66</v>
      </c>
    </row>
    <row r="36" spans="1:19" ht="15" thickBot="1" x14ac:dyDescent="0.35">
      <c r="A36" s="13" t="s">
        <v>47</v>
      </c>
      <c r="B36" s="14" t="s">
        <v>66</v>
      </c>
      <c r="C36" s="14" t="s">
        <v>66</v>
      </c>
      <c r="D36" s="14" t="s">
        <v>66</v>
      </c>
      <c r="E36" s="14" t="s">
        <v>535</v>
      </c>
      <c r="F36" s="14" t="s">
        <v>66</v>
      </c>
      <c r="G36" s="14" t="s">
        <v>66</v>
      </c>
      <c r="H36" s="14" t="s">
        <v>542</v>
      </c>
      <c r="I36" s="14" t="s">
        <v>66</v>
      </c>
      <c r="J36" s="14" t="s">
        <v>66</v>
      </c>
      <c r="K36" s="14" t="s">
        <v>66</v>
      </c>
      <c r="L36" s="14" t="s">
        <v>66</v>
      </c>
      <c r="M36" s="14" t="s">
        <v>66</v>
      </c>
      <c r="N36" s="14" t="s">
        <v>66</v>
      </c>
      <c r="O36" s="14" t="s">
        <v>66</v>
      </c>
      <c r="P36" s="14" t="s">
        <v>66</v>
      </c>
      <c r="Q36" s="14" t="s">
        <v>66</v>
      </c>
      <c r="R36" s="14" t="s">
        <v>66</v>
      </c>
      <c r="S36" s="14" t="s">
        <v>66</v>
      </c>
    </row>
    <row r="37" spans="1:19" ht="15" thickBot="1" x14ac:dyDescent="0.35">
      <c r="A37" s="13" t="s">
        <v>48</v>
      </c>
      <c r="B37" s="14" t="s">
        <v>66</v>
      </c>
      <c r="C37" s="14" t="s">
        <v>66</v>
      </c>
      <c r="D37" s="14" t="s">
        <v>66</v>
      </c>
      <c r="E37" s="14" t="s">
        <v>535</v>
      </c>
      <c r="F37" s="14" t="s">
        <v>66</v>
      </c>
      <c r="G37" s="14" t="s">
        <v>66</v>
      </c>
      <c r="H37" s="14" t="s">
        <v>542</v>
      </c>
      <c r="I37" s="14" t="s">
        <v>66</v>
      </c>
      <c r="J37" s="14" t="s">
        <v>66</v>
      </c>
      <c r="K37" s="14" t="s">
        <v>66</v>
      </c>
      <c r="L37" s="14" t="s">
        <v>66</v>
      </c>
      <c r="M37" s="14" t="s">
        <v>66</v>
      </c>
      <c r="N37" s="14" t="s">
        <v>66</v>
      </c>
      <c r="O37" s="14" t="s">
        <v>66</v>
      </c>
      <c r="P37" s="14" t="s">
        <v>66</v>
      </c>
      <c r="Q37" s="14" t="s">
        <v>66</v>
      </c>
      <c r="R37" s="14" t="s">
        <v>66</v>
      </c>
      <c r="S37" s="14" t="s">
        <v>66</v>
      </c>
    </row>
    <row r="38" spans="1:19" ht="15" thickBot="1" x14ac:dyDescent="0.35">
      <c r="A38" s="13" t="s">
        <v>49</v>
      </c>
      <c r="B38" s="14" t="s">
        <v>66</v>
      </c>
      <c r="C38" s="14" t="s">
        <v>66</v>
      </c>
      <c r="D38" s="14" t="s">
        <v>66</v>
      </c>
      <c r="E38" s="14" t="s">
        <v>543</v>
      </c>
      <c r="F38" s="14" t="s">
        <v>66</v>
      </c>
      <c r="G38" s="14" t="s">
        <v>66</v>
      </c>
      <c r="H38" s="14" t="s">
        <v>542</v>
      </c>
      <c r="I38" s="14" t="s">
        <v>66</v>
      </c>
      <c r="J38" s="14" t="s">
        <v>66</v>
      </c>
      <c r="K38" s="14" t="s">
        <v>66</v>
      </c>
      <c r="L38" s="14" t="s">
        <v>66</v>
      </c>
      <c r="M38" s="14" t="s">
        <v>66</v>
      </c>
      <c r="N38" s="14" t="s">
        <v>66</v>
      </c>
      <c r="O38" s="14" t="s">
        <v>66</v>
      </c>
      <c r="P38" s="14" t="s">
        <v>66</v>
      </c>
      <c r="Q38" s="14" t="s">
        <v>66</v>
      </c>
      <c r="R38" s="14" t="s">
        <v>66</v>
      </c>
      <c r="S38" s="14" t="s">
        <v>66</v>
      </c>
    </row>
    <row r="39" spans="1:19" ht="15" thickBot="1" x14ac:dyDescent="0.35">
      <c r="A39" s="13" t="s">
        <v>50</v>
      </c>
      <c r="B39" s="14" t="s">
        <v>66</v>
      </c>
      <c r="C39" s="14" t="s">
        <v>66</v>
      </c>
      <c r="D39" s="14" t="s">
        <v>66</v>
      </c>
      <c r="E39" s="14" t="s">
        <v>543</v>
      </c>
      <c r="F39" s="14" t="s">
        <v>66</v>
      </c>
      <c r="G39" s="14" t="s">
        <v>66</v>
      </c>
      <c r="H39" s="14" t="s">
        <v>542</v>
      </c>
      <c r="I39" s="14" t="s">
        <v>66</v>
      </c>
      <c r="J39" s="14" t="s">
        <v>66</v>
      </c>
      <c r="K39" s="14" t="s">
        <v>66</v>
      </c>
      <c r="L39" s="14" t="s">
        <v>66</v>
      </c>
      <c r="M39" s="14" t="s">
        <v>66</v>
      </c>
      <c r="N39" s="14" t="s">
        <v>66</v>
      </c>
      <c r="O39" s="14" t="s">
        <v>66</v>
      </c>
      <c r="P39" s="14" t="s">
        <v>66</v>
      </c>
      <c r="Q39" s="14" t="s">
        <v>66</v>
      </c>
      <c r="R39" s="14" t="s">
        <v>66</v>
      </c>
      <c r="S39" s="14" t="s">
        <v>66</v>
      </c>
    </row>
    <row r="40" spans="1:19" ht="15" thickBot="1" x14ac:dyDescent="0.35">
      <c r="A40" s="13" t="s">
        <v>52</v>
      </c>
      <c r="B40" s="14" t="s">
        <v>66</v>
      </c>
      <c r="C40" s="14" t="s">
        <v>66</v>
      </c>
      <c r="D40" s="14" t="s">
        <v>66</v>
      </c>
      <c r="E40" s="14" t="s">
        <v>66</v>
      </c>
      <c r="F40" s="14" t="s">
        <v>66</v>
      </c>
      <c r="G40" s="14" t="s">
        <v>66</v>
      </c>
      <c r="H40" s="14" t="s">
        <v>542</v>
      </c>
      <c r="I40" s="14" t="s">
        <v>66</v>
      </c>
      <c r="J40" s="14" t="s">
        <v>66</v>
      </c>
      <c r="K40" s="14" t="s">
        <v>66</v>
      </c>
      <c r="L40" s="14" t="s">
        <v>66</v>
      </c>
      <c r="M40" s="14" t="s">
        <v>66</v>
      </c>
      <c r="N40" s="14" t="s">
        <v>66</v>
      </c>
      <c r="O40" s="14" t="s">
        <v>66</v>
      </c>
      <c r="P40" s="14" t="s">
        <v>66</v>
      </c>
      <c r="Q40" s="14" t="s">
        <v>66</v>
      </c>
      <c r="R40" s="14" t="s">
        <v>66</v>
      </c>
      <c r="S40" s="14" t="s">
        <v>66</v>
      </c>
    </row>
    <row r="41" spans="1:19" ht="15" thickBot="1" x14ac:dyDescent="0.35">
      <c r="A41" s="13" t="s">
        <v>53</v>
      </c>
      <c r="B41" s="14" t="s">
        <v>66</v>
      </c>
      <c r="C41" s="14" t="s">
        <v>66</v>
      </c>
      <c r="D41" s="14" t="s">
        <v>66</v>
      </c>
      <c r="E41" s="14" t="s">
        <v>66</v>
      </c>
      <c r="F41" s="14" t="s">
        <v>66</v>
      </c>
      <c r="G41" s="14" t="s">
        <v>66</v>
      </c>
      <c r="H41" s="14" t="s">
        <v>542</v>
      </c>
      <c r="I41" s="14" t="s">
        <v>66</v>
      </c>
      <c r="J41" s="14" t="s">
        <v>66</v>
      </c>
      <c r="K41" s="14" t="s">
        <v>66</v>
      </c>
      <c r="L41" s="14" t="s">
        <v>66</v>
      </c>
      <c r="M41" s="14" t="s">
        <v>66</v>
      </c>
      <c r="N41" s="14" t="s">
        <v>66</v>
      </c>
      <c r="O41" s="14" t="s">
        <v>66</v>
      </c>
      <c r="P41" s="14" t="s">
        <v>66</v>
      </c>
      <c r="Q41" s="14" t="s">
        <v>66</v>
      </c>
      <c r="R41" s="14" t="s">
        <v>66</v>
      </c>
      <c r="S41" s="14" t="s">
        <v>66</v>
      </c>
    </row>
    <row r="42" spans="1:19" ht="15" thickBot="1" x14ac:dyDescent="0.35">
      <c r="A42" s="13" t="s">
        <v>54</v>
      </c>
      <c r="B42" s="14" t="s">
        <v>66</v>
      </c>
      <c r="C42" s="14" t="s">
        <v>66</v>
      </c>
      <c r="D42" s="14" t="s">
        <v>66</v>
      </c>
      <c r="E42" s="14" t="s">
        <v>66</v>
      </c>
      <c r="F42" s="14" t="s">
        <v>66</v>
      </c>
      <c r="G42" s="14" t="s">
        <v>66</v>
      </c>
      <c r="H42" s="14" t="s">
        <v>542</v>
      </c>
      <c r="I42" s="14" t="s">
        <v>66</v>
      </c>
      <c r="J42" s="14" t="s">
        <v>66</v>
      </c>
      <c r="K42" s="14" t="s">
        <v>66</v>
      </c>
      <c r="L42" s="14" t="s">
        <v>66</v>
      </c>
      <c r="M42" s="14" t="s">
        <v>66</v>
      </c>
      <c r="N42" s="14" t="s">
        <v>66</v>
      </c>
      <c r="O42" s="14" t="s">
        <v>66</v>
      </c>
      <c r="P42" s="14" t="s">
        <v>66</v>
      </c>
      <c r="Q42" s="14" t="s">
        <v>66</v>
      </c>
      <c r="R42" s="14" t="s">
        <v>66</v>
      </c>
      <c r="S42" s="14" t="s">
        <v>66</v>
      </c>
    </row>
    <row r="43" spans="1:19" ht="15" thickBot="1" x14ac:dyDescent="0.35">
      <c r="A43" s="13" t="s">
        <v>55</v>
      </c>
      <c r="B43" s="14" t="s">
        <v>66</v>
      </c>
      <c r="C43" s="14" t="s">
        <v>66</v>
      </c>
      <c r="D43" s="14" t="s">
        <v>66</v>
      </c>
      <c r="E43" s="14" t="s">
        <v>66</v>
      </c>
      <c r="F43" s="14" t="s">
        <v>66</v>
      </c>
      <c r="G43" s="14" t="s">
        <v>66</v>
      </c>
      <c r="H43" s="14" t="s">
        <v>66</v>
      </c>
      <c r="I43" s="14" t="s">
        <v>66</v>
      </c>
      <c r="J43" s="14" t="s">
        <v>66</v>
      </c>
      <c r="K43" s="14" t="s">
        <v>66</v>
      </c>
      <c r="L43" s="14" t="s">
        <v>66</v>
      </c>
      <c r="M43" s="14" t="s">
        <v>66</v>
      </c>
      <c r="N43" s="14" t="s">
        <v>66</v>
      </c>
      <c r="O43" s="14" t="s">
        <v>66</v>
      </c>
      <c r="P43" s="14" t="s">
        <v>66</v>
      </c>
      <c r="Q43" s="14" t="s">
        <v>66</v>
      </c>
      <c r="R43" s="14" t="s">
        <v>66</v>
      </c>
      <c r="S43" s="14" t="s">
        <v>66</v>
      </c>
    </row>
    <row r="44" spans="1:19" ht="18.600000000000001" thickBot="1" x14ac:dyDescent="0.35">
      <c r="A44" s="9"/>
    </row>
    <row r="45" spans="1:19" ht="15" thickBot="1" x14ac:dyDescent="0.35">
      <c r="A45" s="13" t="s">
        <v>67</v>
      </c>
      <c r="B45" s="51" t="str">
        <f>B1</f>
        <v>X(I)DIRECTcount</v>
      </c>
      <c r="C45" s="51" t="str">
        <f t="shared" ref="C45:S45" si="25">C1</f>
        <v>X(I)INVERSEcount</v>
      </c>
      <c r="D45" s="51" t="str">
        <f t="shared" si="25"/>
        <v>X(I)DIRECTmax</v>
      </c>
      <c r="E45" s="13" t="str">
        <f t="shared" si="25"/>
        <v>X(I)INVERSEmax</v>
      </c>
      <c r="F45" s="51" t="str">
        <f t="shared" si="25"/>
        <v>X(I)DIRECTmin</v>
      </c>
      <c r="G45" s="51" t="str">
        <f t="shared" si="25"/>
        <v>X(I)INVERSEmin</v>
      </c>
      <c r="H45" s="13" t="str">
        <f t="shared" si="25"/>
        <v>X(I)DIRECTstdev</v>
      </c>
      <c r="I45" s="51" t="str">
        <f t="shared" si="25"/>
        <v>X(I)INVERSEstdev</v>
      </c>
      <c r="J45" s="13" t="str">
        <f t="shared" si="25"/>
        <v>X(I)D&amp;Ivalidity</v>
      </c>
      <c r="K45" s="13" t="str">
        <f t="shared" si="25"/>
        <v>X(J)DIRECTcount</v>
      </c>
      <c r="L45" s="51" t="str">
        <f t="shared" si="25"/>
        <v>X(J)INVERSEcount</v>
      </c>
      <c r="M45" s="13" t="str">
        <f t="shared" si="25"/>
        <v>X(J)DIRECTmax</v>
      </c>
      <c r="N45" s="51" t="str">
        <f t="shared" si="25"/>
        <v>X(J)INVERSEmax</v>
      </c>
      <c r="O45" s="51" t="str">
        <f t="shared" si="25"/>
        <v>X(J)DIRECTmin</v>
      </c>
      <c r="P45" s="51" t="str">
        <f t="shared" si="25"/>
        <v>X(J)INVERSEmin</v>
      </c>
      <c r="Q45" s="51" t="str">
        <f t="shared" si="25"/>
        <v>X(J)DIRECTstdev</v>
      </c>
      <c r="R45" s="51" t="str">
        <f t="shared" si="25"/>
        <v>X(J)INVERSEstdev</v>
      </c>
      <c r="S45" s="13" t="str">
        <f t="shared" si="25"/>
        <v>X(J)D&amp;Ivalidity</v>
      </c>
    </row>
    <row r="46" spans="1:19" ht="15" thickBot="1" x14ac:dyDescent="0.35">
      <c r="A46" s="13" t="s">
        <v>43</v>
      </c>
      <c r="B46" s="14">
        <v>0</v>
      </c>
      <c r="C46" s="14">
        <v>0</v>
      </c>
      <c r="D46" s="14">
        <v>0</v>
      </c>
      <c r="E46" s="14">
        <v>58.3</v>
      </c>
      <c r="F46" s="14">
        <v>320.10000000000002</v>
      </c>
      <c r="G46" s="14">
        <v>0</v>
      </c>
      <c r="H46" s="14">
        <v>379</v>
      </c>
      <c r="I46" s="14">
        <v>0</v>
      </c>
      <c r="J46" s="14">
        <v>15</v>
      </c>
      <c r="K46" s="14">
        <v>63.8</v>
      </c>
      <c r="L46" s="14">
        <v>0</v>
      </c>
      <c r="M46" s="14">
        <v>113.2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3</v>
      </c>
    </row>
    <row r="47" spans="1:19" ht="15" thickBot="1" x14ac:dyDescent="0.35">
      <c r="A47" s="13" t="s">
        <v>45</v>
      </c>
      <c r="B47" s="14">
        <v>0</v>
      </c>
      <c r="C47" s="14">
        <v>0</v>
      </c>
      <c r="D47" s="14">
        <v>0</v>
      </c>
      <c r="E47" s="14">
        <v>58.3</v>
      </c>
      <c r="F47" s="14">
        <v>0</v>
      </c>
      <c r="G47" s="14">
        <v>0</v>
      </c>
      <c r="H47" s="14">
        <v>300.7</v>
      </c>
      <c r="I47" s="14">
        <v>0</v>
      </c>
      <c r="J47" s="14">
        <v>0</v>
      </c>
      <c r="K47" s="14">
        <v>0</v>
      </c>
      <c r="L47" s="14">
        <v>0</v>
      </c>
      <c r="M47" s="14">
        <v>113.2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</row>
    <row r="48" spans="1:19" ht="15" thickBot="1" x14ac:dyDescent="0.35">
      <c r="A48" s="13" t="s">
        <v>47</v>
      </c>
      <c r="B48" s="14">
        <v>0</v>
      </c>
      <c r="C48" s="14">
        <v>0</v>
      </c>
      <c r="D48" s="14">
        <v>0</v>
      </c>
      <c r="E48" s="14">
        <v>58.3</v>
      </c>
      <c r="F48" s="14">
        <v>0</v>
      </c>
      <c r="G48" s="14">
        <v>0</v>
      </c>
      <c r="H48" s="14">
        <v>300.7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</row>
    <row r="49" spans="1:25" ht="15" thickBot="1" x14ac:dyDescent="0.35">
      <c r="A49" s="13" t="s">
        <v>48</v>
      </c>
      <c r="B49" s="14">
        <v>0</v>
      </c>
      <c r="C49" s="14">
        <v>0</v>
      </c>
      <c r="D49" s="14">
        <v>0</v>
      </c>
      <c r="E49" s="14">
        <v>58.3</v>
      </c>
      <c r="F49" s="14">
        <v>0</v>
      </c>
      <c r="G49" s="14">
        <v>0</v>
      </c>
      <c r="H49" s="14">
        <v>300.7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</row>
    <row r="50" spans="1:25" ht="15" thickBot="1" x14ac:dyDescent="0.35">
      <c r="A50" s="13" t="s">
        <v>49</v>
      </c>
      <c r="B50" s="14">
        <v>0</v>
      </c>
      <c r="C50" s="14">
        <v>0</v>
      </c>
      <c r="D50" s="14">
        <v>0</v>
      </c>
      <c r="E50" s="14">
        <v>34.4</v>
      </c>
      <c r="F50" s="14">
        <v>0</v>
      </c>
      <c r="G50" s="14">
        <v>0</v>
      </c>
      <c r="H50" s="14">
        <v>300.7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</row>
    <row r="51" spans="1:25" ht="15" thickBot="1" x14ac:dyDescent="0.35">
      <c r="A51" s="13" t="s">
        <v>50</v>
      </c>
      <c r="B51" s="14">
        <v>0</v>
      </c>
      <c r="C51" s="14">
        <v>0</v>
      </c>
      <c r="D51" s="14">
        <v>0</v>
      </c>
      <c r="E51" s="14">
        <v>34.4</v>
      </c>
      <c r="F51" s="14">
        <v>0</v>
      </c>
      <c r="G51" s="14">
        <v>0</v>
      </c>
      <c r="H51" s="14">
        <v>300.7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</row>
    <row r="52" spans="1:25" ht="15" thickBot="1" x14ac:dyDescent="0.35">
      <c r="A52" s="13" t="s">
        <v>52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300.7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</row>
    <row r="53" spans="1:25" ht="15" thickBot="1" x14ac:dyDescent="0.35">
      <c r="A53" s="13" t="s">
        <v>53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300.7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</row>
    <row r="54" spans="1:25" ht="15" thickBot="1" x14ac:dyDescent="0.35">
      <c r="A54" s="13" t="s">
        <v>54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300.7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</row>
    <row r="55" spans="1:25" ht="15" thickBot="1" x14ac:dyDescent="0.35">
      <c r="A55" s="13" t="s">
        <v>55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</row>
    <row r="56" spans="1:25" ht="18.600000000000001" thickBot="1" x14ac:dyDescent="0.35">
      <c r="A56" s="9"/>
      <c r="Y56">
        <f>SUMSQ(Y58:Y67)</f>
        <v>6.5921899999999986E-3</v>
      </c>
    </row>
    <row r="57" spans="1:25" ht="15" thickBot="1" x14ac:dyDescent="0.35">
      <c r="A57" s="13" t="s">
        <v>68</v>
      </c>
      <c r="B57" s="13" t="s">
        <v>40</v>
      </c>
      <c r="C57" s="13" t="s">
        <v>127</v>
      </c>
      <c r="D57" s="13" t="s">
        <v>128</v>
      </c>
      <c r="E57" s="13" t="s">
        <v>129</v>
      </c>
      <c r="F57" s="13" t="s">
        <v>130</v>
      </c>
      <c r="G57" s="13" t="s">
        <v>131</v>
      </c>
      <c r="H57" s="13" t="s">
        <v>241</v>
      </c>
      <c r="I57" s="13" t="s">
        <v>242</v>
      </c>
      <c r="J57" s="13" t="s">
        <v>243</v>
      </c>
      <c r="K57" s="13" t="s">
        <v>244</v>
      </c>
      <c r="L57" s="13" t="s">
        <v>245</v>
      </c>
      <c r="M57" s="13" t="s">
        <v>246</v>
      </c>
      <c r="N57" s="13" t="s">
        <v>247</v>
      </c>
      <c r="O57" s="13" t="s">
        <v>248</v>
      </c>
      <c r="P57" s="13" t="s">
        <v>249</v>
      </c>
      <c r="Q57" s="13" t="s">
        <v>250</v>
      </c>
      <c r="R57" s="13" t="s">
        <v>251</v>
      </c>
      <c r="S57" s="13" t="s">
        <v>252</v>
      </c>
      <c r="T57" s="13" t="s">
        <v>69</v>
      </c>
      <c r="U57" s="13" t="s">
        <v>70</v>
      </c>
      <c r="V57" s="13" t="s">
        <v>71</v>
      </c>
      <c r="W57" s="13" t="s">
        <v>72</v>
      </c>
      <c r="Y57" s="19" t="s">
        <v>679</v>
      </c>
    </row>
    <row r="58" spans="1:25" ht="15" thickBot="1" x14ac:dyDescent="0.35">
      <c r="A58" s="13" t="s">
        <v>0</v>
      </c>
      <c r="B58" s="14">
        <v>0</v>
      </c>
      <c r="C58" s="14">
        <v>0</v>
      </c>
      <c r="D58" s="14">
        <v>0</v>
      </c>
      <c r="E58" s="14">
        <v>34.4</v>
      </c>
      <c r="F58" s="14">
        <v>320.10000000000002</v>
      </c>
      <c r="G58" s="14">
        <v>0</v>
      </c>
      <c r="H58" s="14">
        <v>300.7</v>
      </c>
      <c r="I58" s="14">
        <v>0</v>
      </c>
      <c r="J58" s="14">
        <v>15</v>
      </c>
      <c r="K58" s="14">
        <v>0</v>
      </c>
      <c r="L58" s="14">
        <v>0</v>
      </c>
      <c r="M58" s="14">
        <v>113.2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3</v>
      </c>
      <c r="T58" s="14">
        <v>786.4</v>
      </c>
      <c r="U58" s="14">
        <v>772</v>
      </c>
      <c r="V58" s="14">
        <v>-14.4</v>
      </c>
      <c r="W58" s="14">
        <v>-1.87</v>
      </c>
      <c r="Y58">
        <f>V58/1000</f>
        <v>-1.44E-2</v>
      </c>
    </row>
    <row r="59" spans="1:25" ht="15" thickBot="1" x14ac:dyDescent="0.35">
      <c r="A59" s="13" t="s">
        <v>1</v>
      </c>
      <c r="B59" s="14">
        <v>0</v>
      </c>
      <c r="C59" s="14">
        <v>0</v>
      </c>
      <c r="D59" s="14">
        <v>0</v>
      </c>
      <c r="E59" s="14">
        <v>34.4</v>
      </c>
      <c r="F59" s="14">
        <v>320.10000000000002</v>
      </c>
      <c r="G59" s="14">
        <v>0</v>
      </c>
      <c r="H59" s="14">
        <v>300.7</v>
      </c>
      <c r="I59" s="14">
        <v>0</v>
      </c>
      <c r="J59" s="14">
        <v>15</v>
      </c>
      <c r="K59" s="14">
        <v>63.8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3</v>
      </c>
      <c r="T59" s="14">
        <v>737</v>
      </c>
      <c r="U59" s="14">
        <v>739</v>
      </c>
      <c r="V59" s="14">
        <v>2</v>
      </c>
      <c r="W59" s="14">
        <v>0.27</v>
      </c>
      <c r="Y59">
        <f t="shared" ref="Y59:Y67" si="26">V59/1000</f>
        <v>2E-3</v>
      </c>
    </row>
    <row r="60" spans="1:25" ht="15" thickBot="1" x14ac:dyDescent="0.35">
      <c r="A60" s="13" t="s">
        <v>2</v>
      </c>
      <c r="B60" s="14">
        <v>0</v>
      </c>
      <c r="C60" s="14">
        <v>0</v>
      </c>
      <c r="D60" s="14">
        <v>0</v>
      </c>
      <c r="E60" s="14">
        <v>34.4</v>
      </c>
      <c r="F60" s="14">
        <v>320.10000000000002</v>
      </c>
      <c r="G60" s="14">
        <v>0</v>
      </c>
      <c r="H60" s="14">
        <v>300.7</v>
      </c>
      <c r="I60" s="14">
        <v>0</v>
      </c>
      <c r="J60" s="14">
        <v>15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670.2</v>
      </c>
      <c r="U60" s="14">
        <v>672</v>
      </c>
      <c r="V60" s="14">
        <v>1.8</v>
      </c>
      <c r="W60" s="14">
        <v>0.27</v>
      </c>
      <c r="Y60">
        <f t="shared" si="26"/>
        <v>1.8E-3</v>
      </c>
    </row>
    <row r="61" spans="1:25" ht="15" thickBot="1" x14ac:dyDescent="0.35">
      <c r="A61" s="13" t="s">
        <v>3</v>
      </c>
      <c r="B61" s="14">
        <v>0</v>
      </c>
      <c r="C61" s="14">
        <v>0</v>
      </c>
      <c r="D61" s="14">
        <v>0</v>
      </c>
      <c r="E61" s="14">
        <v>34.4</v>
      </c>
      <c r="F61" s="14">
        <v>320.10000000000002</v>
      </c>
      <c r="G61" s="14">
        <v>0</v>
      </c>
      <c r="H61" s="14">
        <v>300.7</v>
      </c>
      <c r="I61" s="14">
        <v>0</v>
      </c>
      <c r="J61" s="14">
        <v>15</v>
      </c>
      <c r="K61" s="14">
        <v>0</v>
      </c>
      <c r="L61" s="14">
        <v>0</v>
      </c>
      <c r="M61" s="14">
        <v>113.2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783.4</v>
      </c>
      <c r="U61" s="14">
        <v>805</v>
      </c>
      <c r="V61" s="14">
        <v>21.6</v>
      </c>
      <c r="W61" s="14">
        <v>2.68</v>
      </c>
      <c r="Y61">
        <f t="shared" si="26"/>
        <v>2.1600000000000001E-2</v>
      </c>
    </row>
    <row r="62" spans="1:25" ht="15" thickBot="1" x14ac:dyDescent="0.35">
      <c r="A62" s="13" t="s">
        <v>4</v>
      </c>
      <c r="B62" s="14">
        <v>0</v>
      </c>
      <c r="C62" s="14">
        <v>0</v>
      </c>
      <c r="D62" s="14">
        <v>0</v>
      </c>
      <c r="E62" s="14">
        <v>58.3</v>
      </c>
      <c r="F62" s="14">
        <v>320.10000000000002</v>
      </c>
      <c r="G62" s="14">
        <v>0</v>
      </c>
      <c r="H62" s="14">
        <v>379</v>
      </c>
      <c r="I62" s="14">
        <v>0</v>
      </c>
      <c r="J62" s="14">
        <v>0</v>
      </c>
      <c r="K62" s="14">
        <v>63.8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3</v>
      </c>
      <c r="T62" s="14">
        <v>824.3</v>
      </c>
      <c r="U62" s="14">
        <v>803</v>
      </c>
      <c r="V62" s="14">
        <v>-21.3</v>
      </c>
      <c r="W62" s="14">
        <v>-2.65</v>
      </c>
      <c r="Y62">
        <f t="shared" si="26"/>
        <v>-2.1299999999999999E-2</v>
      </c>
    </row>
    <row r="63" spans="1:25" ht="15" thickBot="1" x14ac:dyDescent="0.35">
      <c r="A63" s="13" t="s">
        <v>5</v>
      </c>
      <c r="B63" s="14">
        <v>0</v>
      </c>
      <c r="C63" s="14">
        <v>0</v>
      </c>
      <c r="D63" s="14">
        <v>0</v>
      </c>
      <c r="E63" s="14">
        <v>58.3</v>
      </c>
      <c r="F63" s="14">
        <v>320.10000000000002</v>
      </c>
      <c r="G63" s="14">
        <v>0</v>
      </c>
      <c r="H63" s="14">
        <v>379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757.5</v>
      </c>
      <c r="U63" s="14">
        <v>783</v>
      </c>
      <c r="V63" s="14">
        <v>25.5</v>
      </c>
      <c r="W63" s="14">
        <v>3.26</v>
      </c>
      <c r="Y63">
        <f t="shared" si="26"/>
        <v>2.5499999999999998E-2</v>
      </c>
    </row>
    <row r="64" spans="1:25" ht="15" thickBot="1" x14ac:dyDescent="0.35">
      <c r="A64" s="13" t="s">
        <v>6</v>
      </c>
      <c r="B64" s="14">
        <v>0</v>
      </c>
      <c r="C64" s="14">
        <v>0</v>
      </c>
      <c r="D64" s="14">
        <v>0</v>
      </c>
      <c r="E64" s="14">
        <v>58.3</v>
      </c>
      <c r="F64" s="14">
        <v>320.10000000000002</v>
      </c>
      <c r="G64" s="14">
        <v>0</v>
      </c>
      <c r="H64" s="14">
        <v>379</v>
      </c>
      <c r="I64" s="14">
        <v>0</v>
      </c>
      <c r="J64" s="14">
        <v>0</v>
      </c>
      <c r="K64" s="14">
        <v>0</v>
      </c>
      <c r="L64" s="14">
        <v>0</v>
      </c>
      <c r="M64" s="14">
        <v>113.2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870.7</v>
      </c>
      <c r="U64" s="14">
        <v>830</v>
      </c>
      <c r="V64" s="14">
        <v>-40.700000000000003</v>
      </c>
      <c r="W64" s="14">
        <v>-4.9000000000000004</v>
      </c>
      <c r="Y64">
        <f t="shared" si="26"/>
        <v>-4.07E-2</v>
      </c>
    </row>
    <row r="65" spans="1:25" ht="15" thickBot="1" x14ac:dyDescent="0.35">
      <c r="A65" s="13" t="s">
        <v>7</v>
      </c>
      <c r="B65" s="14">
        <v>0</v>
      </c>
      <c r="C65" s="14">
        <v>0</v>
      </c>
      <c r="D65" s="14">
        <v>0</v>
      </c>
      <c r="E65" s="14">
        <v>58.3</v>
      </c>
      <c r="F65" s="14">
        <v>320.10000000000002</v>
      </c>
      <c r="G65" s="14">
        <v>0</v>
      </c>
      <c r="H65" s="14">
        <v>300.7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679.2</v>
      </c>
      <c r="U65" s="14">
        <v>653</v>
      </c>
      <c r="V65" s="14">
        <v>-26.2</v>
      </c>
      <c r="W65" s="14">
        <v>-4.01</v>
      </c>
      <c r="Y65">
        <f t="shared" si="26"/>
        <v>-2.6199999999999998E-2</v>
      </c>
    </row>
    <row r="66" spans="1:25" ht="15" thickBot="1" x14ac:dyDescent="0.35">
      <c r="A66" s="13" t="s">
        <v>8</v>
      </c>
      <c r="B66" s="14">
        <v>0</v>
      </c>
      <c r="C66" s="14">
        <v>0</v>
      </c>
      <c r="D66" s="14">
        <v>0</v>
      </c>
      <c r="E66" s="14">
        <v>58.3</v>
      </c>
      <c r="F66" s="14">
        <v>320.10000000000002</v>
      </c>
      <c r="G66" s="14">
        <v>0</v>
      </c>
      <c r="H66" s="14">
        <v>300.7</v>
      </c>
      <c r="I66" s="14">
        <v>0</v>
      </c>
      <c r="J66" s="14">
        <v>0</v>
      </c>
      <c r="K66" s="14">
        <v>0</v>
      </c>
      <c r="L66" s="14">
        <v>0</v>
      </c>
      <c r="M66" s="14">
        <v>113.2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792.4</v>
      </c>
      <c r="U66" s="14">
        <v>842</v>
      </c>
      <c r="V66" s="14">
        <v>49.6</v>
      </c>
      <c r="W66" s="14">
        <v>5.89</v>
      </c>
      <c r="Y66">
        <f t="shared" si="26"/>
        <v>4.9599999999999998E-2</v>
      </c>
    </row>
    <row r="67" spans="1:25" ht="15" thickBot="1" x14ac:dyDescent="0.3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320.10000000000002</v>
      </c>
      <c r="G67" s="14">
        <v>0</v>
      </c>
      <c r="H67" s="14">
        <v>300.7</v>
      </c>
      <c r="I67" s="14">
        <v>0</v>
      </c>
      <c r="J67" s="14">
        <v>0</v>
      </c>
      <c r="K67" s="14">
        <v>0</v>
      </c>
      <c r="L67" s="14">
        <v>0</v>
      </c>
      <c r="M67" s="14">
        <v>113.2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734</v>
      </c>
      <c r="U67" s="14">
        <v>736</v>
      </c>
      <c r="V67" s="14">
        <v>2</v>
      </c>
      <c r="W67" s="14">
        <v>0.27</v>
      </c>
      <c r="Y67">
        <f t="shared" si="26"/>
        <v>2E-3</v>
      </c>
    </row>
    <row r="68" spans="1:25" ht="15" thickBot="1" x14ac:dyDescent="0.35"/>
    <row r="69" spans="1:25" ht="15" thickBot="1" x14ac:dyDescent="0.35">
      <c r="A69" s="15" t="s">
        <v>73</v>
      </c>
      <c r="B69" s="16">
        <v>952.4</v>
      </c>
    </row>
    <row r="70" spans="1:25" ht="15" thickBot="1" x14ac:dyDescent="0.35">
      <c r="A70" s="15" t="s">
        <v>142</v>
      </c>
      <c r="B70" s="16">
        <v>0</v>
      </c>
    </row>
    <row r="71" spans="1:25" ht="15" thickBot="1" x14ac:dyDescent="0.35">
      <c r="A71" s="15" t="s">
        <v>75</v>
      </c>
      <c r="B71" s="16">
        <v>7635.1</v>
      </c>
    </row>
    <row r="72" spans="1:25" ht="15" thickBot="1" x14ac:dyDescent="0.35">
      <c r="A72" s="15" t="s">
        <v>76</v>
      </c>
      <c r="B72" s="16">
        <v>7635</v>
      </c>
    </row>
    <row r="73" spans="1:25" ht="15" thickBot="1" x14ac:dyDescent="0.35">
      <c r="A73" s="15" t="s">
        <v>77</v>
      </c>
      <c r="B73" s="16">
        <v>0.1</v>
      </c>
    </row>
    <row r="74" spans="1:25" ht="15" thickBot="1" x14ac:dyDescent="0.35">
      <c r="A74" s="15" t="s">
        <v>78</v>
      </c>
      <c r="B74" s="16"/>
    </row>
    <row r="75" spans="1:25" ht="15" thickBot="1" x14ac:dyDescent="0.35">
      <c r="A75" s="15" t="s">
        <v>79</v>
      </c>
      <c r="B75" s="16"/>
    </row>
    <row r="76" spans="1:25" ht="15" thickBot="1" x14ac:dyDescent="0.35">
      <c r="A76" s="15" t="s">
        <v>80</v>
      </c>
      <c r="B76" s="16">
        <v>0</v>
      </c>
    </row>
    <row r="78" spans="1:25" x14ac:dyDescent="0.3">
      <c r="A78" s="17" t="s">
        <v>81</v>
      </c>
    </row>
    <row r="80" spans="1:25" x14ac:dyDescent="0.3">
      <c r="A80" s="18" t="s">
        <v>326</v>
      </c>
    </row>
    <row r="81" spans="1:20" x14ac:dyDescent="0.3">
      <c r="A81" s="18" t="s">
        <v>314</v>
      </c>
    </row>
    <row r="85" spans="1:20" ht="18" x14ac:dyDescent="0.3">
      <c r="A85" s="9"/>
    </row>
    <row r="86" spans="1:20" x14ac:dyDescent="0.3">
      <c r="A86" s="10"/>
    </row>
    <row r="89" spans="1:20" ht="18" x14ac:dyDescent="0.3">
      <c r="A89" s="11" t="s">
        <v>32</v>
      </c>
      <c r="B89" s="12">
        <v>3985300</v>
      </c>
      <c r="C89" s="11" t="s">
        <v>33</v>
      </c>
      <c r="D89" s="12">
        <v>10</v>
      </c>
      <c r="E89" s="11" t="s">
        <v>34</v>
      </c>
      <c r="F89" s="12">
        <v>18</v>
      </c>
      <c r="G89" s="11" t="s">
        <v>35</v>
      </c>
      <c r="H89" s="12">
        <v>10</v>
      </c>
      <c r="I89" s="11" t="s">
        <v>36</v>
      </c>
      <c r="J89" s="12">
        <v>0</v>
      </c>
      <c r="K89" s="11" t="s">
        <v>37</v>
      </c>
      <c r="L89" s="12" t="s">
        <v>548</v>
      </c>
    </row>
    <row r="90" spans="1:20" ht="18.600000000000001" thickBot="1" x14ac:dyDescent="0.35">
      <c r="A90" s="9"/>
    </row>
    <row r="91" spans="1:20" ht="15" thickBot="1" x14ac:dyDescent="0.35">
      <c r="A91" s="13" t="s">
        <v>39</v>
      </c>
      <c r="B91" s="13" t="s">
        <v>40</v>
      </c>
      <c r="C91" s="13" t="s">
        <v>127</v>
      </c>
      <c r="D91" s="13" t="s">
        <v>128</v>
      </c>
      <c r="E91" s="13" t="s">
        <v>129</v>
      </c>
      <c r="F91" s="13" t="s">
        <v>130</v>
      </c>
      <c r="G91" s="13" t="s">
        <v>131</v>
      </c>
      <c r="H91" s="13" t="s">
        <v>241</v>
      </c>
      <c r="I91" s="13" t="s">
        <v>242</v>
      </c>
      <c r="J91" s="13" t="s">
        <v>243</v>
      </c>
      <c r="K91" s="13" t="s">
        <v>244</v>
      </c>
      <c r="L91" s="13" t="s">
        <v>245</v>
      </c>
      <c r="M91" s="13" t="s">
        <v>246</v>
      </c>
      <c r="N91" s="13" t="s">
        <v>247</v>
      </c>
      <c r="O91" s="13" t="s">
        <v>248</v>
      </c>
      <c r="P91" s="13" t="s">
        <v>249</v>
      </c>
      <c r="Q91" s="13" t="s">
        <v>250</v>
      </c>
      <c r="R91" s="13" t="s">
        <v>251</v>
      </c>
      <c r="S91" s="13" t="s">
        <v>252</v>
      </c>
      <c r="T91" s="13" t="s">
        <v>320</v>
      </c>
    </row>
    <row r="92" spans="1:20" ht="15" thickBot="1" x14ac:dyDescent="0.35">
      <c r="A92" s="13" t="s">
        <v>0</v>
      </c>
      <c r="B92" s="14">
        <v>7</v>
      </c>
      <c r="C92" s="14">
        <v>7</v>
      </c>
      <c r="D92" s="14">
        <v>7</v>
      </c>
      <c r="E92" s="14">
        <v>5</v>
      </c>
      <c r="F92" s="14">
        <v>10</v>
      </c>
      <c r="G92" s="14">
        <v>10</v>
      </c>
      <c r="H92" s="14">
        <v>6</v>
      </c>
      <c r="I92" s="14">
        <v>5</v>
      </c>
      <c r="J92" s="14">
        <v>10</v>
      </c>
      <c r="K92" s="14">
        <v>5</v>
      </c>
      <c r="L92" s="14">
        <v>10</v>
      </c>
      <c r="M92" s="14">
        <v>10</v>
      </c>
      <c r="N92" s="14">
        <v>10</v>
      </c>
      <c r="O92" s="14">
        <v>10</v>
      </c>
      <c r="P92" s="14">
        <v>10</v>
      </c>
      <c r="Q92" s="14">
        <v>10</v>
      </c>
      <c r="R92" s="14">
        <v>10</v>
      </c>
      <c r="S92" s="14">
        <v>10</v>
      </c>
      <c r="T92" s="14">
        <v>772</v>
      </c>
    </row>
    <row r="93" spans="1:20" ht="15" thickBot="1" x14ac:dyDescent="0.35">
      <c r="A93" s="13" t="s">
        <v>1</v>
      </c>
      <c r="B93" s="14">
        <v>7</v>
      </c>
      <c r="C93" s="14">
        <v>7</v>
      </c>
      <c r="D93" s="14">
        <v>7</v>
      </c>
      <c r="E93" s="14">
        <v>5</v>
      </c>
      <c r="F93" s="14">
        <v>10</v>
      </c>
      <c r="G93" s="14">
        <v>10</v>
      </c>
      <c r="H93" s="14">
        <v>6</v>
      </c>
      <c r="I93" s="14">
        <v>5</v>
      </c>
      <c r="J93" s="14">
        <v>10</v>
      </c>
      <c r="K93" s="14">
        <v>10</v>
      </c>
      <c r="L93" s="14">
        <v>6</v>
      </c>
      <c r="M93" s="14">
        <v>2</v>
      </c>
      <c r="N93" s="14">
        <v>9</v>
      </c>
      <c r="O93" s="14">
        <v>10</v>
      </c>
      <c r="P93" s="14">
        <v>10</v>
      </c>
      <c r="Q93" s="14">
        <v>2</v>
      </c>
      <c r="R93" s="14">
        <v>9</v>
      </c>
      <c r="S93" s="14">
        <v>10</v>
      </c>
      <c r="T93" s="14">
        <v>739</v>
      </c>
    </row>
    <row r="94" spans="1:20" ht="15" thickBot="1" x14ac:dyDescent="0.35">
      <c r="A94" s="13" t="s">
        <v>2</v>
      </c>
      <c r="B94" s="14">
        <v>7</v>
      </c>
      <c r="C94" s="14">
        <v>7</v>
      </c>
      <c r="D94" s="14">
        <v>7</v>
      </c>
      <c r="E94" s="14">
        <v>5</v>
      </c>
      <c r="F94" s="14">
        <v>10</v>
      </c>
      <c r="G94" s="14">
        <v>10</v>
      </c>
      <c r="H94" s="14">
        <v>6</v>
      </c>
      <c r="I94" s="14">
        <v>5</v>
      </c>
      <c r="J94" s="14">
        <v>10</v>
      </c>
      <c r="K94" s="14">
        <v>8</v>
      </c>
      <c r="L94" s="14">
        <v>9</v>
      </c>
      <c r="M94" s="14">
        <v>5</v>
      </c>
      <c r="N94" s="14">
        <v>7</v>
      </c>
      <c r="O94" s="14">
        <v>10</v>
      </c>
      <c r="P94" s="14">
        <v>10</v>
      </c>
      <c r="Q94" s="14">
        <v>5</v>
      </c>
      <c r="R94" s="14">
        <v>7</v>
      </c>
      <c r="S94" s="14">
        <v>7</v>
      </c>
      <c r="T94" s="14">
        <v>672</v>
      </c>
    </row>
    <row r="95" spans="1:20" ht="15" thickBot="1" x14ac:dyDescent="0.35">
      <c r="A95" s="13" t="s">
        <v>3</v>
      </c>
      <c r="B95" s="14">
        <v>7</v>
      </c>
      <c r="C95" s="14">
        <v>7</v>
      </c>
      <c r="D95" s="14">
        <v>7</v>
      </c>
      <c r="E95" s="14">
        <v>5</v>
      </c>
      <c r="F95" s="14">
        <v>10</v>
      </c>
      <c r="G95" s="14">
        <v>10</v>
      </c>
      <c r="H95" s="14">
        <v>6</v>
      </c>
      <c r="I95" s="14">
        <v>5</v>
      </c>
      <c r="J95" s="14">
        <v>10</v>
      </c>
      <c r="K95" s="14">
        <v>5</v>
      </c>
      <c r="L95" s="14">
        <v>6</v>
      </c>
      <c r="M95" s="14">
        <v>9</v>
      </c>
      <c r="N95" s="14">
        <v>4</v>
      </c>
      <c r="O95" s="14">
        <v>4</v>
      </c>
      <c r="P95" s="14">
        <v>10</v>
      </c>
      <c r="Q95" s="14">
        <v>9</v>
      </c>
      <c r="R95" s="14">
        <v>4</v>
      </c>
      <c r="S95" s="14">
        <v>4</v>
      </c>
      <c r="T95" s="14">
        <v>805</v>
      </c>
    </row>
    <row r="96" spans="1:20" ht="15" thickBot="1" x14ac:dyDescent="0.35">
      <c r="A96" s="13" t="s">
        <v>4</v>
      </c>
      <c r="B96" s="14">
        <v>10</v>
      </c>
      <c r="C96" s="14">
        <v>10</v>
      </c>
      <c r="D96" s="14">
        <v>10</v>
      </c>
      <c r="E96" s="14">
        <v>10</v>
      </c>
      <c r="F96" s="14">
        <v>10</v>
      </c>
      <c r="G96" s="14">
        <v>10</v>
      </c>
      <c r="H96" s="14">
        <v>10</v>
      </c>
      <c r="I96" s="14">
        <v>10</v>
      </c>
      <c r="J96" s="14">
        <v>6</v>
      </c>
      <c r="K96" s="14">
        <v>10</v>
      </c>
      <c r="L96" s="14">
        <v>6</v>
      </c>
      <c r="M96" s="14">
        <v>2</v>
      </c>
      <c r="N96" s="14">
        <v>9</v>
      </c>
      <c r="O96" s="14">
        <v>10</v>
      </c>
      <c r="P96" s="14">
        <v>10</v>
      </c>
      <c r="Q96" s="14">
        <v>2</v>
      </c>
      <c r="R96" s="14">
        <v>9</v>
      </c>
      <c r="S96" s="14">
        <v>10</v>
      </c>
      <c r="T96" s="14">
        <v>803</v>
      </c>
    </row>
    <row r="97" spans="1:20" ht="15" thickBot="1" x14ac:dyDescent="0.35">
      <c r="A97" s="13" t="s">
        <v>5</v>
      </c>
      <c r="B97" s="14">
        <v>10</v>
      </c>
      <c r="C97" s="14">
        <v>10</v>
      </c>
      <c r="D97" s="14">
        <v>10</v>
      </c>
      <c r="E97" s="14">
        <v>10</v>
      </c>
      <c r="F97" s="14">
        <v>10</v>
      </c>
      <c r="G97" s="14">
        <v>10</v>
      </c>
      <c r="H97" s="14">
        <v>10</v>
      </c>
      <c r="I97" s="14">
        <v>10</v>
      </c>
      <c r="J97" s="14">
        <v>6</v>
      </c>
      <c r="K97" s="14">
        <v>8</v>
      </c>
      <c r="L97" s="14">
        <v>9</v>
      </c>
      <c r="M97" s="14">
        <v>5</v>
      </c>
      <c r="N97" s="14">
        <v>7</v>
      </c>
      <c r="O97" s="14">
        <v>10</v>
      </c>
      <c r="P97" s="14">
        <v>10</v>
      </c>
      <c r="Q97" s="14">
        <v>5</v>
      </c>
      <c r="R97" s="14">
        <v>7</v>
      </c>
      <c r="S97" s="14">
        <v>7</v>
      </c>
      <c r="T97" s="14">
        <v>783</v>
      </c>
    </row>
    <row r="98" spans="1:20" ht="15" thickBot="1" x14ac:dyDescent="0.35">
      <c r="A98" s="13" t="s">
        <v>6</v>
      </c>
      <c r="B98" s="14">
        <v>10</v>
      </c>
      <c r="C98" s="14">
        <v>10</v>
      </c>
      <c r="D98" s="14">
        <v>10</v>
      </c>
      <c r="E98" s="14">
        <v>10</v>
      </c>
      <c r="F98" s="14">
        <v>10</v>
      </c>
      <c r="G98" s="14">
        <v>10</v>
      </c>
      <c r="H98" s="14">
        <v>10</v>
      </c>
      <c r="I98" s="14">
        <v>10</v>
      </c>
      <c r="J98" s="14">
        <v>6</v>
      </c>
      <c r="K98" s="14">
        <v>5</v>
      </c>
      <c r="L98" s="14">
        <v>6</v>
      </c>
      <c r="M98" s="14">
        <v>9</v>
      </c>
      <c r="N98" s="14">
        <v>4</v>
      </c>
      <c r="O98" s="14">
        <v>4</v>
      </c>
      <c r="P98" s="14">
        <v>10</v>
      </c>
      <c r="Q98" s="14">
        <v>9</v>
      </c>
      <c r="R98" s="14">
        <v>4</v>
      </c>
      <c r="S98" s="14">
        <v>4</v>
      </c>
      <c r="T98" s="14">
        <v>830</v>
      </c>
    </row>
    <row r="99" spans="1:20" ht="15" thickBot="1" x14ac:dyDescent="0.35">
      <c r="A99" s="13" t="s">
        <v>7</v>
      </c>
      <c r="B99" s="14">
        <v>2</v>
      </c>
      <c r="C99" s="14">
        <v>2</v>
      </c>
      <c r="D99" s="14">
        <v>2</v>
      </c>
      <c r="E99" s="14">
        <v>7</v>
      </c>
      <c r="F99" s="14">
        <v>10</v>
      </c>
      <c r="G99" s="14">
        <v>10</v>
      </c>
      <c r="H99" s="14">
        <v>2</v>
      </c>
      <c r="I99" s="14">
        <v>7</v>
      </c>
      <c r="J99" s="14">
        <v>6</v>
      </c>
      <c r="K99" s="14">
        <v>8</v>
      </c>
      <c r="L99" s="14">
        <v>9</v>
      </c>
      <c r="M99" s="14">
        <v>5</v>
      </c>
      <c r="N99" s="14">
        <v>7</v>
      </c>
      <c r="O99" s="14">
        <v>10</v>
      </c>
      <c r="P99" s="14">
        <v>10</v>
      </c>
      <c r="Q99" s="14">
        <v>5</v>
      </c>
      <c r="R99" s="14">
        <v>7</v>
      </c>
      <c r="S99" s="14">
        <v>7</v>
      </c>
      <c r="T99" s="14">
        <v>653</v>
      </c>
    </row>
    <row r="100" spans="1:20" ht="15" thickBot="1" x14ac:dyDescent="0.35">
      <c r="A100" s="13" t="s">
        <v>8</v>
      </c>
      <c r="B100" s="14">
        <v>2</v>
      </c>
      <c r="C100" s="14">
        <v>2</v>
      </c>
      <c r="D100" s="14">
        <v>2</v>
      </c>
      <c r="E100" s="14">
        <v>7</v>
      </c>
      <c r="F100" s="14">
        <v>10</v>
      </c>
      <c r="G100" s="14">
        <v>10</v>
      </c>
      <c r="H100" s="14">
        <v>2</v>
      </c>
      <c r="I100" s="14">
        <v>7</v>
      </c>
      <c r="J100" s="14">
        <v>6</v>
      </c>
      <c r="K100" s="14">
        <v>5</v>
      </c>
      <c r="L100" s="14">
        <v>6</v>
      </c>
      <c r="M100" s="14">
        <v>9</v>
      </c>
      <c r="N100" s="14">
        <v>4</v>
      </c>
      <c r="O100" s="14">
        <v>4</v>
      </c>
      <c r="P100" s="14">
        <v>10</v>
      </c>
      <c r="Q100" s="14">
        <v>9</v>
      </c>
      <c r="R100" s="14">
        <v>4</v>
      </c>
      <c r="S100" s="14">
        <v>4</v>
      </c>
      <c r="T100" s="14">
        <v>842</v>
      </c>
    </row>
    <row r="101" spans="1:20" ht="15" thickBot="1" x14ac:dyDescent="0.35">
      <c r="A101" s="13" t="s">
        <v>9</v>
      </c>
      <c r="B101" s="14">
        <v>7</v>
      </c>
      <c r="C101" s="14">
        <v>3</v>
      </c>
      <c r="D101" s="14">
        <v>3</v>
      </c>
      <c r="E101" s="14">
        <v>1</v>
      </c>
      <c r="F101" s="14">
        <v>10</v>
      </c>
      <c r="G101" s="14">
        <v>10</v>
      </c>
      <c r="H101" s="14">
        <v>7</v>
      </c>
      <c r="I101" s="14">
        <v>1</v>
      </c>
      <c r="J101" s="14">
        <v>1</v>
      </c>
      <c r="K101" s="14">
        <v>5</v>
      </c>
      <c r="L101" s="14">
        <v>6</v>
      </c>
      <c r="M101" s="14">
        <v>9</v>
      </c>
      <c r="N101" s="14">
        <v>4</v>
      </c>
      <c r="O101" s="14">
        <v>4</v>
      </c>
      <c r="P101" s="14">
        <v>10</v>
      </c>
      <c r="Q101" s="14">
        <v>9</v>
      </c>
      <c r="R101" s="14">
        <v>4</v>
      </c>
      <c r="S101" s="14">
        <v>4</v>
      </c>
      <c r="T101" s="14">
        <v>736</v>
      </c>
    </row>
    <row r="102" spans="1:20" ht="18.600000000000001" thickBot="1" x14ac:dyDescent="0.35">
      <c r="A102" s="9"/>
    </row>
    <row r="103" spans="1:20" ht="15" thickBot="1" x14ac:dyDescent="0.35">
      <c r="A103" s="13" t="s">
        <v>42</v>
      </c>
      <c r="B103" s="13" t="s">
        <v>40</v>
      </c>
      <c r="C103" s="13" t="s">
        <v>127</v>
      </c>
      <c r="D103" s="13" t="s">
        <v>128</v>
      </c>
      <c r="E103" s="13" t="s">
        <v>129</v>
      </c>
      <c r="F103" s="13" t="s">
        <v>130</v>
      </c>
      <c r="G103" s="13" t="s">
        <v>131</v>
      </c>
      <c r="H103" s="13" t="s">
        <v>241</v>
      </c>
      <c r="I103" s="13" t="s">
        <v>242</v>
      </c>
      <c r="J103" s="13" t="s">
        <v>243</v>
      </c>
      <c r="K103" s="13" t="s">
        <v>244</v>
      </c>
      <c r="L103" s="13" t="s">
        <v>245</v>
      </c>
      <c r="M103" s="13" t="s">
        <v>246</v>
      </c>
      <c r="N103" s="13" t="s">
        <v>247</v>
      </c>
      <c r="O103" s="13" t="s">
        <v>248</v>
      </c>
      <c r="P103" s="13" t="s">
        <v>249</v>
      </c>
      <c r="Q103" s="13" t="s">
        <v>250</v>
      </c>
      <c r="R103" s="13" t="s">
        <v>251</v>
      </c>
      <c r="S103" s="13" t="s">
        <v>252</v>
      </c>
    </row>
    <row r="104" spans="1:20" ht="15" thickBot="1" x14ac:dyDescent="0.35">
      <c r="A104" s="13" t="s">
        <v>43</v>
      </c>
      <c r="B104" s="14" t="s">
        <v>66</v>
      </c>
      <c r="C104" s="14" t="s">
        <v>66</v>
      </c>
      <c r="D104" s="14" t="s">
        <v>66</v>
      </c>
      <c r="E104" s="14" t="s">
        <v>66</v>
      </c>
      <c r="F104" s="14" t="s">
        <v>549</v>
      </c>
      <c r="G104" s="14" t="s">
        <v>66</v>
      </c>
      <c r="H104" s="14" t="s">
        <v>550</v>
      </c>
      <c r="I104" s="14" t="s">
        <v>66</v>
      </c>
      <c r="J104" s="14" t="s">
        <v>551</v>
      </c>
      <c r="K104" s="14" t="s">
        <v>552</v>
      </c>
      <c r="L104" s="14" t="s">
        <v>66</v>
      </c>
      <c r="M104" s="14" t="s">
        <v>553</v>
      </c>
      <c r="N104" s="14" t="s">
        <v>66</v>
      </c>
      <c r="O104" s="14" t="s">
        <v>554</v>
      </c>
      <c r="P104" s="14" t="s">
        <v>66</v>
      </c>
      <c r="Q104" s="14" t="s">
        <v>66</v>
      </c>
      <c r="R104" s="14" t="s">
        <v>66</v>
      </c>
      <c r="S104" s="14" t="s">
        <v>66</v>
      </c>
    </row>
    <row r="105" spans="1:20" ht="15" thickBot="1" x14ac:dyDescent="0.35">
      <c r="A105" s="13" t="s">
        <v>45</v>
      </c>
      <c r="B105" s="14" t="s">
        <v>66</v>
      </c>
      <c r="C105" s="14" t="s">
        <v>66</v>
      </c>
      <c r="D105" s="14" t="s">
        <v>66</v>
      </c>
      <c r="E105" s="14" t="s">
        <v>66</v>
      </c>
      <c r="F105" s="14" t="s">
        <v>549</v>
      </c>
      <c r="G105" s="14" t="s">
        <v>66</v>
      </c>
      <c r="H105" s="14" t="s">
        <v>550</v>
      </c>
      <c r="I105" s="14" t="s">
        <v>66</v>
      </c>
      <c r="J105" s="14" t="s">
        <v>551</v>
      </c>
      <c r="K105" s="14" t="s">
        <v>552</v>
      </c>
      <c r="L105" s="14" t="s">
        <v>66</v>
      </c>
      <c r="M105" s="14" t="s">
        <v>553</v>
      </c>
      <c r="N105" s="14" t="s">
        <v>66</v>
      </c>
      <c r="O105" s="14" t="s">
        <v>554</v>
      </c>
      <c r="P105" s="14" t="s">
        <v>66</v>
      </c>
      <c r="Q105" s="14" t="s">
        <v>66</v>
      </c>
      <c r="R105" s="14" t="s">
        <v>66</v>
      </c>
      <c r="S105" s="14" t="s">
        <v>66</v>
      </c>
    </row>
    <row r="106" spans="1:20" ht="15" thickBot="1" x14ac:dyDescent="0.35">
      <c r="A106" s="13" t="s">
        <v>47</v>
      </c>
      <c r="B106" s="14" t="s">
        <v>66</v>
      </c>
      <c r="C106" s="14" t="s">
        <v>66</v>
      </c>
      <c r="D106" s="14" t="s">
        <v>66</v>
      </c>
      <c r="E106" s="14" t="s">
        <v>66</v>
      </c>
      <c r="F106" s="14" t="s">
        <v>549</v>
      </c>
      <c r="G106" s="14" t="s">
        <v>66</v>
      </c>
      <c r="H106" s="14" t="s">
        <v>550</v>
      </c>
      <c r="I106" s="14" t="s">
        <v>66</v>
      </c>
      <c r="J106" s="14" t="s">
        <v>551</v>
      </c>
      <c r="K106" s="14" t="s">
        <v>552</v>
      </c>
      <c r="L106" s="14" t="s">
        <v>66</v>
      </c>
      <c r="M106" s="14" t="s">
        <v>66</v>
      </c>
      <c r="N106" s="14" t="s">
        <v>66</v>
      </c>
      <c r="O106" s="14" t="s">
        <v>554</v>
      </c>
      <c r="P106" s="14" t="s">
        <v>66</v>
      </c>
      <c r="Q106" s="14" t="s">
        <v>66</v>
      </c>
      <c r="R106" s="14" t="s">
        <v>66</v>
      </c>
      <c r="S106" s="14" t="s">
        <v>66</v>
      </c>
    </row>
    <row r="107" spans="1:20" ht="15" thickBot="1" x14ac:dyDescent="0.35">
      <c r="A107" s="13" t="s">
        <v>48</v>
      </c>
      <c r="B107" s="14" t="s">
        <v>66</v>
      </c>
      <c r="C107" s="14" t="s">
        <v>66</v>
      </c>
      <c r="D107" s="14" t="s">
        <v>66</v>
      </c>
      <c r="E107" s="14" t="s">
        <v>66</v>
      </c>
      <c r="F107" s="14" t="s">
        <v>549</v>
      </c>
      <c r="G107" s="14" t="s">
        <v>66</v>
      </c>
      <c r="H107" s="14" t="s">
        <v>550</v>
      </c>
      <c r="I107" s="14" t="s">
        <v>66</v>
      </c>
      <c r="J107" s="14" t="s">
        <v>551</v>
      </c>
      <c r="K107" s="14" t="s">
        <v>552</v>
      </c>
      <c r="L107" s="14" t="s">
        <v>66</v>
      </c>
      <c r="M107" s="14" t="s">
        <v>66</v>
      </c>
      <c r="N107" s="14" t="s">
        <v>66</v>
      </c>
      <c r="O107" s="14" t="s">
        <v>554</v>
      </c>
      <c r="P107" s="14" t="s">
        <v>66</v>
      </c>
      <c r="Q107" s="14" t="s">
        <v>66</v>
      </c>
      <c r="R107" s="14" t="s">
        <v>66</v>
      </c>
      <c r="S107" s="14" t="s">
        <v>66</v>
      </c>
    </row>
    <row r="108" spans="1:20" ht="15" thickBot="1" x14ac:dyDescent="0.35">
      <c r="A108" s="13" t="s">
        <v>49</v>
      </c>
      <c r="B108" s="14" t="s">
        <v>66</v>
      </c>
      <c r="C108" s="14" t="s">
        <v>66</v>
      </c>
      <c r="D108" s="14" t="s">
        <v>66</v>
      </c>
      <c r="E108" s="14" t="s">
        <v>66</v>
      </c>
      <c r="F108" s="14" t="s">
        <v>549</v>
      </c>
      <c r="G108" s="14" t="s">
        <v>66</v>
      </c>
      <c r="H108" s="14" t="s">
        <v>550</v>
      </c>
      <c r="I108" s="14" t="s">
        <v>66</v>
      </c>
      <c r="J108" s="14" t="s">
        <v>551</v>
      </c>
      <c r="K108" s="14" t="s">
        <v>552</v>
      </c>
      <c r="L108" s="14" t="s">
        <v>66</v>
      </c>
      <c r="M108" s="14" t="s">
        <v>66</v>
      </c>
      <c r="N108" s="14" t="s">
        <v>66</v>
      </c>
      <c r="O108" s="14" t="s">
        <v>66</v>
      </c>
      <c r="P108" s="14" t="s">
        <v>66</v>
      </c>
      <c r="Q108" s="14" t="s">
        <v>66</v>
      </c>
      <c r="R108" s="14" t="s">
        <v>66</v>
      </c>
      <c r="S108" s="14" t="s">
        <v>66</v>
      </c>
    </row>
    <row r="109" spans="1:20" ht="15" thickBot="1" x14ac:dyDescent="0.35">
      <c r="A109" s="13" t="s">
        <v>50</v>
      </c>
      <c r="B109" s="14" t="s">
        <v>66</v>
      </c>
      <c r="C109" s="14" t="s">
        <v>66</v>
      </c>
      <c r="D109" s="14" t="s">
        <v>66</v>
      </c>
      <c r="E109" s="14" t="s">
        <v>66</v>
      </c>
      <c r="F109" s="14" t="s">
        <v>549</v>
      </c>
      <c r="G109" s="14" t="s">
        <v>66</v>
      </c>
      <c r="H109" s="14" t="s">
        <v>550</v>
      </c>
      <c r="I109" s="14" t="s">
        <v>66</v>
      </c>
      <c r="J109" s="14" t="s">
        <v>551</v>
      </c>
      <c r="K109" s="14" t="s">
        <v>66</v>
      </c>
      <c r="L109" s="14" t="s">
        <v>66</v>
      </c>
      <c r="M109" s="14" t="s">
        <v>66</v>
      </c>
      <c r="N109" s="14" t="s">
        <v>66</v>
      </c>
      <c r="O109" s="14" t="s">
        <v>66</v>
      </c>
      <c r="P109" s="14" t="s">
        <v>66</v>
      </c>
      <c r="Q109" s="14" t="s">
        <v>66</v>
      </c>
      <c r="R109" s="14" t="s">
        <v>66</v>
      </c>
      <c r="S109" s="14" t="s">
        <v>66</v>
      </c>
    </row>
    <row r="110" spans="1:20" ht="15" thickBot="1" x14ac:dyDescent="0.35">
      <c r="A110" s="13" t="s">
        <v>52</v>
      </c>
      <c r="B110" s="14" t="s">
        <v>66</v>
      </c>
      <c r="C110" s="14" t="s">
        <v>66</v>
      </c>
      <c r="D110" s="14" t="s">
        <v>66</v>
      </c>
      <c r="E110" s="14" t="s">
        <v>66</v>
      </c>
      <c r="F110" s="14" t="s">
        <v>549</v>
      </c>
      <c r="G110" s="14" t="s">
        <v>66</v>
      </c>
      <c r="H110" s="14" t="s">
        <v>555</v>
      </c>
      <c r="I110" s="14" t="s">
        <v>66</v>
      </c>
      <c r="J110" s="14" t="s">
        <v>66</v>
      </c>
      <c r="K110" s="14" t="s">
        <v>66</v>
      </c>
      <c r="L110" s="14" t="s">
        <v>66</v>
      </c>
      <c r="M110" s="14" t="s">
        <v>66</v>
      </c>
      <c r="N110" s="14" t="s">
        <v>66</v>
      </c>
      <c r="O110" s="14" t="s">
        <v>66</v>
      </c>
      <c r="P110" s="14" t="s">
        <v>66</v>
      </c>
      <c r="Q110" s="14" t="s">
        <v>66</v>
      </c>
      <c r="R110" s="14" t="s">
        <v>66</v>
      </c>
      <c r="S110" s="14" t="s">
        <v>66</v>
      </c>
    </row>
    <row r="111" spans="1:20" ht="15" thickBot="1" x14ac:dyDescent="0.35">
      <c r="A111" s="13" t="s">
        <v>53</v>
      </c>
      <c r="B111" s="14" t="s">
        <v>66</v>
      </c>
      <c r="C111" s="14" t="s">
        <v>66</v>
      </c>
      <c r="D111" s="14" t="s">
        <v>66</v>
      </c>
      <c r="E111" s="14" t="s">
        <v>66</v>
      </c>
      <c r="F111" s="14" t="s">
        <v>549</v>
      </c>
      <c r="G111" s="14" t="s">
        <v>66</v>
      </c>
      <c r="H111" s="14" t="s">
        <v>555</v>
      </c>
      <c r="I111" s="14" t="s">
        <v>66</v>
      </c>
      <c r="J111" s="14" t="s">
        <v>66</v>
      </c>
      <c r="K111" s="14" t="s">
        <v>66</v>
      </c>
      <c r="L111" s="14" t="s">
        <v>66</v>
      </c>
      <c r="M111" s="14" t="s">
        <v>66</v>
      </c>
      <c r="N111" s="14" t="s">
        <v>66</v>
      </c>
      <c r="O111" s="14" t="s">
        <v>66</v>
      </c>
      <c r="P111" s="14" t="s">
        <v>66</v>
      </c>
      <c r="Q111" s="14" t="s">
        <v>66</v>
      </c>
      <c r="R111" s="14" t="s">
        <v>66</v>
      </c>
      <c r="S111" s="14" t="s">
        <v>66</v>
      </c>
    </row>
    <row r="112" spans="1:20" ht="15" thickBot="1" x14ac:dyDescent="0.35">
      <c r="A112" s="13" t="s">
        <v>54</v>
      </c>
      <c r="B112" s="14" t="s">
        <v>66</v>
      </c>
      <c r="C112" s="14" t="s">
        <v>66</v>
      </c>
      <c r="D112" s="14" t="s">
        <v>66</v>
      </c>
      <c r="E112" s="14" t="s">
        <v>66</v>
      </c>
      <c r="F112" s="14" t="s">
        <v>549</v>
      </c>
      <c r="G112" s="14" t="s">
        <v>66</v>
      </c>
      <c r="H112" s="14" t="s">
        <v>555</v>
      </c>
      <c r="I112" s="14" t="s">
        <v>66</v>
      </c>
      <c r="J112" s="14" t="s">
        <v>66</v>
      </c>
      <c r="K112" s="14" t="s">
        <v>66</v>
      </c>
      <c r="L112" s="14" t="s">
        <v>66</v>
      </c>
      <c r="M112" s="14" t="s">
        <v>66</v>
      </c>
      <c r="N112" s="14" t="s">
        <v>66</v>
      </c>
      <c r="O112" s="14" t="s">
        <v>66</v>
      </c>
      <c r="P112" s="14" t="s">
        <v>66</v>
      </c>
      <c r="Q112" s="14" t="s">
        <v>66</v>
      </c>
      <c r="R112" s="14" t="s">
        <v>66</v>
      </c>
      <c r="S112" s="14" t="s">
        <v>66</v>
      </c>
    </row>
    <row r="113" spans="1:23" ht="15" thickBot="1" x14ac:dyDescent="0.35">
      <c r="A113" s="13" t="s">
        <v>55</v>
      </c>
      <c r="B113" s="14" t="s">
        <v>66</v>
      </c>
      <c r="C113" s="14" t="s">
        <v>66</v>
      </c>
      <c r="D113" s="14" t="s">
        <v>66</v>
      </c>
      <c r="E113" s="14" t="s">
        <v>66</v>
      </c>
      <c r="F113" s="14" t="s">
        <v>549</v>
      </c>
      <c r="G113" s="14" t="s">
        <v>66</v>
      </c>
      <c r="H113" s="14" t="s">
        <v>555</v>
      </c>
      <c r="I113" s="14" t="s">
        <v>66</v>
      </c>
      <c r="J113" s="14" t="s">
        <v>66</v>
      </c>
      <c r="K113" s="14" t="s">
        <v>66</v>
      </c>
      <c r="L113" s="14" t="s">
        <v>66</v>
      </c>
      <c r="M113" s="14" t="s">
        <v>66</v>
      </c>
      <c r="N113" s="14" t="s">
        <v>66</v>
      </c>
      <c r="O113" s="14" t="s">
        <v>66</v>
      </c>
      <c r="P113" s="14" t="s">
        <v>66</v>
      </c>
      <c r="Q113" s="14" t="s">
        <v>66</v>
      </c>
      <c r="R113" s="14" t="s">
        <v>66</v>
      </c>
      <c r="S113" s="14" t="s">
        <v>66</v>
      </c>
    </row>
    <row r="114" spans="1:23" ht="18.600000000000001" thickBot="1" x14ac:dyDescent="0.35">
      <c r="A114" s="9"/>
    </row>
    <row r="115" spans="1:23" ht="15" thickBot="1" x14ac:dyDescent="0.35">
      <c r="A115" s="13" t="s">
        <v>67</v>
      </c>
      <c r="B115" s="13" t="s">
        <v>40</v>
      </c>
      <c r="C115" s="13" t="s">
        <v>127</v>
      </c>
      <c r="D115" s="13" t="s">
        <v>128</v>
      </c>
      <c r="E115" s="13" t="s">
        <v>129</v>
      </c>
      <c r="F115" s="13" t="s">
        <v>130</v>
      </c>
      <c r="G115" s="13" t="s">
        <v>131</v>
      </c>
      <c r="H115" s="13" t="s">
        <v>241</v>
      </c>
      <c r="I115" s="13" t="s">
        <v>242</v>
      </c>
      <c r="J115" s="13" t="s">
        <v>243</v>
      </c>
      <c r="K115" s="13" t="s">
        <v>244</v>
      </c>
      <c r="L115" s="13" t="s">
        <v>245</v>
      </c>
      <c r="M115" s="13" t="s">
        <v>246</v>
      </c>
      <c r="N115" s="13" t="s">
        <v>247</v>
      </c>
      <c r="O115" s="13" t="s">
        <v>248</v>
      </c>
      <c r="P115" s="13" t="s">
        <v>249</v>
      </c>
      <c r="Q115" s="13" t="s">
        <v>250</v>
      </c>
      <c r="R115" s="13" t="s">
        <v>251</v>
      </c>
      <c r="S115" s="13" t="s">
        <v>252</v>
      </c>
    </row>
    <row r="116" spans="1:23" ht="15" thickBot="1" x14ac:dyDescent="0.35">
      <c r="A116" s="13" t="s">
        <v>43</v>
      </c>
      <c r="B116" s="14">
        <v>0</v>
      </c>
      <c r="C116" s="14">
        <v>0</v>
      </c>
      <c r="D116" s="14">
        <v>0</v>
      </c>
      <c r="E116" s="14">
        <v>0</v>
      </c>
      <c r="F116" s="14">
        <v>311.2</v>
      </c>
      <c r="G116" s="14">
        <v>0</v>
      </c>
      <c r="H116" s="14">
        <v>394.4</v>
      </c>
      <c r="I116" s="14">
        <v>0</v>
      </c>
      <c r="J116" s="14">
        <v>18.7</v>
      </c>
      <c r="K116" s="14">
        <v>73.099999999999994</v>
      </c>
      <c r="L116" s="14">
        <v>0</v>
      </c>
      <c r="M116" s="14">
        <v>53.5</v>
      </c>
      <c r="N116" s="14">
        <v>0</v>
      </c>
      <c r="O116" s="14">
        <v>16.600000000000001</v>
      </c>
      <c r="P116" s="14">
        <v>0</v>
      </c>
      <c r="Q116" s="14">
        <v>0</v>
      </c>
      <c r="R116" s="14">
        <v>0</v>
      </c>
      <c r="S116" s="14">
        <v>0</v>
      </c>
    </row>
    <row r="117" spans="1:23" ht="15" thickBot="1" x14ac:dyDescent="0.3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311.2</v>
      </c>
      <c r="G117" s="14">
        <v>0</v>
      </c>
      <c r="H117" s="14">
        <v>394.4</v>
      </c>
      <c r="I117" s="14">
        <v>0</v>
      </c>
      <c r="J117" s="14">
        <v>18.7</v>
      </c>
      <c r="K117" s="14">
        <v>73.099999999999994</v>
      </c>
      <c r="L117" s="14">
        <v>0</v>
      </c>
      <c r="M117" s="14">
        <v>53.5</v>
      </c>
      <c r="N117" s="14">
        <v>0</v>
      </c>
      <c r="O117" s="14">
        <v>16.600000000000001</v>
      </c>
      <c r="P117" s="14">
        <v>0</v>
      </c>
      <c r="Q117" s="14">
        <v>0</v>
      </c>
      <c r="R117" s="14">
        <v>0</v>
      </c>
      <c r="S117" s="14">
        <v>0</v>
      </c>
    </row>
    <row r="118" spans="1:23" ht="15" thickBot="1" x14ac:dyDescent="0.35">
      <c r="A118" s="13" t="s">
        <v>47</v>
      </c>
      <c r="B118" s="14">
        <v>0</v>
      </c>
      <c r="C118" s="14">
        <v>0</v>
      </c>
      <c r="D118" s="14">
        <v>0</v>
      </c>
      <c r="E118" s="14">
        <v>0</v>
      </c>
      <c r="F118" s="14">
        <v>311.2</v>
      </c>
      <c r="G118" s="14">
        <v>0</v>
      </c>
      <c r="H118" s="14">
        <v>394.4</v>
      </c>
      <c r="I118" s="14">
        <v>0</v>
      </c>
      <c r="J118" s="14">
        <v>18.7</v>
      </c>
      <c r="K118" s="14">
        <v>73.099999999999994</v>
      </c>
      <c r="L118" s="14">
        <v>0</v>
      </c>
      <c r="M118" s="14">
        <v>0</v>
      </c>
      <c r="N118" s="14">
        <v>0</v>
      </c>
      <c r="O118" s="14">
        <v>16.600000000000001</v>
      </c>
      <c r="P118" s="14">
        <v>0</v>
      </c>
      <c r="Q118" s="14">
        <v>0</v>
      </c>
      <c r="R118" s="14">
        <v>0</v>
      </c>
      <c r="S118" s="14">
        <v>0</v>
      </c>
    </row>
    <row r="119" spans="1:23" ht="15" thickBot="1" x14ac:dyDescent="0.35">
      <c r="A119" s="13" t="s">
        <v>48</v>
      </c>
      <c r="B119" s="14">
        <v>0</v>
      </c>
      <c r="C119" s="14">
        <v>0</v>
      </c>
      <c r="D119" s="14">
        <v>0</v>
      </c>
      <c r="E119" s="14">
        <v>0</v>
      </c>
      <c r="F119" s="14">
        <v>311.2</v>
      </c>
      <c r="G119" s="14">
        <v>0</v>
      </c>
      <c r="H119" s="14">
        <v>394.4</v>
      </c>
      <c r="I119" s="14">
        <v>0</v>
      </c>
      <c r="J119" s="14">
        <v>18.7</v>
      </c>
      <c r="K119" s="14">
        <v>73.099999999999994</v>
      </c>
      <c r="L119" s="14">
        <v>0</v>
      </c>
      <c r="M119" s="14">
        <v>0</v>
      </c>
      <c r="N119" s="14">
        <v>0</v>
      </c>
      <c r="O119" s="14">
        <v>16.600000000000001</v>
      </c>
      <c r="P119" s="14">
        <v>0</v>
      </c>
      <c r="Q119" s="14">
        <v>0</v>
      </c>
      <c r="R119" s="14">
        <v>0</v>
      </c>
      <c r="S119" s="14">
        <v>0</v>
      </c>
    </row>
    <row r="120" spans="1:23" ht="15" thickBot="1" x14ac:dyDescent="0.35">
      <c r="A120" s="13" t="s">
        <v>49</v>
      </c>
      <c r="B120" s="14">
        <v>0</v>
      </c>
      <c r="C120" s="14">
        <v>0</v>
      </c>
      <c r="D120" s="14">
        <v>0</v>
      </c>
      <c r="E120" s="14">
        <v>0</v>
      </c>
      <c r="F120" s="14">
        <v>311.2</v>
      </c>
      <c r="G120" s="14">
        <v>0</v>
      </c>
      <c r="H120" s="14">
        <v>394.4</v>
      </c>
      <c r="I120" s="14">
        <v>0</v>
      </c>
      <c r="J120" s="14">
        <v>18.7</v>
      </c>
      <c r="K120" s="14">
        <v>73.099999999999994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</row>
    <row r="121" spans="1:23" ht="15" thickBot="1" x14ac:dyDescent="0.35">
      <c r="A121" s="13" t="s">
        <v>50</v>
      </c>
      <c r="B121" s="14">
        <v>0</v>
      </c>
      <c r="C121" s="14">
        <v>0</v>
      </c>
      <c r="D121" s="14">
        <v>0</v>
      </c>
      <c r="E121" s="14">
        <v>0</v>
      </c>
      <c r="F121" s="14">
        <v>311.2</v>
      </c>
      <c r="G121" s="14">
        <v>0</v>
      </c>
      <c r="H121" s="14">
        <v>394.4</v>
      </c>
      <c r="I121" s="14">
        <v>0</v>
      </c>
      <c r="J121" s="14">
        <v>18.7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</row>
    <row r="122" spans="1:23" ht="15" thickBot="1" x14ac:dyDescent="0.35">
      <c r="A122" s="13" t="s">
        <v>52</v>
      </c>
      <c r="B122" s="14">
        <v>0</v>
      </c>
      <c r="C122" s="14">
        <v>0</v>
      </c>
      <c r="D122" s="14">
        <v>0</v>
      </c>
      <c r="E122" s="14">
        <v>0</v>
      </c>
      <c r="F122" s="14">
        <v>311.2</v>
      </c>
      <c r="G122" s="14">
        <v>0</v>
      </c>
      <c r="H122" s="14">
        <v>376.3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</row>
    <row r="123" spans="1:23" ht="15" thickBot="1" x14ac:dyDescent="0.35">
      <c r="A123" s="13" t="s">
        <v>53</v>
      </c>
      <c r="B123" s="14">
        <v>0</v>
      </c>
      <c r="C123" s="14">
        <v>0</v>
      </c>
      <c r="D123" s="14">
        <v>0</v>
      </c>
      <c r="E123" s="14">
        <v>0</v>
      </c>
      <c r="F123" s="14">
        <v>311.2</v>
      </c>
      <c r="G123" s="14">
        <v>0</v>
      </c>
      <c r="H123" s="14">
        <v>376.3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</row>
    <row r="124" spans="1:23" ht="15" thickBot="1" x14ac:dyDescent="0.35">
      <c r="A124" s="13" t="s">
        <v>54</v>
      </c>
      <c r="B124" s="14">
        <v>0</v>
      </c>
      <c r="C124" s="14">
        <v>0</v>
      </c>
      <c r="D124" s="14">
        <v>0</v>
      </c>
      <c r="E124" s="14">
        <v>0</v>
      </c>
      <c r="F124" s="14">
        <v>311.2</v>
      </c>
      <c r="G124" s="14">
        <v>0</v>
      </c>
      <c r="H124" s="14">
        <v>376.3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</row>
    <row r="125" spans="1:23" ht="15" thickBot="1" x14ac:dyDescent="0.35">
      <c r="A125" s="13" t="s">
        <v>55</v>
      </c>
      <c r="B125" s="14">
        <v>0</v>
      </c>
      <c r="C125" s="14">
        <v>0</v>
      </c>
      <c r="D125" s="14">
        <v>0</v>
      </c>
      <c r="E125" s="14">
        <v>0</v>
      </c>
      <c r="F125" s="14">
        <v>311.2</v>
      </c>
      <c r="G125" s="14">
        <v>0</v>
      </c>
      <c r="H125" s="14">
        <v>376.3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</row>
    <row r="126" spans="1:23" ht="18.600000000000001" thickBot="1" x14ac:dyDescent="0.35">
      <c r="A126" s="9"/>
    </row>
    <row r="127" spans="1:23" ht="15" thickBot="1" x14ac:dyDescent="0.35">
      <c r="A127" s="13" t="s">
        <v>68</v>
      </c>
      <c r="B127" s="13" t="s">
        <v>40</v>
      </c>
      <c r="C127" s="13" t="s">
        <v>127</v>
      </c>
      <c r="D127" s="13" t="s">
        <v>128</v>
      </c>
      <c r="E127" s="13" t="s">
        <v>129</v>
      </c>
      <c r="F127" s="13" t="s">
        <v>130</v>
      </c>
      <c r="G127" s="13" t="s">
        <v>131</v>
      </c>
      <c r="H127" s="13" t="s">
        <v>241</v>
      </c>
      <c r="I127" s="13" t="s">
        <v>242</v>
      </c>
      <c r="J127" s="13" t="s">
        <v>243</v>
      </c>
      <c r="K127" s="13" t="s">
        <v>244</v>
      </c>
      <c r="L127" s="13" t="s">
        <v>245</v>
      </c>
      <c r="M127" s="13" t="s">
        <v>246</v>
      </c>
      <c r="N127" s="13" t="s">
        <v>247</v>
      </c>
      <c r="O127" s="13" t="s">
        <v>248</v>
      </c>
      <c r="P127" s="13" t="s">
        <v>249</v>
      </c>
      <c r="Q127" s="13" t="s">
        <v>250</v>
      </c>
      <c r="R127" s="13" t="s">
        <v>251</v>
      </c>
      <c r="S127" s="13" t="s">
        <v>252</v>
      </c>
      <c r="T127" s="13" t="s">
        <v>69</v>
      </c>
      <c r="U127" s="13" t="s">
        <v>70</v>
      </c>
      <c r="V127" s="13" t="s">
        <v>71</v>
      </c>
      <c r="W127" s="13" t="s">
        <v>72</v>
      </c>
    </row>
    <row r="128" spans="1:23" ht="15" thickBot="1" x14ac:dyDescent="0.35">
      <c r="A128" s="13" t="s">
        <v>0</v>
      </c>
      <c r="B128" s="14">
        <v>0</v>
      </c>
      <c r="C128" s="14">
        <v>0</v>
      </c>
      <c r="D128" s="14">
        <v>0</v>
      </c>
      <c r="E128" s="14">
        <v>0</v>
      </c>
      <c r="F128" s="14">
        <v>311.2</v>
      </c>
      <c r="G128" s="14">
        <v>0</v>
      </c>
      <c r="H128" s="14">
        <v>394.4</v>
      </c>
      <c r="I128" s="14">
        <v>0</v>
      </c>
      <c r="J128" s="14">
        <v>0</v>
      </c>
      <c r="K128" s="14">
        <v>73.099999999999994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778.8</v>
      </c>
      <c r="U128" s="14">
        <v>772</v>
      </c>
      <c r="V128" s="14">
        <v>-6.8</v>
      </c>
      <c r="W128" s="14">
        <v>-0.88</v>
      </c>
    </row>
    <row r="129" spans="1:23" ht="15" thickBot="1" x14ac:dyDescent="0.35">
      <c r="A129" s="13" t="s">
        <v>1</v>
      </c>
      <c r="B129" s="14">
        <v>0</v>
      </c>
      <c r="C129" s="14">
        <v>0</v>
      </c>
      <c r="D129" s="14">
        <v>0</v>
      </c>
      <c r="E129" s="14">
        <v>0</v>
      </c>
      <c r="F129" s="14">
        <v>311.2</v>
      </c>
      <c r="G129" s="14">
        <v>0</v>
      </c>
      <c r="H129" s="14">
        <v>394.4</v>
      </c>
      <c r="I129" s="14">
        <v>0</v>
      </c>
      <c r="J129" s="14">
        <v>0</v>
      </c>
      <c r="K129" s="14">
        <v>0</v>
      </c>
      <c r="L129" s="14">
        <v>0</v>
      </c>
      <c r="M129" s="14">
        <v>53.5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759.1</v>
      </c>
      <c r="U129" s="14">
        <v>739</v>
      </c>
      <c r="V129" s="14">
        <v>-20.100000000000001</v>
      </c>
      <c r="W129" s="14">
        <v>-2.72</v>
      </c>
    </row>
    <row r="130" spans="1:23" ht="15" thickBot="1" x14ac:dyDescent="0.35">
      <c r="A130" s="13" t="s">
        <v>2</v>
      </c>
      <c r="B130" s="14">
        <v>0</v>
      </c>
      <c r="C130" s="14">
        <v>0</v>
      </c>
      <c r="D130" s="14">
        <v>0</v>
      </c>
      <c r="E130" s="14">
        <v>0</v>
      </c>
      <c r="F130" s="14">
        <v>311.2</v>
      </c>
      <c r="G130" s="14">
        <v>0</v>
      </c>
      <c r="H130" s="14">
        <v>394.4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705.6</v>
      </c>
      <c r="U130" s="14">
        <v>672</v>
      </c>
      <c r="V130" s="14">
        <v>-33.6</v>
      </c>
      <c r="W130" s="14">
        <v>-5</v>
      </c>
    </row>
    <row r="131" spans="1:23" ht="15" thickBot="1" x14ac:dyDescent="0.35">
      <c r="A131" s="13" t="s">
        <v>3</v>
      </c>
      <c r="B131" s="14">
        <v>0</v>
      </c>
      <c r="C131" s="14">
        <v>0</v>
      </c>
      <c r="D131" s="14">
        <v>0</v>
      </c>
      <c r="E131" s="14">
        <v>0</v>
      </c>
      <c r="F131" s="14">
        <v>311.2</v>
      </c>
      <c r="G131" s="14">
        <v>0</v>
      </c>
      <c r="H131" s="14">
        <v>394.4</v>
      </c>
      <c r="I131" s="14">
        <v>0</v>
      </c>
      <c r="J131" s="14">
        <v>0</v>
      </c>
      <c r="K131" s="14">
        <v>73.099999999999994</v>
      </c>
      <c r="L131" s="14">
        <v>0</v>
      </c>
      <c r="M131" s="14">
        <v>0</v>
      </c>
      <c r="N131" s="14">
        <v>0</v>
      </c>
      <c r="O131" s="14">
        <v>16.600000000000001</v>
      </c>
      <c r="P131" s="14">
        <v>0</v>
      </c>
      <c r="Q131" s="14">
        <v>0</v>
      </c>
      <c r="R131" s="14">
        <v>0</v>
      </c>
      <c r="S131" s="14">
        <v>0</v>
      </c>
      <c r="T131" s="14">
        <v>795.4</v>
      </c>
      <c r="U131" s="14">
        <v>805</v>
      </c>
      <c r="V131" s="14">
        <v>9.6</v>
      </c>
      <c r="W131" s="14">
        <v>1.19</v>
      </c>
    </row>
    <row r="132" spans="1:23" ht="15" thickBot="1" x14ac:dyDescent="0.35">
      <c r="A132" s="13" t="s">
        <v>4</v>
      </c>
      <c r="B132" s="14">
        <v>0</v>
      </c>
      <c r="C132" s="14">
        <v>0</v>
      </c>
      <c r="D132" s="14">
        <v>0</v>
      </c>
      <c r="E132" s="14">
        <v>0</v>
      </c>
      <c r="F132" s="14">
        <v>311.2</v>
      </c>
      <c r="G132" s="14">
        <v>0</v>
      </c>
      <c r="H132" s="14">
        <v>376.3</v>
      </c>
      <c r="I132" s="14">
        <v>0</v>
      </c>
      <c r="J132" s="14">
        <v>18.7</v>
      </c>
      <c r="K132" s="14">
        <v>0</v>
      </c>
      <c r="L132" s="14">
        <v>0</v>
      </c>
      <c r="M132" s="14">
        <v>53.5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759.6</v>
      </c>
      <c r="U132" s="14">
        <v>803</v>
      </c>
      <c r="V132" s="14">
        <v>43.4</v>
      </c>
      <c r="W132" s="14">
        <v>5.4</v>
      </c>
    </row>
    <row r="133" spans="1:23" ht="15" thickBot="1" x14ac:dyDescent="0.35">
      <c r="A133" s="13" t="s">
        <v>5</v>
      </c>
      <c r="B133" s="14">
        <v>0</v>
      </c>
      <c r="C133" s="14">
        <v>0</v>
      </c>
      <c r="D133" s="14">
        <v>0</v>
      </c>
      <c r="E133" s="14">
        <v>0</v>
      </c>
      <c r="F133" s="14">
        <v>311.2</v>
      </c>
      <c r="G133" s="14">
        <v>0</v>
      </c>
      <c r="H133" s="14">
        <v>376.3</v>
      </c>
      <c r="I133" s="14">
        <v>0</v>
      </c>
      <c r="J133" s="14">
        <v>18.7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706.2</v>
      </c>
      <c r="U133" s="14">
        <v>783</v>
      </c>
      <c r="V133" s="14">
        <v>76.8</v>
      </c>
      <c r="W133" s="14">
        <v>9.81</v>
      </c>
    </row>
    <row r="134" spans="1:23" ht="15" thickBot="1" x14ac:dyDescent="0.35">
      <c r="A134" s="13" t="s">
        <v>6</v>
      </c>
      <c r="B134" s="14">
        <v>0</v>
      </c>
      <c r="C134" s="14">
        <v>0</v>
      </c>
      <c r="D134" s="14">
        <v>0</v>
      </c>
      <c r="E134" s="14">
        <v>0</v>
      </c>
      <c r="F134" s="14">
        <v>311.2</v>
      </c>
      <c r="G134" s="14">
        <v>0</v>
      </c>
      <c r="H134" s="14">
        <v>376.3</v>
      </c>
      <c r="I134" s="14">
        <v>0</v>
      </c>
      <c r="J134" s="14">
        <v>18.7</v>
      </c>
      <c r="K134" s="14">
        <v>73.099999999999994</v>
      </c>
      <c r="L134" s="14">
        <v>0</v>
      </c>
      <c r="M134" s="14">
        <v>0</v>
      </c>
      <c r="N134" s="14">
        <v>0</v>
      </c>
      <c r="O134" s="14">
        <v>16.600000000000001</v>
      </c>
      <c r="P134" s="14">
        <v>0</v>
      </c>
      <c r="Q134" s="14">
        <v>0</v>
      </c>
      <c r="R134" s="14">
        <v>0</v>
      </c>
      <c r="S134" s="14">
        <v>0</v>
      </c>
      <c r="T134" s="14">
        <v>795.9</v>
      </c>
      <c r="U134" s="14">
        <v>830</v>
      </c>
      <c r="V134" s="14">
        <v>34.1</v>
      </c>
      <c r="W134" s="14">
        <v>4.1100000000000003</v>
      </c>
    </row>
    <row r="135" spans="1:23" ht="15" thickBot="1" x14ac:dyDescent="0.35">
      <c r="A135" s="13" t="s">
        <v>7</v>
      </c>
      <c r="B135" s="14">
        <v>0</v>
      </c>
      <c r="C135" s="14">
        <v>0</v>
      </c>
      <c r="D135" s="14">
        <v>0</v>
      </c>
      <c r="E135" s="14">
        <v>0</v>
      </c>
      <c r="F135" s="14">
        <v>311.2</v>
      </c>
      <c r="G135" s="14">
        <v>0</v>
      </c>
      <c r="H135" s="14">
        <v>394.4</v>
      </c>
      <c r="I135" s="14">
        <v>0</v>
      </c>
      <c r="J135" s="14">
        <v>18.7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724.3</v>
      </c>
      <c r="U135" s="14">
        <v>653</v>
      </c>
      <c r="V135" s="14">
        <v>-71.3</v>
      </c>
      <c r="W135" s="14">
        <v>-10.92</v>
      </c>
    </row>
    <row r="136" spans="1:23" ht="15" thickBot="1" x14ac:dyDescent="0.35">
      <c r="A136" s="13" t="s">
        <v>8</v>
      </c>
      <c r="B136" s="14">
        <v>0</v>
      </c>
      <c r="C136" s="14">
        <v>0</v>
      </c>
      <c r="D136" s="14">
        <v>0</v>
      </c>
      <c r="E136" s="14">
        <v>0</v>
      </c>
      <c r="F136" s="14">
        <v>311.2</v>
      </c>
      <c r="G136" s="14">
        <v>0</v>
      </c>
      <c r="H136" s="14">
        <v>394.4</v>
      </c>
      <c r="I136" s="14">
        <v>0</v>
      </c>
      <c r="J136" s="14">
        <v>18.7</v>
      </c>
      <c r="K136" s="14">
        <v>73.099999999999994</v>
      </c>
      <c r="L136" s="14">
        <v>0</v>
      </c>
      <c r="M136" s="14">
        <v>0</v>
      </c>
      <c r="N136" s="14">
        <v>0</v>
      </c>
      <c r="O136" s="14">
        <v>16.600000000000001</v>
      </c>
      <c r="P136" s="14">
        <v>0</v>
      </c>
      <c r="Q136" s="14">
        <v>0</v>
      </c>
      <c r="R136" s="14">
        <v>0</v>
      </c>
      <c r="S136" s="14">
        <v>0</v>
      </c>
      <c r="T136" s="14">
        <v>814.1</v>
      </c>
      <c r="U136" s="14">
        <v>842</v>
      </c>
      <c r="V136" s="14">
        <v>27.9</v>
      </c>
      <c r="W136" s="14">
        <v>3.31</v>
      </c>
    </row>
    <row r="137" spans="1:23" ht="15" thickBot="1" x14ac:dyDescent="0.35">
      <c r="A137" s="13" t="s">
        <v>9</v>
      </c>
      <c r="B137" s="14">
        <v>0</v>
      </c>
      <c r="C137" s="14">
        <v>0</v>
      </c>
      <c r="D137" s="14">
        <v>0</v>
      </c>
      <c r="E137" s="14">
        <v>0</v>
      </c>
      <c r="F137" s="14">
        <v>311.2</v>
      </c>
      <c r="G137" s="14">
        <v>0</v>
      </c>
      <c r="H137" s="14">
        <v>376.3</v>
      </c>
      <c r="I137" s="14">
        <v>0</v>
      </c>
      <c r="J137" s="14">
        <v>18.7</v>
      </c>
      <c r="K137" s="14">
        <v>73.099999999999994</v>
      </c>
      <c r="L137" s="14">
        <v>0</v>
      </c>
      <c r="M137" s="14">
        <v>0</v>
      </c>
      <c r="N137" s="14">
        <v>0</v>
      </c>
      <c r="O137" s="14">
        <v>16.600000000000001</v>
      </c>
      <c r="P137" s="14">
        <v>0</v>
      </c>
      <c r="Q137" s="14">
        <v>0</v>
      </c>
      <c r="R137" s="14">
        <v>0</v>
      </c>
      <c r="S137" s="14">
        <v>0</v>
      </c>
      <c r="T137" s="14">
        <v>795.9</v>
      </c>
      <c r="U137" s="14">
        <v>736</v>
      </c>
      <c r="V137" s="14">
        <v>-59.9</v>
      </c>
      <c r="W137" s="14">
        <v>-8.14</v>
      </c>
    </row>
    <row r="138" spans="1:23" ht="15" thickBot="1" x14ac:dyDescent="0.35"/>
    <row r="139" spans="1:23" ht="15" thickBot="1" x14ac:dyDescent="0.35">
      <c r="A139" s="15" t="s">
        <v>73</v>
      </c>
      <c r="B139" s="16">
        <v>867.5</v>
      </c>
    </row>
    <row r="140" spans="1:23" ht="15" thickBot="1" x14ac:dyDescent="0.35">
      <c r="A140" s="15" t="s">
        <v>142</v>
      </c>
      <c r="B140" s="16">
        <v>687.5</v>
      </c>
    </row>
    <row r="141" spans="1:23" ht="15" thickBot="1" x14ac:dyDescent="0.35">
      <c r="A141" s="15" t="s">
        <v>75</v>
      </c>
      <c r="B141" s="16">
        <v>7634.9</v>
      </c>
    </row>
    <row r="142" spans="1:23" ht="15" thickBot="1" x14ac:dyDescent="0.35">
      <c r="A142" s="15" t="s">
        <v>76</v>
      </c>
      <c r="B142" s="16">
        <v>7635</v>
      </c>
    </row>
    <row r="143" spans="1:23" ht="15" thickBot="1" x14ac:dyDescent="0.35">
      <c r="A143" s="15" t="s">
        <v>77</v>
      </c>
      <c r="B143" s="16">
        <v>-0.1</v>
      </c>
    </row>
    <row r="144" spans="1:23" ht="15" thickBot="1" x14ac:dyDescent="0.35">
      <c r="A144" s="15" t="s">
        <v>78</v>
      </c>
      <c r="B144" s="16"/>
    </row>
    <row r="145" spans="1:2" ht="15" thickBot="1" x14ac:dyDescent="0.35">
      <c r="A145" s="15" t="s">
        <v>79</v>
      </c>
      <c r="B145" s="16"/>
    </row>
    <row r="146" spans="1:2" ht="15" thickBot="1" x14ac:dyDescent="0.35">
      <c r="A146" s="15" t="s">
        <v>80</v>
      </c>
      <c r="B146" s="16">
        <v>0</v>
      </c>
    </row>
    <row r="148" spans="1:2" x14ac:dyDescent="0.3">
      <c r="A148" s="17" t="s">
        <v>81</v>
      </c>
    </row>
    <row r="150" spans="1:2" x14ac:dyDescent="0.3">
      <c r="A150" s="18" t="s">
        <v>326</v>
      </c>
    </row>
    <row r="151" spans="1:2" x14ac:dyDescent="0.3">
      <c r="A151" s="18" t="s">
        <v>265</v>
      </c>
    </row>
  </sheetData>
  <conditionalFormatting sqref="U12:V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2:X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:Z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8" r:id="rId1" display="https://miau.my-x.hu/myx-free/coco/test/525837520211025144214.html" xr:uid="{7F46A62C-32F9-47DE-894E-58841400C668}"/>
    <hyperlink ref="A148" r:id="rId2" display="https://miau.my-x.hu/myx-free/coco/test/398530020211025144710.html" xr:uid="{E62B4897-F803-4B38-9527-9143A6E4A4FD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569E-14A6-498C-B40C-82FB55163734}">
  <dimension ref="A1:AV151"/>
  <sheetViews>
    <sheetView zoomScale="55" zoomScaleNormal="55" workbookViewId="0"/>
  </sheetViews>
  <sheetFormatPr defaultRowHeight="14.4" x14ac:dyDescent="0.3"/>
  <sheetData>
    <row r="1" spans="1:28" ht="15" thickBot="1" x14ac:dyDescent="0.35">
      <c r="A1" s="13" t="s">
        <v>39</v>
      </c>
      <c r="B1" s="13" t="str">
        <f>oam_SIM2!B7</f>
        <v>X(I)DIRECTCORREL</v>
      </c>
      <c r="C1" s="13" t="str">
        <f>oam_SIM2!C7</f>
        <v>X(I)INVERSECORREL</v>
      </c>
      <c r="D1" s="13" t="str">
        <f>oam_SIM2!D7</f>
        <v>X(I)DIRECTcount</v>
      </c>
      <c r="E1" s="13" t="str">
        <f>oam_SIM2!E7</f>
        <v>X(I)INVERSEcount</v>
      </c>
      <c r="F1" s="13" t="str">
        <f>oam_SIM2!F7</f>
        <v>X(I)DIRECTmax</v>
      </c>
      <c r="G1" s="13" t="str">
        <f>oam_SIM2!G7</f>
        <v>X(I)INVERSEmax</v>
      </c>
      <c r="H1" s="13" t="str">
        <f>oam_SIM2!H7</f>
        <v>X(I)DIRECTmin</v>
      </c>
      <c r="I1" s="13" t="str">
        <f>oam_SIM2!I7</f>
        <v>X(I)INVERSEmin</v>
      </c>
      <c r="J1" s="13" t="str">
        <f>oam_SIM2!J7</f>
        <v>X(I)DIRECTstdev</v>
      </c>
      <c r="K1" s="13" t="str">
        <f>oam_SIM2!K7</f>
        <v>X(I)INVERSEstdev</v>
      </c>
      <c r="L1" s="13" t="str">
        <f>oam_SIM2!L7</f>
        <v>X(I)D&amp;Ivalidity</v>
      </c>
      <c r="M1" s="13" t="str">
        <f>oam_SIM2!M7</f>
        <v>X(J)DIRECTCORREL</v>
      </c>
      <c r="N1" s="13" t="str">
        <f>oam_SIM2!N7</f>
        <v>X(J)INVERSECORREL</v>
      </c>
      <c r="O1" s="13" t="str">
        <f>oam_SIM2!O7</f>
        <v>X(J)DIRECTcount</v>
      </c>
      <c r="P1" s="13" t="str">
        <f>oam_SIM2!P7</f>
        <v>X(J)INVERSEcount</v>
      </c>
      <c r="Q1" s="13" t="str">
        <f>oam_SIM2!Q7</f>
        <v>X(J)DIRECTmax</v>
      </c>
      <c r="R1" s="13" t="str">
        <f>oam_SIM2!R7</f>
        <v>X(J)INVERSEmax</v>
      </c>
      <c r="S1" s="13" t="str">
        <f>oam_SIM2!S7</f>
        <v>X(J)DIRECTmin</v>
      </c>
      <c r="T1" s="13" t="str">
        <f>oam_SIM2!T7</f>
        <v>X(J)INVERSEmin</v>
      </c>
      <c r="U1" s="13" t="str">
        <f>oam_SIM2!U7</f>
        <v>X(J)DIRECTstdev</v>
      </c>
      <c r="V1" s="13" t="str">
        <f>oam_SIM2!V7</f>
        <v>X(J)INVERSEstdev</v>
      </c>
      <c r="W1" s="13" t="str">
        <f>oam_SIM2!W7</f>
        <v>X(J)D&amp;Ivalidity</v>
      </c>
      <c r="X1" s="13" t="s">
        <v>257</v>
      </c>
      <c r="Y1" t="s">
        <v>561</v>
      </c>
      <c r="Z1" t="s">
        <v>562</v>
      </c>
      <c r="AA1" s="54" t="s">
        <v>275</v>
      </c>
    </row>
    <row r="2" spans="1:28" ht="15" thickBot="1" x14ac:dyDescent="0.35">
      <c r="A2" s="13" t="s">
        <v>0</v>
      </c>
      <c r="B2" s="14">
        <v>4</v>
      </c>
      <c r="C2" s="14">
        <v>4</v>
      </c>
      <c r="D2" s="14">
        <v>4</v>
      </c>
      <c r="E2" s="14">
        <v>4</v>
      </c>
      <c r="F2" s="14">
        <v>4</v>
      </c>
      <c r="G2" s="14">
        <v>6</v>
      </c>
      <c r="H2" s="14">
        <v>1</v>
      </c>
      <c r="I2" s="14">
        <v>1</v>
      </c>
      <c r="J2" s="14">
        <v>5</v>
      </c>
      <c r="K2" s="14">
        <v>6</v>
      </c>
      <c r="L2" s="14">
        <v>1</v>
      </c>
      <c r="M2" s="14">
        <v>1</v>
      </c>
      <c r="N2" s="14">
        <v>1</v>
      </c>
      <c r="O2" s="14">
        <v>6</v>
      </c>
      <c r="P2" s="14">
        <v>1</v>
      </c>
      <c r="Q2" s="14">
        <v>1</v>
      </c>
      <c r="R2" s="14">
        <v>1</v>
      </c>
      <c r="S2" s="14">
        <v>1</v>
      </c>
      <c r="T2" s="14">
        <v>1</v>
      </c>
      <c r="U2" s="14">
        <v>1</v>
      </c>
      <c r="V2" s="14">
        <v>1</v>
      </c>
      <c r="W2" s="14">
        <v>1</v>
      </c>
      <c r="X2" s="14">
        <f>OAM_reg_simy!H18</f>
        <v>772</v>
      </c>
      <c r="Y2">
        <f>X58</f>
        <v>786.4</v>
      </c>
      <c r="Z2">
        <f>IF(Z58*Z128&lt;=0,1,0)</f>
        <v>0</v>
      </c>
      <c r="AA2">
        <f>X2-Y2</f>
        <v>-14.399999999999977</v>
      </c>
    </row>
    <row r="3" spans="1:28" ht="15" thickBot="1" x14ac:dyDescent="0.35">
      <c r="A3" s="13" t="s">
        <v>1</v>
      </c>
      <c r="B3" s="14">
        <v>4</v>
      </c>
      <c r="C3" s="14">
        <v>4</v>
      </c>
      <c r="D3" s="14">
        <v>4</v>
      </c>
      <c r="E3" s="14">
        <v>4</v>
      </c>
      <c r="F3" s="14">
        <v>4</v>
      </c>
      <c r="G3" s="14">
        <v>6</v>
      </c>
      <c r="H3" s="14">
        <v>1</v>
      </c>
      <c r="I3" s="14">
        <v>1</v>
      </c>
      <c r="J3" s="14">
        <v>5</v>
      </c>
      <c r="K3" s="14">
        <v>6</v>
      </c>
      <c r="L3" s="14">
        <v>1</v>
      </c>
      <c r="M3" s="14">
        <v>9</v>
      </c>
      <c r="N3" s="14">
        <v>6</v>
      </c>
      <c r="O3" s="14">
        <v>1</v>
      </c>
      <c r="P3" s="14">
        <v>5</v>
      </c>
      <c r="Q3" s="14">
        <v>9</v>
      </c>
      <c r="R3" s="14">
        <v>2</v>
      </c>
      <c r="S3" s="14">
        <v>1</v>
      </c>
      <c r="T3" s="14">
        <v>1</v>
      </c>
      <c r="U3" s="14">
        <v>9</v>
      </c>
      <c r="V3" s="14">
        <v>2</v>
      </c>
      <c r="W3" s="14">
        <v>1</v>
      </c>
      <c r="X3" s="14">
        <f>OAM_reg_simy!H19</f>
        <v>739</v>
      </c>
      <c r="Y3">
        <f t="shared" ref="Y3:Y11" si="0">X59</f>
        <v>737</v>
      </c>
      <c r="Z3">
        <f t="shared" ref="Z3:Z11" si="1">IF(Z59*Z129&lt;=0,1,0)</f>
        <v>1</v>
      </c>
      <c r="AA3">
        <f t="shared" ref="AA3:AA11" si="2">X3-Y3</f>
        <v>2</v>
      </c>
    </row>
    <row r="4" spans="1:28" ht="15" thickBot="1" x14ac:dyDescent="0.35">
      <c r="A4" s="13" t="s">
        <v>2</v>
      </c>
      <c r="B4" s="14">
        <v>4</v>
      </c>
      <c r="C4" s="14">
        <v>4</v>
      </c>
      <c r="D4" s="14">
        <v>4</v>
      </c>
      <c r="E4" s="14">
        <v>4</v>
      </c>
      <c r="F4" s="14">
        <v>4</v>
      </c>
      <c r="G4" s="14">
        <v>6</v>
      </c>
      <c r="H4" s="14">
        <v>1</v>
      </c>
      <c r="I4" s="14">
        <v>1</v>
      </c>
      <c r="J4" s="14">
        <v>5</v>
      </c>
      <c r="K4" s="14">
        <v>6</v>
      </c>
      <c r="L4" s="14">
        <v>1</v>
      </c>
      <c r="M4" s="14">
        <v>6</v>
      </c>
      <c r="N4" s="14">
        <v>8</v>
      </c>
      <c r="O4" s="14">
        <v>3</v>
      </c>
      <c r="P4" s="14">
        <v>2</v>
      </c>
      <c r="Q4" s="14">
        <v>6</v>
      </c>
      <c r="R4" s="14">
        <v>4</v>
      </c>
      <c r="S4" s="14">
        <v>1</v>
      </c>
      <c r="T4" s="14">
        <v>1</v>
      </c>
      <c r="U4" s="14">
        <v>6</v>
      </c>
      <c r="V4" s="14">
        <v>4</v>
      </c>
      <c r="W4" s="14">
        <v>4</v>
      </c>
      <c r="X4" s="14">
        <f>OAM_reg_simy!H20</f>
        <v>672</v>
      </c>
      <c r="Y4">
        <f t="shared" si="0"/>
        <v>670.2</v>
      </c>
      <c r="Z4">
        <f t="shared" si="1"/>
        <v>1</v>
      </c>
      <c r="AA4">
        <f t="shared" si="2"/>
        <v>1.7999999999999545</v>
      </c>
    </row>
    <row r="5" spans="1:28" ht="15" thickBot="1" x14ac:dyDescent="0.35">
      <c r="A5" s="13" t="s">
        <v>3</v>
      </c>
      <c r="B5" s="14">
        <v>4</v>
      </c>
      <c r="C5" s="14">
        <v>4</v>
      </c>
      <c r="D5" s="14">
        <v>4</v>
      </c>
      <c r="E5" s="14">
        <v>4</v>
      </c>
      <c r="F5" s="14">
        <v>4</v>
      </c>
      <c r="G5" s="14">
        <v>6</v>
      </c>
      <c r="H5" s="14">
        <v>1</v>
      </c>
      <c r="I5" s="14">
        <v>1</v>
      </c>
      <c r="J5" s="14">
        <v>5</v>
      </c>
      <c r="K5" s="14">
        <v>6</v>
      </c>
      <c r="L5" s="14">
        <v>1</v>
      </c>
      <c r="M5" s="14">
        <v>2</v>
      </c>
      <c r="N5" s="14">
        <v>2</v>
      </c>
      <c r="O5" s="14">
        <v>6</v>
      </c>
      <c r="P5" s="14">
        <v>5</v>
      </c>
      <c r="Q5" s="14">
        <v>2</v>
      </c>
      <c r="R5" s="14">
        <v>7</v>
      </c>
      <c r="S5" s="14">
        <v>7</v>
      </c>
      <c r="T5" s="14">
        <v>1</v>
      </c>
      <c r="U5" s="14">
        <v>2</v>
      </c>
      <c r="V5" s="14">
        <v>7</v>
      </c>
      <c r="W5" s="14">
        <v>7</v>
      </c>
      <c r="X5" s="14">
        <f>OAM_reg_simy!H21</f>
        <v>805</v>
      </c>
      <c r="Y5">
        <f t="shared" si="0"/>
        <v>783.4</v>
      </c>
      <c r="Z5">
        <f t="shared" si="1"/>
        <v>0</v>
      </c>
      <c r="AA5">
        <f t="shared" si="2"/>
        <v>21.600000000000023</v>
      </c>
    </row>
    <row r="6" spans="1:28" ht="15" thickBot="1" x14ac:dyDescent="0.35">
      <c r="A6" s="13" t="s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5</v>
      </c>
      <c r="M6" s="14">
        <v>9</v>
      </c>
      <c r="N6" s="14">
        <v>6</v>
      </c>
      <c r="O6" s="14">
        <v>1</v>
      </c>
      <c r="P6" s="14">
        <v>5</v>
      </c>
      <c r="Q6" s="14">
        <v>9</v>
      </c>
      <c r="R6" s="14">
        <v>2</v>
      </c>
      <c r="S6" s="14">
        <v>1</v>
      </c>
      <c r="T6" s="14">
        <v>1</v>
      </c>
      <c r="U6" s="14">
        <v>9</v>
      </c>
      <c r="V6" s="14">
        <v>2</v>
      </c>
      <c r="W6" s="14">
        <v>1</v>
      </c>
      <c r="X6" s="14">
        <f>OAM_reg_simy!H22</f>
        <v>803</v>
      </c>
      <c r="Y6">
        <f t="shared" si="0"/>
        <v>824.3</v>
      </c>
      <c r="Z6">
        <f t="shared" si="1"/>
        <v>1</v>
      </c>
      <c r="AA6">
        <f t="shared" si="2"/>
        <v>-21.299999999999955</v>
      </c>
    </row>
    <row r="7" spans="1:28" ht="15" thickBot="1" x14ac:dyDescent="0.35">
      <c r="A7" s="13" t="s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5</v>
      </c>
      <c r="M7" s="14">
        <v>6</v>
      </c>
      <c r="N7" s="14">
        <v>8</v>
      </c>
      <c r="O7" s="14">
        <v>3</v>
      </c>
      <c r="P7" s="14">
        <v>2</v>
      </c>
      <c r="Q7" s="14">
        <v>6</v>
      </c>
      <c r="R7" s="14">
        <v>4</v>
      </c>
      <c r="S7" s="14">
        <v>1</v>
      </c>
      <c r="T7" s="14">
        <v>1</v>
      </c>
      <c r="U7" s="14">
        <v>6</v>
      </c>
      <c r="V7" s="14">
        <v>4</v>
      </c>
      <c r="W7" s="14">
        <v>4</v>
      </c>
      <c r="X7" s="14">
        <f>OAM_reg_simy!H23</f>
        <v>783</v>
      </c>
      <c r="Y7">
        <f t="shared" si="0"/>
        <v>757.5</v>
      </c>
      <c r="Z7">
        <f t="shared" si="1"/>
        <v>0</v>
      </c>
      <c r="AA7">
        <f t="shared" si="2"/>
        <v>25.5</v>
      </c>
    </row>
    <row r="8" spans="1:28" ht="15" thickBot="1" x14ac:dyDescent="0.35">
      <c r="A8" s="13" t="s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5</v>
      </c>
      <c r="M8" s="14">
        <v>2</v>
      </c>
      <c r="N8" s="14">
        <v>2</v>
      </c>
      <c r="O8" s="14">
        <v>6</v>
      </c>
      <c r="P8" s="14">
        <v>5</v>
      </c>
      <c r="Q8" s="14">
        <v>2</v>
      </c>
      <c r="R8" s="14">
        <v>7</v>
      </c>
      <c r="S8" s="14">
        <v>7</v>
      </c>
      <c r="T8" s="14">
        <v>1</v>
      </c>
      <c r="U8" s="14">
        <v>2</v>
      </c>
      <c r="V8" s="14">
        <v>7</v>
      </c>
      <c r="W8" s="14">
        <v>7</v>
      </c>
      <c r="X8" s="14">
        <f>OAM_reg_simy!H24</f>
        <v>830</v>
      </c>
      <c r="Y8">
        <f t="shared" si="0"/>
        <v>870.7</v>
      </c>
      <c r="Z8">
        <f t="shared" si="1"/>
        <v>1</v>
      </c>
      <c r="AA8">
        <f t="shared" si="2"/>
        <v>-40.700000000000045</v>
      </c>
    </row>
    <row r="9" spans="1:28" ht="15" thickBot="1" x14ac:dyDescent="0.35">
      <c r="A9" s="13" t="s">
        <v>7</v>
      </c>
      <c r="B9" s="14">
        <v>9</v>
      </c>
      <c r="C9" s="14">
        <v>8</v>
      </c>
      <c r="D9" s="14">
        <v>9</v>
      </c>
      <c r="E9" s="14">
        <v>9</v>
      </c>
      <c r="F9" s="14">
        <v>9</v>
      </c>
      <c r="G9" s="14">
        <v>4</v>
      </c>
      <c r="H9" s="14">
        <v>1</v>
      </c>
      <c r="I9" s="14">
        <v>1</v>
      </c>
      <c r="J9" s="14">
        <v>9</v>
      </c>
      <c r="K9" s="14">
        <v>4</v>
      </c>
      <c r="L9" s="14">
        <v>5</v>
      </c>
      <c r="M9" s="14">
        <v>6</v>
      </c>
      <c r="N9" s="14">
        <v>8</v>
      </c>
      <c r="O9" s="14">
        <v>3</v>
      </c>
      <c r="P9" s="14">
        <v>2</v>
      </c>
      <c r="Q9" s="14">
        <v>6</v>
      </c>
      <c r="R9" s="14">
        <v>4</v>
      </c>
      <c r="S9" s="14">
        <v>1</v>
      </c>
      <c r="T9" s="14">
        <v>1</v>
      </c>
      <c r="U9" s="14">
        <v>6</v>
      </c>
      <c r="V9" s="14">
        <v>4</v>
      </c>
      <c r="W9" s="14">
        <v>4</v>
      </c>
      <c r="X9" s="14">
        <f>OAM_reg_simy!H25</f>
        <v>653</v>
      </c>
      <c r="Y9">
        <f t="shared" si="0"/>
        <v>679.2</v>
      </c>
      <c r="Z9">
        <f t="shared" si="1"/>
        <v>0</v>
      </c>
      <c r="AA9">
        <f t="shared" si="2"/>
        <v>-26.200000000000045</v>
      </c>
    </row>
    <row r="10" spans="1:28" ht="15" thickBot="1" x14ac:dyDescent="0.35">
      <c r="A10" s="13" t="s">
        <v>8</v>
      </c>
      <c r="B10" s="14">
        <v>9</v>
      </c>
      <c r="C10" s="14">
        <v>8</v>
      </c>
      <c r="D10" s="14">
        <v>9</v>
      </c>
      <c r="E10" s="14">
        <v>9</v>
      </c>
      <c r="F10" s="14">
        <v>9</v>
      </c>
      <c r="G10" s="14">
        <v>4</v>
      </c>
      <c r="H10" s="14">
        <v>1</v>
      </c>
      <c r="I10" s="14">
        <v>1</v>
      </c>
      <c r="J10" s="14">
        <v>9</v>
      </c>
      <c r="K10" s="14">
        <v>4</v>
      </c>
      <c r="L10" s="14">
        <v>5</v>
      </c>
      <c r="M10" s="14">
        <v>2</v>
      </c>
      <c r="N10" s="14">
        <v>2</v>
      </c>
      <c r="O10" s="14">
        <v>6</v>
      </c>
      <c r="P10" s="14">
        <v>5</v>
      </c>
      <c r="Q10" s="14">
        <v>2</v>
      </c>
      <c r="R10" s="14">
        <v>7</v>
      </c>
      <c r="S10" s="14">
        <v>7</v>
      </c>
      <c r="T10" s="14">
        <v>1</v>
      </c>
      <c r="U10" s="14">
        <v>2</v>
      </c>
      <c r="V10" s="14">
        <v>7</v>
      </c>
      <c r="W10" s="14">
        <v>7</v>
      </c>
      <c r="X10" s="14">
        <f>OAM_reg_simy!H26</f>
        <v>842</v>
      </c>
      <c r="Y10">
        <f t="shared" si="0"/>
        <v>792.4</v>
      </c>
      <c r="Z10">
        <f t="shared" si="1"/>
        <v>0</v>
      </c>
      <c r="AA10">
        <f t="shared" si="2"/>
        <v>49.600000000000023</v>
      </c>
    </row>
    <row r="11" spans="1:28" ht="15" thickBot="1" x14ac:dyDescent="0.35">
      <c r="A11" s="13" t="s">
        <v>9</v>
      </c>
      <c r="B11" s="14">
        <v>8</v>
      </c>
      <c r="C11" s="14">
        <v>10</v>
      </c>
      <c r="D11" s="14">
        <v>4</v>
      </c>
      <c r="E11" s="14">
        <v>8</v>
      </c>
      <c r="F11" s="14">
        <v>8</v>
      </c>
      <c r="G11" s="14">
        <v>10</v>
      </c>
      <c r="H11" s="14">
        <v>1</v>
      </c>
      <c r="I11" s="14">
        <v>1</v>
      </c>
      <c r="J11" s="14">
        <v>4</v>
      </c>
      <c r="K11" s="14">
        <v>10</v>
      </c>
      <c r="L11" s="14">
        <v>10</v>
      </c>
      <c r="M11" s="14">
        <v>2</v>
      </c>
      <c r="N11" s="14">
        <v>2</v>
      </c>
      <c r="O11" s="14">
        <v>6</v>
      </c>
      <c r="P11" s="14">
        <v>5</v>
      </c>
      <c r="Q11" s="14">
        <v>2</v>
      </c>
      <c r="R11" s="14">
        <v>7</v>
      </c>
      <c r="S11" s="14">
        <v>7</v>
      </c>
      <c r="T11" s="14">
        <v>1</v>
      </c>
      <c r="U11" s="14">
        <v>2</v>
      </c>
      <c r="V11" s="14">
        <v>7</v>
      </c>
      <c r="W11" s="14">
        <v>7</v>
      </c>
      <c r="X11" s="14">
        <f>OAM_reg_simy!H27</f>
        <v>736</v>
      </c>
      <c r="Y11">
        <f t="shared" si="0"/>
        <v>734</v>
      </c>
      <c r="Z11">
        <f t="shared" si="1"/>
        <v>1</v>
      </c>
      <c r="AA11">
        <f t="shared" si="2"/>
        <v>2</v>
      </c>
    </row>
    <row r="12" spans="1:28" x14ac:dyDescent="0.3">
      <c r="Y12">
        <f>CORREL(Y2:Y11,X2:X11)</f>
        <v>0.90698235585404208</v>
      </c>
      <c r="Z12">
        <f>SUM(Z2:Z11)</f>
        <v>5</v>
      </c>
      <c r="AA12">
        <f>SUMSQ(AA2:AA11)</f>
        <v>6592.190000000006</v>
      </c>
      <c r="AB12" t="s">
        <v>563</v>
      </c>
    </row>
    <row r="15" spans="1:28" ht="18" x14ac:dyDescent="0.3">
      <c r="A15" s="9"/>
    </row>
    <row r="16" spans="1:28" x14ac:dyDescent="0.3">
      <c r="A16" s="10"/>
    </row>
    <row r="19" spans="1:48" ht="18" x14ac:dyDescent="0.3">
      <c r="A19" s="11" t="s">
        <v>32</v>
      </c>
      <c r="B19" s="12">
        <v>8021390</v>
      </c>
      <c r="C19" s="11" t="s">
        <v>33</v>
      </c>
      <c r="D19" s="12">
        <v>10</v>
      </c>
      <c r="E19" s="11" t="s">
        <v>34</v>
      </c>
      <c r="F19" s="12">
        <v>22</v>
      </c>
      <c r="G19" s="11" t="s">
        <v>35</v>
      </c>
      <c r="H19" s="12">
        <v>10</v>
      </c>
      <c r="I19" s="11" t="s">
        <v>36</v>
      </c>
      <c r="J19" s="12">
        <v>0</v>
      </c>
      <c r="K19" s="11" t="s">
        <v>37</v>
      </c>
      <c r="L19" s="12" t="s">
        <v>558</v>
      </c>
    </row>
    <row r="20" spans="1:48" ht="18.600000000000001" thickBot="1" x14ac:dyDescent="0.35">
      <c r="A20" s="9"/>
    </row>
    <row r="21" spans="1:48" ht="15" thickBot="1" x14ac:dyDescent="0.35">
      <c r="A21" s="13" t="s">
        <v>39</v>
      </c>
      <c r="B21" s="13" t="s">
        <v>40</v>
      </c>
      <c r="C21" s="13" t="s">
        <v>127</v>
      </c>
      <c r="D21" s="13" t="s">
        <v>128</v>
      </c>
      <c r="E21" s="13" t="s">
        <v>129</v>
      </c>
      <c r="F21" s="13" t="s">
        <v>130</v>
      </c>
      <c r="G21" s="13" t="s">
        <v>131</v>
      </c>
      <c r="H21" s="13" t="s">
        <v>241</v>
      </c>
      <c r="I21" s="13" t="s">
        <v>242</v>
      </c>
      <c r="J21" s="13" t="s">
        <v>243</v>
      </c>
      <c r="K21" s="13" t="s">
        <v>244</v>
      </c>
      <c r="L21" s="13" t="s">
        <v>245</v>
      </c>
      <c r="M21" s="13" t="s">
        <v>246</v>
      </c>
      <c r="N21" s="13" t="s">
        <v>247</v>
      </c>
      <c r="O21" s="13" t="s">
        <v>248</v>
      </c>
      <c r="P21" s="13" t="s">
        <v>249</v>
      </c>
      <c r="Q21" s="13" t="s">
        <v>250</v>
      </c>
      <c r="R21" s="13" t="s">
        <v>251</v>
      </c>
      <c r="S21" s="13" t="s">
        <v>252</v>
      </c>
      <c r="T21" s="13" t="s">
        <v>253</v>
      </c>
      <c r="U21" s="13" t="s">
        <v>254</v>
      </c>
      <c r="V21" s="13" t="s">
        <v>255</v>
      </c>
      <c r="W21" s="13" t="s">
        <v>256</v>
      </c>
      <c r="X21" s="13" t="s">
        <v>257</v>
      </c>
    </row>
    <row r="22" spans="1:48" ht="15" thickBot="1" x14ac:dyDescent="0.35">
      <c r="A22" s="13" t="s">
        <v>0</v>
      </c>
      <c r="B22" s="14">
        <v>4</v>
      </c>
      <c r="C22" s="14">
        <v>4</v>
      </c>
      <c r="D22" s="14">
        <v>4</v>
      </c>
      <c r="E22" s="14">
        <v>4</v>
      </c>
      <c r="F22" s="14">
        <v>4</v>
      </c>
      <c r="G22" s="14">
        <v>6</v>
      </c>
      <c r="H22" s="14">
        <v>1</v>
      </c>
      <c r="I22" s="14">
        <v>1</v>
      </c>
      <c r="J22" s="14">
        <v>5</v>
      </c>
      <c r="K22" s="14">
        <v>6</v>
      </c>
      <c r="L22" s="14">
        <v>1</v>
      </c>
      <c r="M22" s="14">
        <v>1</v>
      </c>
      <c r="N22" s="14">
        <v>1</v>
      </c>
      <c r="O22" s="14">
        <v>6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772</v>
      </c>
      <c r="Z22">
        <f>11-B22</f>
        <v>7</v>
      </c>
      <c r="AA22">
        <f t="shared" ref="AA22:AA31" si="3">11-C22</f>
        <v>7</v>
      </c>
      <c r="AB22">
        <f t="shared" ref="AB22:AB31" si="4">11-D22</f>
        <v>7</v>
      </c>
      <c r="AC22">
        <f t="shared" ref="AC22:AC31" si="5">11-E22</f>
        <v>7</v>
      </c>
      <c r="AD22">
        <f t="shared" ref="AD22:AD31" si="6">11-F22</f>
        <v>7</v>
      </c>
      <c r="AE22">
        <f t="shared" ref="AE22:AE31" si="7">11-G22</f>
        <v>5</v>
      </c>
      <c r="AF22">
        <f t="shared" ref="AF22:AF31" si="8">11-H22</f>
        <v>10</v>
      </c>
      <c r="AG22">
        <f t="shared" ref="AG22:AG31" si="9">11-I22</f>
        <v>10</v>
      </c>
      <c r="AH22">
        <f t="shared" ref="AH22:AH31" si="10">11-J22</f>
        <v>6</v>
      </c>
      <c r="AI22">
        <f t="shared" ref="AI22:AI31" si="11">11-K22</f>
        <v>5</v>
      </c>
      <c r="AJ22">
        <f t="shared" ref="AJ22:AJ31" si="12">11-L22</f>
        <v>10</v>
      </c>
      <c r="AK22">
        <f t="shared" ref="AK22:AK31" si="13">11-M22</f>
        <v>10</v>
      </c>
      <c r="AL22">
        <f t="shared" ref="AL22:AL31" si="14">11-N22</f>
        <v>10</v>
      </c>
      <c r="AM22">
        <f t="shared" ref="AM22:AM31" si="15">11-O22</f>
        <v>5</v>
      </c>
      <c r="AN22">
        <f t="shared" ref="AN22:AN31" si="16">11-P22</f>
        <v>10</v>
      </c>
      <c r="AO22">
        <f t="shared" ref="AO22:AO31" si="17">11-Q22</f>
        <v>10</v>
      </c>
      <c r="AP22">
        <f t="shared" ref="AP22:AP31" si="18">11-R22</f>
        <v>10</v>
      </c>
      <c r="AQ22">
        <f t="shared" ref="AQ22:AQ31" si="19">11-S22</f>
        <v>10</v>
      </c>
      <c r="AR22">
        <f t="shared" ref="AR22:AR31" si="20">11-T22</f>
        <v>10</v>
      </c>
      <c r="AS22">
        <f t="shared" ref="AS22:AS31" si="21">11-U22</f>
        <v>10</v>
      </c>
      <c r="AT22">
        <f t="shared" ref="AT22:AT31" si="22">11-V22</f>
        <v>10</v>
      </c>
      <c r="AU22">
        <f t="shared" ref="AU22:AU31" si="23">11-W22</f>
        <v>10</v>
      </c>
      <c r="AV22">
        <f>X22</f>
        <v>772</v>
      </c>
    </row>
    <row r="23" spans="1:48" ht="15" thickBot="1" x14ac:dyDescent="0.35">
      <c r="A23" s="13" t="s">
        <v>1</v>
      </c>
      <c r="B23" s="14">
        <v>4</v>
      </c>
      <c r="C23" s="14">
        <v>4</v>
      </c>
      <c r="D23" s="14">
        <v>4</v>
      </c>
      <c r="E23" s="14">
        <v>4</v>
      </c>
      <c r="F23" s="14">
        <v>4</v>
      </c>
      <c r="G23" s="14">
        <v>6</v>
      </c>
      <c r="H23" s="14">
        <v>1</v>
      </c>
      <c r="I23" s="14">
        <v>1</v>
      </c>
      <c r="J23" s="14">
        <v>5</v>
      </c>
      <c r="K23" s="14">
        <v>6</v>
      </c>
      <c r="L23" s="14">
        <v>1</v>
      </c>
      <c r="M23" s="14">
        <v>9</v>
      </c>
      <c r="N23" s="14">
        <v>6</v>
      </c>
      <c r="O23" s="14">
        <v>1</v>
      </c>
      <c r="P23" s="14">
        <v>5</v>
      </c>
      <c r="Q23" s="14">
        <v>9</v>
      </c>
      <c r="R23" s="14">
        <v>2</v>
      </c>
      <c r="S23" s="14">
        <v>1</v>
      </c>
      <c r="T23" s="14">
        <v>1</v>
      </c>
      <c r="U23" s="14">
        <v>9</v>
      </c>
      <c r="V23" s="14">
        <v>2</v>
      </c>
      <c r="W23" s="14">
        <v>1</v>
      </c>
      <c r="X23" s="14">
        <v>739</v>
      </c>
      <c r="Z23">
        <f t="shared" ref="Z23:Z31" si="24">11-B23</f>
        <v>7</v>
      </c>
      <c r="AA23">
        <f t="shared" si="3"/>
        <v>7</v>
      </c>
      <c r="AB23">
        <f t="shared" si="4"/>
        <v>7</v>
      </c>
      <c r="AC23">
        <f t="shared" si="5"/>
        <v>7</v>
      </c>
      <c r="AD23">
        <f t="shared" si="6"/>
        <v>7</v>
      </c>
      <c r="AE23">
        <f t="shared" si="7"/>
        <v>5</v>
      </c>
      <c r="AF23">
        <f t="shared" si="8"/>
        <v>10</v>
      </c>
      <c r="AG23">
        <f t="shared" si="9"/>
        <v>10</v>
      </c>
      <c r="AH23">
        <f t="shared" si="10"/>
        <v>6</v>
      </c>
      <c r="AI23">
        <f t="shared" si="11"/>
        <v>5</v>
      </c>
      <c r="AJ23">
        <f t="shared" si="12"/>
        <v>10</v>
      </c>
      <c r="AK23">
        <f t="shared" si="13"/>
        <v>2</v>
      </c>
      <c r="AL23">
        <f t="shared" si="14"/>
        <v>5</v>
      </c>
      <c r="AM23">
        <f t="shared" si="15"/>
        <v>10</v>
      </c>
      <c r="AN23">
        <f t="shared" si="16"/>
        <v>6</v>
      </c>
      <c r="AO23">
        <f t="shared" si="17"/>
        <v>2</v>
      </c>
      <c r="AP23">
        <f t="shared" si="18"/>
        <v>9</v>
      </c>
      <c r="AQ23">
        <f t="shared" si="19"/>
        <v>10</v>
      </c>
      <c r="AR23">
        <f t="shared" si="20"/>
        <v>10</v>
      </c>
      <c r="AS23">
        <f t="shared" si="21"/>
        <v>2</v>
      </c>
      <c r="AT23">
        <f t="shared" si="22"/>
        <v>9</v>
      </c>
      <c r="AU23">
        <f t="shared" si="23"/>
        <v>10</v>
      </c>
      <c r="AV23">
        <f t="shared" ref="AV23:AV31" si="25">X23</f>
        <v>739</v>
      </c>
    </row>
    <row r="24" spans="1:48" ht="15" thickBot="1" x14ac:dyDescent="0.35">
      <c r="A24" s="13" t="s">
        <v>2</v>
      </c>
      <c r="B24" s="14">
        <v>4</v>
      </c>
      <c r="C24" s="14">
        <v>4</v>
      </c>
      <c r="D24" s="14">
        <v>4</v>
      </c>
      <c r="E24" s="14">
        <v>4</v>
      </c>
      <c r="F24" s="14">
        <v>4</v>
      </c>
      <c r="G24" s="14">
        <v>6</v>
      </c>
      <c r="H24" s="14">
        <v>1</v>
      </c>
      <c r="I24" s="14">
        <v>1</v>
      </c>
      <c r="J24" s="14">
        <v>5</v>
      </c>
      <c r="K24" s="14">
        <v>6</v>
      </c>
      <c r="L24" s="14">
        <v>1</v>
      </c>
      <c r="M24" s="14">
        <v>6</v>
      </c>
      <c r="N24" s="14">
        <v>8</v>
      </c>
      <c r="O24" s="14">
        <v>3</v>
      </c>
      <c r="P24" s="14">
        <v>2</v>
      </c>
      <c r="Q24" s="14">
        <v>6</v>
      </c>
      <c r="R24" s="14">
        <v>4</v>
      </c>
      <c r="S24" s="14">
        <v>1</v>
      </c>
      <c r="T24" s="14">
        <v>1</v>
      </c>
      <c r="U24" s="14">
        <v>6</v>
      </c>
      <c r="V24" s="14">
        <v>4</v>
      </c>
      <c r="W24" s="14">
        <v>4</v>
      </c>
      <c r="X24" s="14">
        <v>672</v>
      </c>
      <c r="Z24">
        <f t="shared" si="24"/>
        <v>7</v>
      </c>
      <c r="AA24">
        <f t="shared" si="3"/>
        <v>7</v>
      </c>
      <c r="AB24">
        <f t="shared" si="4"/>
        <v>7</v>
      </c>
      <c r="AC24">
        <f t="shared" si="5"/>
        <v>7</v>
      </c>
      <c r="AD24">
        <f t="shared" si="6"/>
        <v>7</v>
      </c>
      <c r="AE24">
        <f t="shared" si="7"/>
        <v>5</v>
      </c>
      <c r="AF24">
        <f t="shared" si="8"/>
        <v>10</v>
      </c>
      <c r="AG24">
        <f t="shared" si="9"/>
        <v>10</v>
      </c>
      <c r="AH24">
        <f t="shared" si="10"/>
        <v>6</v>
      </c>
      <c r="AI24">
        <f t="shared" si="11"/>
        <v>5</v>
      </c>
      <c r="AJ24">
        <f t="shared" si="12"/>
        <v>10</v>
      </c>
      <c r="AK24">
        <f t="shared" si="13"/>
        <v>5</v>
      </c>
      <c r="AL24">
        <f t="shared" si="14"/>
        <v>3</v>
      </c>
      <c r="AM24">
        <f t="shared" si="15"/>
        <v>8</v>
      </c>
      <c r="AN24">
        <f t="shared" si="16"/>
        <v>9</v>
      </c>
      <c r="AO24">
        <f t="shared" si="17"/>
        <v>5</v>
      </c>
      <c r="AP24">
        <f t="shared" si="18"/>
        <v>7</v>
      </c>
      <c r="AQ24">
        <f t="shared" si="19"/>
        <v>10</v>
      </c>
      <c r="AR24">
        <f t="shared" si="20"/>
        <v>10</v>
      </c>
      <c r="AS24">
        <f t="shared" si="21"/>
        <v>5</v>
      </c>
      <c r="AT24">
        <f t="shared" si="22"/>
        <v>7</v>
      </c>
      <c r="AU24">
        <f t="shared" si="23"/>
        <v>7</v>
      </c>
      <c r="AV24">
        <f t="shared" si="25"/>
        <v>672</v>
      </c>
    </row>
    <row r="25" spans="1:48" ht="15" thickBot="1" x14ac:dyDescent="0.35">
      <c r="A25" s="13" t="s">
        <v>3</v>
      </c>
      <c r="B25" s="14">
        <v>4</v>
      </c>
      <c r="C25" s="14">
        <v>4</v>
      </c>
      <c r="D25" s="14">
        <v>4</v>
      </c>
      <c r="E25" s="14">
        <v>4</v>
      </c>
      <c r="F25" s="14">
        <v>4</v>
      </c>
      <c r="G25" s="14">
        <v>6</v>
      </c>
      <c r="H25" s="14">
        <v>1</v>
      </c>
      <c r="I25" s="14">
        <v>1</v>
      </c>
      <c r="J25" s="14">
        <v>5</v>
      </c>
      <c r="K25" s="14">
        <v>6</v>
      </c>
      <c r="L25" s="14">
        <v>1</v>
      </c>
      <c r="M25" s="14">
        <v>2</v>
      </c>
      <c r="N25" s="14">
        <v>2</v>
      </c>
      <c r="O25" s="14">
        <v>6</v>
      </c>
      <c r="P25" s="14">
        <v>5</v>
      </c>
      <c r="Q25" s="14">
        <v>2</v>
      </c>
      <c r="R25" s="14">
        <v>7</v>
      </c>
      <c r="S25" s="14">
        <v>7</v>
      </c>
      <c r="T25" s="14">
        <v>1</v>
      </c>
      <c r="U25" s="14">
        <v>2</v>
      </c>
      <c r="V25" s="14">
        <v>7</v>
      </c>
      <c r="W25" s="14">
        <v>7</v>
      </c>
      <c r="X25" s="14">
        <v>805</v>
      </c>
      <c r="Z25">
        <f t="shared" si="24"/>
        <v>7</v>
      </c>
      <c r="AA25">
        <f t="shared" si="3"/>
        <v>7</v>
      </c>
      <c r="AB25">
        <f t="shared" si="4"/>
        <v>7</v>
      </c>
      <c r="AC25">
        <f t="shared" si="5"/>
        <v>7</v>
      </c>
      <c r="AD25">
        <f t="shared" si="6"/>
        <v>7</v>
      </c>
      <c r="AE25">
        <f t="shared" si="7"/>
        <v>5</v>
      </c>
      <c r="AF25">
        <f t="shared" si="8"/>
        <v>10</v>
      </c>
      <c r="AG25">
        <f t="shared" si="9"/>
        <v>10</v>
      </c>
      <c r="AH25">
        <f t="shared" si="10"/>
        <v>6</v>
      </c>
      <c r="AI25">
        <f t="shared" si="11"/>
        <v>5</v>
      </c>
      <c r="AJ25">
        <f t="shared" si="12"/>
        <v>10</v>
      </c>
      <c r="AK25">
        <f t="shared" si="13"/>
        <v>9</v>
      </c>
      <c r="AL25">
        <f t="shared" si="14"/>
        <v>9</v>
      </c>
      <c r="AM25">
        <f t="shared" si="15"/>
        <v>5</v>
      </c>
      <c r="AN25">
        <f t="shared" si="16"/>
        <v>6</v>
      </c>
      <c r="AO25">
        <f t="shared" si="17"/>
        <v>9</v>
      </c>
      <c r="AP25">
        <f t="shared" si="18"/>
        <v>4</v>
      </c>
      <c r="AQ25">
        <f t="shared" si="19"/>
        <v>4</v>
      </c>
      <c r="AR25">
        <f t="shared" si="20"/>
        <v>10</v>
      </c>
      <c r="AS25">
        <f t="shared" si="21"/>
        <v>9</v>
      </c>
      <c r="AT25">
        <f t="shared" si="22"/>
        <v>4</v>
      </c>
      <c r="AU25">
        <f t="shared" si="23"/>
        <v>4</v>
      </c>
      <c r="AV25">
        <f t="shared" si="25"/>
        <v>805</v>
      </c>
    </row>
    <row r="26" spans="1:48" ht="15" thickBot="1" x14ac:dyDescent="0.35">
      <c r="A26" s="13" t="s">
        <v>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5</v>
      </c>
      <c r="M26" s="14">
        <v>9</v>
      </c>
      <c r="N26" s="14">
        <v>6</v>
      </c>
      <c r="O26" s="14">
        <v>1</v>
      </c>
      <c r="P26" s="14">
        <v>5</v>
      </c>
      <c r="Q26" s="14">
        <v>9</v>
      </c>
      <c r="R26" s="14">
        <v>2</v>
      </c>
      <c r="S26" s="14">
        <v>1</v>
      </c>
      <c r="T26" s="14">
        <v>1</v>
      </c>
      <c r="U26" s="14">
        <v>9</v>
      </c>
      <c r="V26" s="14">
        <v>2</v>
      </c>
      <c r="W26" s="14">
        <v>1</v>
      </c>
      <c r="X26" s="14">
        <v>803</v>
      </c>
      <c r="Z26">
        <f t="shared" si="24"/>
        <v>10</v>
      </c>
      <c r="AA26">
        <f t="shared" si="3"/>
        <v>10</v>
      </c>
      <c r="AB26">
        <f t="shared" si="4"/>
        <v>10</v>
      </c>
      <c r="AC26">
        <f t="shared" si="5"/>
        <v>10</v>
      </c>
      <c r="AD26">
        <f t="shared" si="6"/>
        <v>10</v>
      </c>
      <c r="AE26">
        <f t="shared" si="7"/>
        <v>10</v>
      </c>
      <c r="AF26">
        <f t="shared" si="8"/>
        <v>10</v>
      </c>
      <c r="AG26">
        <f t="shared" si="9"/>
        <v>10</v>
      </c>
      <c r="AH26">
        <f t="shared" si="10"/>
        <v>10</v>
      </c>
      <c r="AI26">
        <f t="shared" si="11"/>
        <v>10</v>
      </c>
      <c r="AJ26">
        <f t="shared" si="12"/>
        <v>6</v>
      </c>
      <c r="AK26">
        <f t="shared" si="13"/>
        <v>2</v>
      </c>
      <c r="AL26">
        <f t="shared" si="14"/>
        <v>5</v>
      </c>
      <c r="AM26">
        <f t="shared" si="15"/>
        <v>10</v>
      </c>
      <c r="AN26">
        <f t="shared" si="16"/>
        <v>6</v>
      </c>
      <c r="AO26">
        <f t="shared" si="17"/>
        <v>2</v>
      </c>
      <c r="AP26">
        <f t="shared" si="18"/>
        <v>9</v>
      </c>
      <c r="AQ26">
        <f t="shared" si="19"/>
        <v>10</v>
      </c>
      <c r="AR26">
        <f t="shared" si="20"/>
        <v>10</v>
      </c>
      <c r="AS26">
        <f t="shared" si="21"/>
        <v>2</v>
      </c>
      <c r="AT26">
        <f t="shared" si="22"/>
        <v>9</v>
      </c>
      <c r="AU26">
        <f t="shared" si="23"/>
        <v>10</v>
      </c>
      <c r="AV26">
        <f t="shared" si="25"/>
        <v>803</v>
      </c>
    </row>
    <row r="27" spans="1:48" ht="15" thickBot="1" x14ac:dyDescent="0.35">
      <c r="A27" s="13" t="s">
        <v>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5</v>
      </c>
      <c r="M27" s="14">
        <v>6</v>
      </c>
      <c r="N27" s="14">
        <v>8</v>
      </c>
      <c r="O27" s="14">
        <v>3</v>
      </c>
      <c r="P27" s="14">
        <v>2</v>
      </c>
      <c r="Q27" s="14">
        <v>6</v>
      </c>
      <c r="R27" s="14">
        <v>4</v>
      </c>
      <c r="S27" s="14">
        <v>1</v>
      </c>
      <c r="T27" s="14">
        <v>1</v>
      </c>
      <c r="U27" s="14">
        <v>6</v>
      </c>
      <c r="V27" s="14">
        <v>4</v>
      </c>
      <c r="W27" s="14">
        <v>4</v>
      </c>
      <c r="X27" s="14">
        <v>783</v>
      </c>
      <c r="Z27">
        <f t="shared" si="24"/>
        <v>10</v>
      </c>
      <c r="AA27">
        <f t="shared" si="3"/>
        <v>10</v>
      </c>
      <c r="AB27">
        <f t="shared" si="4"/>
        <v>10</v>
      </c>
      <c r="AC27">
        <f t="shared" si="5"/>
        <v>10</v>
      </c>
      <c r="AD27">
        <f t="shared" si="6"/>
        <v>10</v>
      </c>
      <c r="AE27">
        <f t="shared" si="7"/>
        <v>10</v>
      </c>
      <c r="AF27">
        <f t="shared" si="8"/>
        <v>10</v>
      </c>
      <c r="AG27">
        <f t="shared" si="9"/>
        <v>10</v>
      </c>
      <c r="AH27">
        <f t="shared" si="10"/>
        <v>10</v>
      </c>
      <c r="AI27">
        <f t="shared" si="11"/>
        <v>10</v>
      </c>
      <c r="AJ27">
        <f t="shared" si="12"/>
        <v>6</v>
      </c>
      <c r="AK27">
        <f t="shared" si="13"/>
        <v>5</v>
      </c>
      <c r="AL27">
        <f t="shared" si="14"/>
        <v>3</v>
      </c>
      <c r="AM27">
        <f t="shared" si="15"/>
        <v>8</v>
      </c>
      <c r="AN27">
        <f t="shared" si="16"/>
        <v>9</v>
      </c>
      <c r="AO27">
        <f t="shared" si="17"/>
        <v>5</v>
      </c>
      <c r="AP27">
        <f t="shared" si="18"/>
        <v>7</v>
      </c>
      <c r="AQ27">
        <f t="shared" si="19"/>
        <v>10</v>
      </c>
      <c r="AR27">
        <f t="shared" si="20"/>
        <v>10</v>
      </c>
      <c r="AS27">
        <f t="shared" si="21"/>
        <v>5</v>
      </c>
      <c r="AT27">
        <f t="shared" si="22"/>
        <v>7</v>
      </c>
      <c r="AU27">
        <f t="shared" si="23"/>
        <v>7</v>
      </c>
      <c r="AV27">
        <f t="shared" si="25"/>
        <v>783</v>
      </c>
    </row>
    <row r="28" spans="1:48" ht="15" thickBot="1" x14ac:dyDescent="0.35">
      <c r="A28" s="13" t="s">
        <v>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5</v>
      </c>
      <c r="M28" s="14">
        <v>2</v>
      </c>
      <c r="N28" s="14">
        <v>2</v>
      </c>
      <c r="O28" s="14">
        <v>6</v>
      </c>
      <c r="P28" s="14">
        <v>5</v>
      </c>
      <c r="Q28" s="14">
        <v>2</v>
      </c>
      <c r="R28" s="14">
        <v>7</v>
      </c>
      <c r="S28" s="14">
        <v>7</v>
      </c>
      <c r="T28" s="14">
        <v>1</v>
      </c>
      <c r="U28" s="14">
        <v>2</v>
      </c>
      <c r="V28" s="14">
        <v>7</v>
      </c>
      <c r="W28" s="14">
        <v>7</v>
      </c>
      <c r="X28" s="14">
        <v>830</v>
      </c>
      <c r="Z28">
        <f t="shared" si="24"/>
        <v>10</v>
      </c>
      <c r="AA28">
        <f t="shared" si="3"/>
        <v>10</v>
      </c>
      <c r="AB28">
        <f t="shared" si="4"/>
        <v>10</v>
      </c>
      <c r="AC28">
        <f t="shared" si="5"/>
        <v>10</v>
      </c>
      <c r="AD28">
        <f t="shared" si="6"/>
        <v>10</v>
      </c>
      <c r="AE28">
        <f t="shared" si="7"/>
        <v>10</v>
      </c>
      <c r="AF28">
        <f t="shared" si="8"/>
        <v>10</v>
      </c>
      <c r="AG28">
        <f t="shared" si="9"/>
        <v>10</v>
      </c>
      <c r="AH28">
        <f t="shared" si="10"/>
        <v>10</v>
      </c>
      <c r="AI28">
        <f t="shared" si="11"/>
        <v>10</v>
      </c>
      <c r="AJ28">
        <f t="shared" si="12"/>
        <v>6</v>
      </c>
      <c r="AK28">
        <f t="shared" si="13"/>
        <v>9</v>
      </c>
      <c r="AL28">
        <f t="shared" si="14"/>
        <v>9</v>
      </c>
      <c r="AM28">
        <f t="shared" si="15"/>
        <v>5</v>
      </c>
      <c r="AN28">
        <f t="shared" si="16"/>
        <v>6</v>
      </c>
      <c r="AO28">
        <f t="shared" si="17"/>
        <v>9</v>
      </c>
      <c r="AP28">
        <f t="shared" si="18"/>
        <v>4</v>
      </c>
      <c r="AQ28">
        <f t="shared" si="19"/>
        <v>4</v>
      </c>
      <c r="AR28">
        <f t="shared" si="20"/>
        <v>10</v>
      </c>
      <c r="AS28">
        <f t="shared" si="21"/>
        <v>9</v>
      </c>
      <c r="AT28">
        <f t="shared" si="22"/>
        <v>4</v>
      </c>
      <c r="AU28">
        <f t="shared" si="23"/>
        <v>4</v>
      </c>
      <c r="AV28">
        <f t="shared" si="25"/>
        <v>830</v>
      </c>
    </row>
    <row r="29" spans="1:48" ht="15" thickBot="1" x14ac:dyDescent="0.35">
      <c r="A29" s="13" t="s">
        <v>7</v>
      </c>
      <c r="B29" s="14">
        <v>9</v>
      </c>
      <c r="C29" s="14">
        <v>8</v>
      </c>
      <c r="D29" s="14">
        <v>9</v>
      </c>
      <c r="E29" s="14">
        <v>9</v>
      </c>
      <c r="F29" s="14">
        <v>9</v>
      </c>
      <c r="G29" s="14">
        <v>4</v>
      </c>
      <c r="H29" s="14">
        <v>1</v>
      </c>
      <c r="I29" s="14">
        <v>1</v>
      </c>
      <c r="J29" s="14">
        <v>9</v>
      </c>
      <c r="K29" s="14">
        <v>4</v>
      </c>
      <c r="L29" s="14">
        <v>5</v>
      </c>
      <c r="M29" s="14">
        <v>6</v>
      </c>
      <c r="N29" s="14">
        <v>8</v>
      </c>
      <c r="O29" s="14">
        <v>3</v>
      </c>
      <c r="P29" s="14">
        <v>2</v>
      </c>
      <c r="Q29" s="14">
        <v>6</v>
      </c>
      <c r="R29" s="14">
        <v>4</v>
      </c>
      <c r="S29" s="14">
        <v>1</v>
      </c>
      <c r="T29" s="14">
        <v>1</v>
      </c>
      <c r="U29" s="14">
        <v>6</v>
      </c>
      <c r="V29" s="14">
        <v>4</v>
      </c>
      <c r="W29" s="14">
        <v>4</v>
      </c>
      <c r="X29" s="14">
        <v>653</v>
      </c>
      <c r="Z29">
        <f t="shared" si="24"/>
        <v>2</v>
      </c>
      <c r="AA29">
        <f t="shared" si="3"/>
        <v>3</v>
      </c>
      <c r="AB29">
        <f t="shared" si="4"/>
        <v>2</v>
      </c>
      <c r="AC29">
        <f t="shared" si="5"/>
        <v>2</v>
      </c>
      <c r="AD29">
        <f t="shared" si="6"/>
        <v>2</v>
      </c>
      <c r="AE29">
        <f t="shared" si="7"/>
        <v>7</v>
      </c>
      <c r="AF29">
        <f t="shared" si="8"/>
        <v>10</v>
      </c>
      <c r="AG29">
        <f t="shared" si="9"/>
        <v>10</v>
      </c>
      <c r="AH29">
        <f t="shared" si="10"/>
        <v>2</v>
      </c>
      <c r="AI29">
        <f t="shared" si="11"/>
        <v>7</v>
      </c>
      <c r="AJ29">
        <f t="shared" si="12"/>
        <v>6</v>
      </c>
      <c r="AK29">
        <f t="shared" si="13"/>
        <v>5</v>
      </c>
      <c r="AL29">
        <f t="shared" si="14"/>
        <v>3</v>
      </c>
      <c r="AM29">
        <f t="shared" si="15"/>
        <v>8</v>
      </c>
      <c r="AN29">
        <f t="shared" si="16"/>
        <v>9</v>
      </c>
      <c r="AO29">
        <f t="shared" si="17"/>
        <v>5</v>
      </c>
      <c r="AP29">
        <f t="shared" si="18"/>
        <v>7</v>
      </c>
      <c r="AQ29">
        <f t="shared" si="19"/>
        <v>10</v>
      </c>
      <c r="AR29">
        <f t="shared" si="20"/>
        <v>10</v>
      </c>
      <c r="AS29">
        <f t="shared" si="21"/>
        <v>5</v>
      </c>
      <c r="AT29">
        <f t="shared" si="22"/>
        <v>7</v>
      </c>
      <c r="AU29">
        <f t="shared" si="23"/>
        <v>7</v>
      </c>
      <c r="AV29">
        <f t="shared" si="25"/>
        <v>653</v>
      </c>
    </row>
    <row r="30" spans="1:48" ht="15" thickBot="1" x14ac:dyDescent="0.35">
      <c r="A30" s="13" t="s">
        <v>8</v>
      </c>
      <c r="B30" s="14">
        <v>9</v>
      </c>
      <c r="C30" s="14">
        <v>8</v>
      </c>
      <c r="D30" s="14">
        <v>9</v>
      </c>
      <c r="E30" s="14">
        <v>9</v>
      </c>
      <c r="F30" s="14">
        <v>9</v>
      </c>
      <c r="G30" s="14">
        <v>4</v>
      </c>
      <c r="H30" s="14">
        <v>1</v>
      </c>
      <c r="I30" s="14">
        <v>1</v>
      </c>
      <c r="J30" s="14">
        <v>9</v>
      </c>
      <c r="K30" s="14">
        <v>4</v>
      </c>
      <c r="L30" s="14">
        <v>5</v>
      </c>
      <c r="M30" s="14">
        <v>2</v>
      </c>
      <c r="N30" s="14">
        <v>2</v>
      </c>
      <c r="O30" s="14">
        <v>6</v>
      </c>
      <c r="P30" s="14">
        <v>5</v>
      </c>
      <c r="Q30" s="14">
        <v>2</v>
      </c>
      <c r="R30" s="14">
        <v>7</v>
      </c>
      <c r="S30" s="14">
        <v>7</v>
      </c>
      <c r="T30" s="14">
        <v>1</v>
      </c>
      <c r="U30" s="14">
        <v>2</v>
      </c>
      <c r="V30" s="14">
        <v>7</v>
      </c>
      <c r="W30" s="14">
        <v>7</v>
      </c>
      <c r="X30" s="14">
        <v>842</v>
      </c>
      <c r="Z30">
        <f t="shared" si="24"/>
        <v>2</v>
      </c>
      <c r="AA30">
        <f t="shared" si="3"/>
        <v>3</v>
      </c>
      <c r="AB30">
        <f t="shared" si="4"/>
        <v>2</v>
      </c>
      <c r="AC30">
        <f t="shared" si="5"/>
        <v>2</v>
      </c>
      <c r="AD30">
        <f t="shared" si="6"/>
        <v>2</v>
      </c>
      <c r="AE30">
        <f t="shared" si="7"/>
        <v>7</v>
      </c>
      <c r="AF30">
        <f t="shared" si="8"/>
        <v>10</v>
      </c>
      <c r="AG30">
        <f t="shared" si="9"/>
        <v>10</v>
      </c>
      <c r="AH30">
        <f t="shared" si="10"/>
        <v>2</v>
      </c>
      <c r="AI30">
        <f t="shared" si="11"/>
        <v>7</v>
      </c>
      <c r="AJ30">
        <f t="shared" si="12"/>
        <v>6</v>
      </c>
      <c r="AK30">
        <f t="shared" si="13"/>
        <v>9</v>
      </c>
      <c r="AL30">
        <f t="shared" si="14"/>
        <v>9</v>
      </c>
      <c r="AM30">
        <f t="shared" si="15"/>
        <v>5</v>
      </c>
      <c r="AN30">
        <f t="shared" si="16"/>
        <v>6</v>
      </c>
      <c r="AO30">
        <f t="shared" si="17"/>
        <v>9</v>
      </c>
      <c r="AP30">
        <f t="shared" si="18"/>
        <v>4</v>
      </c>
      <c r="AQ30">
        <f t="shared" si="19"/>
        <v>4</v>
      </c>
      <c r="AR30">
        <f t="shared" si="20"/>
        <v>10</v>
      </c>
      <c r="AS30">
        <f t="shared" si="21"/>
        <v>9</v>
      </c>
      <c r="AT30">
        <f t="shared" si="22"/>
        <v>4</v>
      </c>
      <c r="AU30">
        <f t="shared" si="23"/>
        <v>4</v>
      </c>
      <c r="AV30">
        <f t="shared" si="25"/>
        <v>842</v>
      </c>
    </row>
    <row r="31" spans="1:48" ht="15" thickBot="1" x14ac:dyDescent="0.35">
      <c r="A31" s="13" t="s">
        <v>9</v>
      </c>
      <c r="B31" s="14">
        <v>8</v>
      </c>
      <c r="C31" s="14">
        <v>10</v>
      </c>
      <c r="D31" s="14">
        <v>4</v>
      </c>
      <c r="E31" s="14">
        <v>8</v>
      </c>
      <c r="F31" s="14">
        <v>8</v>
      </c>
      <c r="G31" s="14">
        <v>10</v>
      </c>
      <c r="H31" s="14">
        <v>1</v>
      </c>
      <c r="I31" s="14">
        <v>1</v>
      </c>
      <c r="J31" s="14">
        <v>4</v>
      </c>
      <c r="K31" s="14">
        <v>10</v>
      </c>
      <c r="L31" s="14">
        <v>10</v>
      </c>
      <c r="M31" s="14">
        <v>2</v>
      </c>
      <c r="N31" s="14">
        <v>2</v>
      </c>
      <c r="O31" s="14">
        <v>6</v>
      </c>
      <c r="P31" s="14">
        <v>5</v>
      </c>
      <c r="Q31" s="14">
        <v>2</v>
      </c>
      <c r="R31" s="14">
        <v>7</v>
      </c>
      <c r="S31" s="14">
        <v>7</v>
      </c>
      <c r="T31" s="14">
        <v>1</v>
      </c>
      <c r="U31" s="14">
        <v>2</v>
      </c>
      <c r="V31" s="14">
        <v>7</v>
      </c>
      <c r="W31" s="14">
        <v>7</v>
      </c>
      <c r="X31" s="14">
        <v>736</v>
      </c>
      <c r="Z31">
        <f t="shared" si="24"/>
        <v>3</v>
      </c>
      <c r="AA31">
        <f t="shared" si="3"/>
        <v>1</v>
      </c>
      <c r="AB31">
        <f t="shared" si="4"/>
        <v>7</v>
      </c>
      <c r="AC31">
        <f t="shared" si="5"/>
        <v>3</v>
      </c>
      <c r="AD31">
        <f t="shared" si="6"/>
        <v>3</v>
      </c>
      <c r="AE31">
        <f t="shared" si="7"/>
        <v>1</v>
      </c>
      <c r="AF31">
        <f t="shared" si="8"/>
        <v>10</v>
      </c>
      <c r="AG31">
        <f t="shared" si="9"/>
        <v>10</v>
      </c>
      <c r="AH31">
        <f t="shared" si="10"/>
        <v>7</v>
      </c>
      <c r="AI31">
        <f t="shared" si="11"/>
        <v>1</v>
      </c>
      <c r="AJ31">
        <f t="shared" si="12"/>
        <v>1</v>
      </c>
      <c r="AK31">
        <f t="shared" si="13"/>
        <v>9</v>
      </c>
      <c r="AL31">
        <f t="shared" si="14"/>
        <v>9</v>
      </c>
      <c r="AM31">
        <f t="shared" si="15"/>
        <v>5</v>
      </c>
      <c r="AN31">
        <f t="shared" si="16"/>
        <v>6</v>
      </c>
      <c r="AO31">
        <f t="shared" si="17"/>
        <v>9</v>
      </c>
      <c r="AP31">
        <f t="shared" si="18"/>
        <v>4</v>
      </c>
      <c r="AQ31">
        <f t="shared" si="19"/>
        <v>4</v>
      </c>
      <c r="AR31">
        <f t="shared" si="20"/>
        <v>10</v>
      </c>
      <c r="AS31">
        <f t="shared" si="21"/>
        <v>9</v>
      </c>
      <c r="AT31">
        <f t="shared" si="22"/>
        <v>4</v>
      </c>
      <c r="AU31">
        <f t="shared" si="23"/>
        <v>4</v>
      </c>
      <c r="AV31">
        <f t="shared" si="25"/>
        <v>736</v>
      </c>
    </row>
    <row r="32" spans="1:48" ht="18.600000000000001" thickBot="1" x14ac:dyDescent="0.35">
      <c r="A32" s="9"/>
    </row>
    <row r="33" spans="1:23" ht="15" thickBot="1" x14ac:dyDescent="0.35">
      <c r="A33" s="13" t="s">
        <v>42</v>
      </c>
      <c r="B33" s="13" t="s">
        <v>40</v>
      </c>
      <c r="C33" s="13" t="s">
        <v>127</v>
      </c>
      <c r="D33" s="13" t="s">
        <v>128</v>
      </c>
      <c r="E33" s="13" t="s">
        <v>129</v>
      </c>
      <c r="F33" s="13" t="s">
        <v>130</v>
      </c>
      <c r="G33" s="13" t="s">
        <v>131</v>
      </c>
      <c r="H33" s="13" t="s">
        <v>241</v>
      </c>
      <c r="I33" s="13" t="s">
        <v>242</v>
      </c>
      <c r="J33" s="13" t="s">
        <v>243</v>
      </c>
      <c r="K33" s="13" t="s">
        <v>244</v>
      </c>
      <c r="L33" s="13" t="s">
        <v>245</v>
      </c>
      <c r="M33" s="13" t="s">
        <v>246</v>
      </c>
      <c r="N33" s="13" t="s">
        <v>247</v>
      </c>
      <c r="O33" s="13" t="s">
        <v>248</v>
      </c>
      <c r="P33" s="13" t="s">
        <v>249</v>
      </c>
      <c r="Q33" s="13" t="s">
        <v>250</v>
      </c>
      <c r="R33" s="13" t="s">
        <v>251</v>
      </c>
      <c r="S33" s="13" t="s">
        <v>252</v>
      </c>
      <c r="T33" s="13" t="s">
        <v>253</v>
      </c>
      <c r="U33" s="13" t="s">
        <v>254</v>
      </c>
      <c r="V33" s="13" t="s">
        <v>255</v>
      </c>
      <c r="W33" s="13" t="s">
        <v>256</v>
      </c>
    </row>
    <row r="34" spans="1:23" ht="15" thickBot="1" x14ac:dyDescent="0.35">
      <c r="A34" s="13" t="s">
        <v>43</v>
      </c>
      <c r="B34" s="14" t="s">
        <v>66</v>
      </c>
      <c r="C34" s="14" t="s">
        <v>66</v>
      </c>
      <c r="D34" s="14" t="s">
        <v>66</v>
      </c>
      <c r="E34" s="14" t="s">
        <v>66</v>
      </c>
      <c r="F34" s="14" t="s">
        <v>66</v>
      </c>
      <c r="G34" s="14" t="s">
        <v>535</v>
      </c>
      <c r="H34" s="14" t="s">
        <v>536</v>
      </c>
      <c r="I34" s="14" t="s">
        <v>66</v>
      </c>
      <c r="J34" s="14" t="s">
        <v>537</v>
      </c>
      <c r="K34" s="14" t="s">
        <v>66</v>
      </c>
      <c r="L34" s="14" t="s">
        <v>538</v>
      </c>
      <c r="M34" s="14" t="s">
        <v>540</v>
      </c>
      <c r="N34" s="14" t="s">
        <v>66</v>
      </c>
      <c r="O34" s="14" t="s">
        <v>539</v>
      </c>
      <c r="P34" s="14" t="s">
        <v>66</v>
      </c>
      <c r="Q34" s="14" t="s">
        <v>66</v>
      </c>
      <c r="R34" s="14" t="s">
        <v>66</v>
      </c>
      <c r="S34" s="14" t="s">
        <v>66</v>
      </c>
      <c r="T34" s="14" t="s">
        <v>66</v>
      </c>
      <c r="U34" s="14" t="s">
        <v>66</v>
      </c>
      <c r="V34" s="14" t="s">
        <v>66</v>
      </c>
      <c r="W34" s="14" t="s">
        <v>541</v>
      </c>
    </row>
    <row r="35" spans="1:23" ht="15" thickBot="1" x14ac:dyDescent="0.35">
      <c r="A35" s="13" t="s">
        <v>45</v>
      </c>
      <c r="B35" s="14" t="s">
        <v>66</v>
      </c>
      <c r="C35" s="14" t="s">
        <v>66</v>
      </c>
      <c r="D35" s="14" t="s">
        <v>66</v>
      </c>
      <c r="E35" s="14" t="s">
        <v>66</v>
      </c>
      <c r="F35" s="14" t="s">
        <v>66</v>
      </c>
      <c r="G35" s="14" t="s">
        <v>535</v>
      </c>
      <c r="H35" s="14" t="s">
        <v>66</v>
      </c>
      <c r="I35" s="14" t="s">
        <v>66</v>
      </c>
      <c r="J35" s="14" t="s">
        <v>542</v>
      </c>
      <c r="K35" s="14" t="s">
        <v>66</v>
      </c>
      <c r="L35" s="14" t="s">
        <v>66</v>
      </c>
      <c r="M35" s="14" t="s">
        <v>540</v>
      </c>
      <c r="N35" s="14" t="s">
        <v>66</v>
      </c>
      <c r="O35" s="14" t="s">
        <v>66</v>
      </c>
      <c r="P35" s="14" t="s">
        <v>66</v>
      </c>
      <c r="Q35" s="14" t="s">
        <v>66</v>
      </c>
      <c r="R35" s="14" t="s">
        <v>66</v>
      </c>
      <c r="S35" s="14" t="s">
        <v>66</v>
      </c>
      <c r="T35" s="14" t="s">
        <v>66</v>
      </c>
      <c r="U35" s="14" t="s">
        <v>66</v>
      </c>
      <c r="V35" s="14" t="s">
        <v>66</v>
      </c>
      <c r="W35" s="14" t="s">
        <v>66</v>
      </c>
    </row>
    <row r="36" spans="1:23" ht="15" thickBot="1" x14ac:dyDescent="0.35">
      <c r="A36" s="13" t="s">
        <v>47</v>
      </c>
      <c r="B36" s="14" t="s">
        <v>66</v>
      </c>
      <c r="C36" s="14" t="s">
        <v>66</v>
      </c>
      <c r="D36" s="14" t="s">
        <v>66</v>
      </c>
      <c r="E36" s="14" t="s">
        <v>66</v>
      </c>
      <c r="F36" s="14" t="s">
        <v>66</v>
      </c>
      <c r="G36" s="14" t="s">
        <v>535</v>
      </c>
      <c r="H36" s="14" t="s">
        <v>66</v>
      </c>
      <c r="I36" s="14" t="s">
        <v>66</v>
      </c>
      <c r="J36" s="14" t="s">
        <v>542</v>
      </c>
      <c r="K36" s="14" t="s">
        <v>66</v>
      </c>
      <c r="L36" s="14" t="s">
        <v>66</v>
      </c>
      <c r="M36" s="14" t="s">
        <v>66</v>
      </c>
      <c r="N36" s="14" t="s">
        <v>66</v>
      </c>
      <c r="O36" s="14" t="s">
        <v>66</v>
      </c>
      <c r="P36" s="14" t="s">
        <v>66</v>
      </c>
      <c r="Q36" s="14" t="s">
        <v>66</v>
      </c>
      <c r="R36" s="14" t="s">
        <v>66</v>
      </c>
      <c r="S36" s="14" t="s">
        <v>66</v>
      </c>
      <c r="T36" s="14" t="s">
        <v>66</v>
      </c>
      <c r="U36" s="14" t="s">
        <v>66</v>
      </c>
      <c r="V36" s="14" t="s">
        <v>66</v>
      </c>
      <c r="W36" s="14" t="s">
        <v>66</v>
      </c>
    </row>
    <row r="37" spans="1:23" ht="15" thickBot="1" x14ac:dyDescent="0.35">
      <c r="A37" s="13" t="s">
        <v>48</v>
      </c>
      <c r="B37" s="14" t="s">
        <v>66</v>
      </c>
      <c r="C37" s="14" t="s">
        <v>66</v>
      </c>
      <c r="D37" s="14" t="s">
        <v>66</v>
      </c>
      <c r="E37" s="14" t="s">
        <v>66</v>
      </c>
      <c r="F37" s="14" t="s">
        <v>66</v>
      </c>
      <c r="G37" s="14" t="s">
        <v>535</v>
      </c>
      <c r="H37" s="14" t="s">
        <v>66</v>
      </c>
      <c r="I37" s="14" t="s">
        <v>66</v>
      </c>
      <c r="J37" s="14" t="s">
        <v>542</v>
      </c>
      <c r="K37" s="14" t="s">
        <v>66</v>
      </c>
      <c r="L37" s="14" t="s">
        <v>66</v>
      </c>
      <c r="M37" s="14" t="s">
        <v>66</v>
      </c>
      <c r="N37" s="14" t="s">
        <v>66</v>
      </c>
      <c r="O37" s="14" t="s">
        <v>66</v>
      </c>
      <c r="P37" s="14" t="s">
        <v>66</v>
      </c>
      <c r="Q37" s="14" t="s">
        <v>66</v>
      </c>
      <c r="R37" s="14" t="s">
        <v>66</v>
      </c>
      <c r="S37" s="14" t="s">
        <v>66</v>
      </c>
      <c r="T37" s="14" t="s">
        <v>66</v>
      </c>
      <c r="U37" s="14" t="s">
        <v>66</v>
      </c>
      <c r="V37" s="14" t="s">
        <v>66</v>
      </c>
      <c r="W37" s="14" t="s">
        <v>66</v>
      </c>
    </row>
    <row r="38" spans="1:23" ht="15" thickBot="1" x14ac:dyDescent="0.35">
      <c r="A38" s="13" t="s">
        <v>49</v>
      </c>
      <c r="B38" s="14" t="s">
        <v>66</v>
      </c>
      <c r="C38" s="14" t="s">
        <v>66</v>
      </c>
      <c r="D38" s="14" t="s">
        <v>66</v>
      </c>
      <c r="E38" s="14" t="s">
        <v>66</v>
      </c>
      <c r="F38" s="14" t="s">
        <v>66</v>
      </c>
      <c r="G38" s="14" t="s">
        <v>543</v>
      </c>
      <c r="H38" s="14" t="s">
        <v>66</v>
      </c>
      <c r="I38" s="14" t="s">
        <v>66</v>
      </c>
      <c r="J38" s="14" t="s">
        <v>542</v>
      </c>
      <c r="K38" s="14" t="s">
        <v>66</v>
      </c>
      <c r="L38" s="14" t="s">
        <v>66</v>
      </c>
      <c r="M38" s="14" t="s">
        <v>66</v>
      </c>
      <c r="N38" s="14" t="s">
        <v>66</v>
      </c>
      <c r="O38" s="14" t="s">
        <v>66</v>
      </c>
      <c r="P38" s="14" t="s">
        <v>66</v>
      </c>
      <c r="Q38" s="14" t="s">
        <v>66</v>
      </c>
      <c r="R38" s="14" t="s">
        <v>66</v>
      </c>
      <c r="S38" s="14" t="s">
        <v>66</v>
      </c>
      <c r="T38" s="14" t="s">
        <v>66</v>
      </c>
      <c r="U38" s="14" t="s">
        <v>66</v>
      </c>
      <c r="V38" s="14" t="s">
        <v>66</v>
      </c>
      <c r="W38" s="14" t="s">
        <v>66</v>
      </c>
    </row>
    <row r="39" spans="1:23" ht="15" thickBot="1" x14ac:dyDescent="0.35">
      <c r="A39" s="13" t="s">
        <v>50</v>
      </c>
      <c r="B39" s="14" t="s">
        <v>66</v>
      </c>
      <c r="C39" s="14" t="s">
        <v>66</v>
      </c>
      <c r="D39" s="14" t="s">
        <v>66</v>
      </c>
      <c r="E39" s="14" t="s">
        <v>66</v>
      </c>
      <c r="F39" s="14" t="s">
        <v>66</v>
      </c>
      <c r="G39" s="14" t="s">
        <v>543</v>
      </c>
      <c r="H39" s="14" t="s">
        <v>66</v>
      </c>
      <c r="I39" s="14" t="s">
        <v>66</v>
      </c>
      <c r="J39" s="14" t="s">
        <v>542</v>
      </c>
      <c r="K39" s="14" t="s">
        <v>66</v>
      </c>
      <c r="L39" s="14" t="s">
        <v>66</v>
      </c>
      <c r="M39" s="14" t="s">
        <v>66</v>
      </c>
      <c r="N39" s="14" t="s">
        <v>66</v>
      </c>
      <c r="O39" s="14" t="s">
        <v>66</v>
      </c>
      <c r="P39" s="14" t="s">
        <v>66</v>
      </c>
      <c r="Q39" s="14" t="s">
        <v>66</v>
      </c>
      <c r="R39" s="14" t="s">
        <v>66</v>
      </c>
      <c r="S39" s="14" t="s">
        <v>66</v>
      </c>
      <c r="T39" s="14" t="s">
        <v>66</v>
      </c>
      <c r="U39" s="14" t="s">
        <v>66</v>
      </c>
      <c r="V39" s="14" t="s">
        <v>66</v>
      </c>
      <c r="W39" s="14" t="s">
        <v>66</v>
      </c>
    </row>
    <row r="40" spans="1:23" ht="15" thickBot="1" x14ac:dyDescent="0.35">
      <c r="A40" s="13" t="s">
        <v>52</v>
      </c>
      <c r="B40" s="14" t="s">
        <v>66</v>
      </c>
      <c r="C40" s="14" t="s">
        <v>66</v>
      </c>
      <c r="D40" s="14" t="s">
        <v>66</v>
      </c>
      <c r="E40" s="14" t="s">
        <v>66</v>
      </c>
      <c r="F40" s="14" t="s">
        <v>66</v>
      </c>
      <c r="G40" s="14" t="s">
        <v>66</v>
      </c>
      <c r="H40" s="14" t="s">
        <v>66</v>
      </c>
      <c r="I40" s="14" t="s">
        <v>66</v>
      </c>
      <c r="J40" s="14" t="s">
        <v>542</v>
      </c>
      <c r="K40" s="14" t="s">
        <v>66</v>
      </c>
      <c r="L40" s="14" t="s">
        <v>66</v>
      </c>
      <c r="M40" s="14" t="s">
        <v>66</v>
      </c>
      <c r="N40" s="14" t="s">
        <v>66</v>
      </c>
      <c r="O40" s="14" t="s">
        <v>66</v>
      </c>
      <c r="P40" s="14" t="s">
        <v>66</v>
      </c>
      <c r="Q40" s="14" t="s">
        <v>66</v>
      </c>
      <c r="R40" s="14" t="s">
        <v>66</v>
      </c>
      <c r="S40" s="14" t="s">
        <v>66</v>
      </c>
      <c r="T40" s="14" t="s">
        <v>66</v>
      </c>
      <c r="U40" s="14" t="s">
        <v>66</v>
      </c>
      <c r="V40" s="14" t="s">
        <v>66</v>
      </c>
      <c r="W40" s="14" t="s">
        <v>66</v>
      </c>
    </row>
    <row r="41" spans="1:23" ht="15" thickBot="1" x14ac:dyDescent="0.35">
      <c r="A41" s="13" t="s">
        <v>53</v>
      </c>
      <c r="B41" s="14" t="s">
        <v>66</v>
      </c>
      <c r="C41" s="14" t="s">
        <v>66</v>
      </c>
      <c r="D41" s="14" t="s">
        <v>66</v>
      </c>
      <c r="E41" s="14" t="s">
        <v>66</v>
      </c>
      <c r="F41" s="14" t="s">
        <v>66</v>
      </c>
      <c r="G41" s="14" t="s">
        <v>66</v>
      </c>
      <c r="H41" s="14" t="s">
        <v>66</v>
      </c>
      <c r="I41" s="14" t="s">
        <v>66</v>
      </c>
      <c r="J41" s="14" t="s">
        <v>542</v>
      </c>
      <c r="K41" s="14" t="s">
        <v>66</v>
      </c>
      <c r="L41" s="14" t="s">
        <v>66</v>
      </c>
      <c r="M41" s="14" t="s">
        <v>66</v>
      </c>
      <c r="N41" s="14" t="s">
        <v>66</v>
      </c>
      <c r="O41" s="14" t="s">
        <v>66</v>
      </c>
      <c r="P41" s="14" t="s">
        <v>66</v>
      </c>
      <c r="Q41" s="14" t="s">
        <v>66</v>
      </c>
      <c r="R41" s="14" t="s">
        <v>66</v>
      </c>
      <c r="S41" s="14" t="s">
        <v>66</v>
      </c>
      <c r="T41" s="14" t="s">
        <v>66</v>
      </c>
      <c r="U41" s="14" t="s">
        <v>66</v>
      </c>
      <c r="V41" s="14" t="s">
        <v>66</v>
      </c>
      <c r="W41" s="14" t="s">
        <v>66</v>
      </c>
    </row>
    <row r="42" spans="1:23" ht="15" thickBot="1" x14ac:dyDescent="0.35">
      <c r="A42" s="13" t="s">
        <v>54</v>
      </c>
      <c r="B42" s="14" t="s">
        <v>66</v>
      </c>
      <c r="C42" s="14" t="s">
        <v>66</v>
      </c>
      <c r="D42" s="14" t="s">
        <v>66</v>
      </c>
      <c r="E42" s="14" t="s">
        <v>66</v>
      </c>
      <c r="F42" s="14" t="s">
        <v>66</v>
      </c>
      <c r="G42" s="14" t="s">
        <v>66</v>
      </c>
      <c r="H42" s="14" t="s">
        <v>66</v>
      </c>
      <c r="I42" s="14" t="s">
        <v>66</v>
      </c>
      <c r="J42" s="14" t="s">
        <v>542</v>
      </c>
      <c r="K42" s="14" t="s">
        <v>66</v>
      </c>
      <c r="L42" s="14" t="s">
        <v>66</v>
      </c>
      <c r="M42" s="14" t="s">
        <v>66</v>
      </c>
      <c r="N42" s="14" t="s">
        <v>66</v>
      </c>
      <c r="O42" s="14" t="s">
        <v>66</v>
      </c>
      <c r="P42" s="14" t="s">
        <v>66</v>
      </c>
      <c r="Q42" s="14" t="s">
        <v>66</v>
      </c>
      <c r="R42" s="14" t="s">
        <v>66</v>
      </c>
      <c r="S42" s="14" t="s">
        <v>66</v>
      </c>
      <c r="T42" s="14" t="s">
        <v>66</v>
      </c>
      <c r="U42" s="14" t="s">
        <v>66</v>
      </c>
      <c r="V42" s="14" t="s">
        <v>66</v>
      </c>
      <c r="W42" s="14" t="s">
        <v>66</v>
      </c>
    </row>
    <row r="43" spans="1:23" ht="15" thickBot="1" x14ac:dyDescent="0.35">
      <c r="A43" s="13" t="s">
        <v>55</v>
      </c>
      <c r="B43" s="14" t="s">
        <v>66</v>
      </c>
      <c r="C43" s="14" t="s">
        <v>66</v>
      </c>
      <c r="D43" s="14" t="s">
        <v>66</v>
      </c>
      <c r="E43" s="14" t="s">
        <v>66</v>
      </c>
      <c r="F43" s="14" t="s">
        <v>66</v>
      </c>
      <c r="G43" s="14" t="s">
        <v>66</v>
      </c>
      <c r="H43" s="14" t="s">
        <v>66</v>
      </c>
      <c r="I43" s="14" t="s">
        <v>66</v>
      </c>
      <c r="J43" s="14" t="s">
        <v>66</v>
      </c>
      <c r="K43" s="14" t="s">
        <v>66</v>
      </c>
      <c r="L43" s="14" t="s">
        <v>66</v>
      </c>
      <c r="M43" s="14" t="s">
        <v>66</v>
      </c>
      <c r="N43" s="14" t="s">
        <v>66</v>
      </c>
      <c r="O43" s="14" t="s">
        <v>66</v>
      </c>
      <c r="P43" s="14" t="s">
        <v>66</v>
      </c>
      <c r="Q43" s="14" t="s">
        <v>66</v>
      </c>
      <c r="R43" s="14" t="s">
        <v>66</v>
      </c>
      <c r="S43" s="14" t="s">
        <v>66</v>
      </c>
      <c r="T43" s="14" t="s">
        <v>66</v>
      </c>
      <c r="U43" s="14" t="s">
        <v>66</v>
      </c>
      <c r="V43" s="14" t="s">
        <v>66</v>
      </c>
      <c r="W43" s="14" t="s">
        <v>66</v>
      </c>
    </row>
    <row r="44" spans="1:23" ht="18.600000000000001" thickBot="1" x14ac:dyDescent="0.35">
      <c r="A44" s="9"/>
    </row>
    <row r="45" spans="1:23" ht="15" thickBot="1" x14ac:dyDescent="0.35">
      <c r="A45" s="13" t="s">
        <v>67</v>
      </c>
      <c r="B45" s="13" t="s">
        <v>40</v>
      </c>
      <c r="C45" s="13" t="s">
        <v>127</v>
      </c>
      <c r="D45" s="13" t="s">
        <v>128</v>
      </c>
      <c r="E45" s="13" t="s">
        <v>129</v>
      </c>
      <c r="F45" s="13" t="s">
        <v>130</v>
      </c>
      <c r="G45" s="13" t="s">
        <v>131</v>
      </c>
      <c r="H45" s="13" t="s">
        <v>241</v>
      </c>
      <c r="I45" s="13" t="s">
        <v>242</v>
      </c>
      <c r="J45" s="13" t="s">
        <v>243</v>
      </c>
      <c r="K45" s="13" t="s">
        <v>244</v>
      </c>
      <c r="L45" s="13" t="s">
        <v>245</v>
      </c>
      <c r="M45" s="13" t="s">
        <v>246</v>
      </c>
      <c r="N45" s="13" t="s">
        <v>247</v>
      </c>
      <c r="O45" s="13" t="s">
        <v>248</v>
      </c>
      <c r="P45" s="13" t="s">
        <v>249</v>
      </c>
      <c r="Q45" s="13" t="s">
        <v>250</v>
      </c>
      <c r="R45" s="13" t="s">
        <v>251</v>
      </c>
      <c r="S45" s="13" t="s">
        <v>252</v>
      </c>
      <c r="T45" s="13" t="s">
        <v>253</v>
      </c>
      <c r="U45" s="13" t="s">
        <v>254</v>
      </c>
      <c r="V45" s="13" t="s">
        <v>255</v>
      </c>
      <c r="W45" s="13" t="s">
        <v>256</v>
      </c>
    </row>
    <row r="46" spans="1:23" ht="15" thickBot="1" x14ac:dyDescent="0.35">
      <c r="A46" s="13" t="s">
        <v>43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58.3</v>
      </c>
      <c r="H46" s="14">
        <v>320.10000000000002</v>
      </c>
      <c r="I46" s="14">
        <v>0</v>
      </c>
      <c r="J46" s="14">
        <v>379</v>
      </c>
      <c r="K46" s="14">
        <v>0</v>
      </c>
      <c r="L46" s="14">
        <v>15</v>
      </c>
      <c r="M46" s="14">
        <v>113.2</v>
      </c>
      <c r="N46" s="14">
        <v>0</v>
      </c>
      <c r="O46" s="14">
        <v>63.8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3</v>
      </c>
    </row>
    <row r="47" spans="1:23" ht="15" thickBot="1" x14ac:dyDescent="0.35">
      <c r="A47" s="13" t="s">
        <v>45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58.3</v>
      </c>
      <c r="H47" s="14">
        <v>0</v>
      </c>
      <c r="I47" s="14">
        <v>0</v>
      </c>
      <c r="J47" s="14">
        <v>300.7</v>
      </c>
      <c r="K47" s="14">
        <v>0</v>
      </c>
      <c r="L47" s="14">
        <v>0</v>
      </c>
      <c r="M47" s="14">
        <v>113.2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</row>
    <row r="48" spans="1:23" ht="15" thickBot="1" x14ac:dyDescent="0.35">
      <c r="A48" s="13" t="s">
        <v>47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58.3</v>
      </c>
      <c r="H48" s="14">
        <v>0</v>
      </c>
      <c r="I48" s="14">
        <v>0</v>
      </c>
      <c r="J48" s="14">
        <v>300.7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</row>
    <row r="49" spans="1:27" ht="15" thickBot="1" x14ac:dyDescent="0.35">
      <c r="A49" s="13" t="s">
        <v>48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58.3</v>
      </c>
      <c r="H49" s="14">
        <v>0</v>
      </c>
      <c r="I49" s="14">
        <v>0</v>
      </c>
      <c r="J49" s="14">
        <v>300.7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</row>
    <row r="50" spans="1:27" ht="15" thickBot="1" x14ac:dyDescent="0.35">
      <c r="A50" s="13" t="s">
        <v>49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34.4</v>
      </c>
      <c r="H50" s="14">
        <v>0</v>
      </c>
      <c r="I50" s="14">
        <v>0</v>
      </c>
      <c r="J50" s="14">
        <v>300.7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</row>
    <row r="51" spans="1:27" ht="15" thickBot="1" x14ac:dyDescent="0.35">
      <c r="A51" s="13" t="s">
        <v>50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34.4</v>
      </c>
      <c r="H51" s="14">
        <v>0</v>
      </c>
      <c r="I51" s="14">
        <v>0</v>
      </c>
      <c r="J51" s="14">
        <v>300.7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</row>
    <row r="52" spans="1:27" ht="15" thickBot="1" x14ac:dyDescent="0.35">
      <c r="A52" s="13" t="s">
        <v>52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300.7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</row>
    <row r="53" spans="1:27" ht="15" thickBot="1" x14ac:dyDescent="0.35">
      <c r="A53" s="13" t="s">
        <v>53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300.7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</row>
    <row r="54" spans="1:27" ht="15" thickBot="1" x14ac:dyDescent="0.35">
      <c r="A54" s="13" t="s">
        <v>54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300.7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</row>
    <row r="55" spans="1:27" ht="15" thickBot="1" x14ac:dyDescent="0.35">
      <c r="A55" s="13" t="s">
        <v>55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</row>
    <row r="56" spans="1:27" ht="18.600000000000001" thickBot="1" x14ac:dyDescent="0.35">
      <c r="A56" s="9"/>
    </row>
    <row r="57" spans="1:27" ht="15" thickBot="1" x14ac:dyDescent="0.35">
      <c r="A57" s="13" t="s">
        <v>68</v>
      </c>
      <c r="B57" s="13" t="s">
        <v>40</v>
      </c>
      <c r="C57" s="13" t="s">
        <v>127</v>
      </c>
      <c r="D57" s="13" t="s">
        <v>128</v>
      </c>
      <c r="E57" s="13" t="s">
        <v>129</v>
      </c>
      <c r="F57" s="13" t="s">
        <v>130</v>
      </c>
      <c r="G57" s="13" t="s">
        <v>131</v>
      </c>
      <c r="H57" s="13" t="s">
        <v>241</v>
      </c>
      <c r="I57" s="13" t="s">
        <v>242</v>
      </c>
      <c r="J57" s="13" t="s">
        <v>243</v>
      </c>
      <c r="K57" s="13" t="s">
        <v>244</v>
      </c>
      <c r="L57" s="13" t="s">
        <v>245</v>
      </c>
      <c r="M57" s="13" t="s">
        <v>246</v>
      </c>
      <c r="N57" s="13" t="s">
        <v>247</v>
      </c>
      <c r="O57" s="13" t="s">
        <v>248</v>
      </c>
      <c r="P57" s="13" t="s">
        <v>249</v>
      </c>
      <c r="Q57" s="13" t="s">
        <v>250</v>
      </c>
      <c r="R57" s="13" t="s">
        <v>251</v>
      </c>
      <c r="S57" s="13" t="s">
        <v>252</v>
      </c>
      <c r="T57" s="13" t="s">
        <v>253</v>
      </c>
      <c r="U57" s="13" t="s">
        <v>254</v>
      </c>
      <c r="V57" s="13" t="s">
        <v>255</v>
      </c>
      <c r="W57" s="13" t="s">
        <v>256</v>
      </c>
      <c r="X57" s="13" t="s">
        <v>69</v>
      </c>
      <c r="Y57" s="13" t="s">
        <v>70</v>
      </c>
      <c r="Z57" s="13" t="s">
        <v>71</v>
      </c>
      <c r="AA57" s="13" t="s">
        <v>72</v>
      </c>
    </row>
    <row r="58" spans="1:27" ht="15" thickBot="1" x14ac:dyDescent="0.35">
      <c r="A58" s="13" t="s">
        <v>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34.4</v>
      </c>
      <c r="H58" s="14">
        <v>320.10000000000002</v>
      </c>
      <c r="I58" s="14">
        <v>0</v>
      </c>
      <c r="J58" s="14">
        <v>300.7</v>
      </c>
      <c r="K58" s="14">
        <v>0</v>
      </c>
      <c r="L58" s="14">
        <v>15</v>
      </c>
      <c r="M58" s="14">
        <v>113.2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3</v>
      </c>
      <c r="X58" s="14">
        <v>786.4</v>
      </c>
      <c r="Y58" s="14">
        <v>772</v>
      </c>
      <c r="Z58" s="14">
        <v>-14.4</v>
      </c>
      <c r="AA58" s="14">
        <v>-1.87</v>
      </c>
    </row>
    <row r="59" spans="1:27" ht="15" thickBot="1" x14ac:dyDescent="0.35">
      <c r="A59" s="13" t="s">
        <v>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34.4</v>
      </c>
      <c r="H59" s="14">
        <v>320.10000000000002</v>
      </c>
      <c r="I59" s="14">
        <v>0</v>
      </c>
      <c r="J59" s="14">
        <v>300.7</v>
      </c>
      <c r="K59" s="14">
        <v>0</v>
      </c>
      <c r="L59" s="14">
        <v>15</v>
      </c>
      <c r="M59" s="14">
        <v>0</v>
      </c>
      <c r="N59" s="14">
        <v>0</v>
      </c>
      <c r="O59" s="14">
        <v>63.8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3</v>
      </c>
      <c r="X59" s="14">
        <v>737</v>
      </c>
      <c r="Y59" s="14">
        <v>739</v>
      </c>
      <c r="Z59" s="14">
        <v>2</v>
      </c>
      <c r="AA59" s="14">
        <v>0.27</v>
      </c>
    </row>
    <row r="60" spans="1:27" ht="15" thickBot="1" x14ac:dyDescent="0.35">
      <c r="A60" s="13" t="s">
        <v>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34.4</v>
      </c>
      <c r="H60" s="14">
        <v>320.10000000000002</v>
      </c>
      <c r="I60" s="14">
        <v>0</v>
      </c>
      <c r="J60" s="14">
        <v>300.7</v>
      </c>
      <c r="K60" s="14">
        <v>0</v>
      </c>
      <c r="L60" s="14">
        <v>15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670.2</v>
      </c>
      <c r="Y60" s="14">
        <v>672</v>
      </c>
      <c r="Z60" s="14">
        <v>1.8</v>
      </c>
      <c r="AA60" s="14">
        <v>0.27</v>
      </c>
    </row>
    <row r="61" spans="1:27" ht="15" thickBot="1" x14ac:dyDescent="0.35">
      <c r="A61" s="13" t="s">
        <v>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34.4</v>
      </c>
      <c r="H61" s="14">
        <v>320.10000000000002</v>
      </c>
      <c r="I61" s="14">
        <v>0</v>
      </c>
      <c r="J61" s="14">
        <v>300.7</v>
      </c>
      <c r="K61" s="14">
        <v>0</v>
      </c>
      <c r="L61" s="14">
        <v>15</v>
      </c>
      <c r="M61" s="14">
        <v>113.2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783.4</v>
      </c>
      <c r="Y61" s="14">
        <v>805</v>
      </c>
      <c r="Z61" s="14">
        <v>21.6</v>
      </c>
      <c r="AA61" s="14">
        <v>2.68</v>
      </c>
    </row>
    <row r="62" spans="1:27" ht="15" thickBot="1" x14ac:dyDescent="0.35">
      <c r="A62" s="13" t="s">
        <v>4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58.3</v>
      </c>
      <c r="H62" s="14">
        <v>320.10000000000002</v>
      </c>
      <c r="I62" s="14">
        <v>0</v>
      </c>
      <c r="J62" s="14">
        <v>379</v>
      </c>
      <c r="K62" s="14">
        <v>0</v>
      </c>
      <c r="L62" s="14">
        <v>0</v>
      </c>
      <c r="M62" s="14">
        <v>0</v>
      </c>
      <c r="N62" s="14">
        <v>0</v>
      </c>
      <c r="O62" s="14">
        <v>63.8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3</v>
      </c>
      <c r="X62" s="14">
        <v>824.3</v>
      </c>
      <c r="Y62" s="14">
        <v>803</v>
      </c>
      <c r="Z62" s="14">
        <v>-21.3</v>
      </c>
      <c r="AA62" s="14">
        <v>-2.65</v>
      </c>
    </row>
    <row r="63" spans="1:27" ht="15" thickBot="1" x14ac:dyDescent="0.35">
      <c r="A63" s="13" t="s">
        <v>5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58.3</v>
      </c>
      <c r="H63" s="14">
        <v>320.10000000000002</v>
      </c>
      <c r="I63" s="14">
        <v>0</v>
      </c>
      <c r="J63" s="14">
        <v>379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757.5</v>
      </c>
      <c r="Y63" s="14">
        <v>783</v>
      </c>
      <c r="Z63" s="14">
        <v>25.5</v>
      </c>
      <c r="AA63" s="14">
        <v>3.26</v>
      </c>
    </row>
    <row r="64" spans="1:27" ht="15" thickBot="1" x14ac:dyDescent="0.35">
      <c r="A64" s="13" t="s">
        <v>6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58.3</v>
      </c>
      <c r="H64" s="14">
        <v>320.10000000000002</v>
      </c>
      <c r="I64" s="14">
        <v>0</v>
      </c>
      <c r="J64" s="14">
        <v>379</v>
      </c>
      <c r="K64" s="14">
        <v>0</v>
      </c>
      <c r="L64" s="14">
        <v>0</v>
      </c>
      <c r="M64" s="14">
        <v>113.2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870.7</v>
      </c>
      <c r="Y64" s="14">
        <v>830</v>
      </c>
      <c r="Z64" s="14">
        <v>-40.700000000000003</v>
      </c>
      <c r="AA64" s="14">
        <v>-4.9000000000000004</v>
      </c>
    </row>
    <row r="65" spans="1:27" ht="15" thickBot="1" x14ac:dyDescent="0.35">
      <c r="A65" s="13" t="s">
        <v>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58.3</v>
      </c>
      <c r="H65" s="14">
        <v>320.10000000000002</v>
      </c>
      <c r="I65" s="14">
        <v>0</v>
      </c>
      <c r="J65" s="14">
        <v>300.7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679.2</v>
      </c>
      <c r="Y65" s="14">
        <v>653</v>
      </c>
      <c r="Z65" s="14">
        <v>-26.2</v>
      </c>
      <c r="AA65" s="14">
        <v>-4.01</v>
      </c>
    </row>
    <row r="66" spans="1:27" ht="15" thickBot="1" x14ac:dyDescent="0.35">
      <c r="A66" s="13" t="s">
        <v>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58.3</v>
      </c>
      <c r="H66" s="14">
        <v>320.10000000000002</v>
      </c>
      <c r="I66" s="14">
        <v>0</v>
      </c>
      <c r="J66" s="14">
        <v>300.7</v>
      </c>
      <c r="K66" s="14">
        <v>0</v>
      </c>
      <c r="L66" s="14">
        <v>0</v>
      </c>
      <c r="M66" s="14">
        <v>113.2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792.4</v>
      </c>
      <c r="Y66" s="14">
        <v>842</v>
      </c>
      <c r="Z66" s="14">
        <v>49.6</v>
      </c>
      <c r="AA66" s="14">
        <v>5.89</v>
      </c>
    </row>
    <row r="67" spans="1:27" ht="15" thickBot="1" x14ac:dyDescent="0.3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320.10000000000002</v>
      </c>
      <c r="I67" s="14">
        <v>0</v>
      </c>
      <c r="J67" s="14">
        <v>300.7</v>
      </c>
      <c r="K67" s="14">
        <v>0</v>
      </c>
      <c r="L67" s="14">
        <v>0</v>
      </c>
      <c r="M67" s="14">
        <v>113.2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734</v>
      </c>
      <c r="Y67" s="14">
        <v>736</v>
      </c>
      <c r="Z67" s="14">
        <v>2</v>
      </c>
      <c r="AA67" s="14">
        <v>0.27</v>
      </c>
    </row>
    <row r="68" spans="1:27" ht="15" thickBot="1" x14ac:dyDescent="0.35"/>
    <row r="69" spans="1:27" ht="15" thickBot="1" x14ac:dyDescent="0.35">
      <c r="A69" s="15" t="s">
        <v>73</v>
      </c>
      <c r="B69" s="16">
        <v>952.4</v>
      </c>
    </row>
    <row r="70" spans="1:27" ht="15" thickBot="1" x14ac:dyDescent="0.35">
      <c r="A70" s="15" t="s">
        <v>142</v>
      </c>
      <c r="B70" s="16">
        <v>0</v>
      </c>
    </row>
    <row r="71" spans="1:27" ht="15" thickBot="1" x14ac:dyDescent="0.35">
      <c r="A71" s="15" t="s">
        <v>75</v>
      </c>
      <c r="B71" s="16">
        <v>7635.1</v>
      </c>
    </row>
    <row r="72" spans="1:27" ht="15" thickBot="1" x14ac:dyDescent="0.35">
      <c r="A72" s="15" t="s">
        <v>76</v>
      </c>
      <c r="B72" s="16">
        <v>7635</v>
      </c>
    </row>
    <row r="73" spans="1:27" ht="15" thickBot="1" x14ac:dyDescent="0.35">
      <c r="A73" s="15" t="s">
        <v>77</v>
      </c>
      <c r="B73" s="16">
        <v>0.1</v>
      </c>
    </row>
    <row r="74" spans="1:27" ht="15" thickBot="1" x14ac:dyDescent="0.35">
      <c r="A74" s="15" t="s">
        <v>78</v>
      </c>
      <c r="B74" s="16"/>
    </row>
    <row r="75" spans="1:27" ht="15" thickBot="1" x14ac:dyDescent="0.35">
      <c r="A75" s="15" t="s">
        <v>79</v>
      </c>
      <c r="B75" s="16"/>
    </row>
    <row r="76" spans="1:27" ht="15" thickBot="1" x14ac:dyDescent="0.35">
      <c r="A76" s="15" t="s">
        <v>80</v>
      </c>
      <c r="B76" s="16">
        <v>0</v>
      </c>
    </row>
    <row r="78" spans="1:27" x14ac:dyDescent="0.3">
      <c r="A78" s="17" t="s">
        <v>81</v>
      </c>
    </row>
    <row r="80" spans="1:27" x14ac:dyDescent="0.3">
      <c r="A80" s="18" t="s">
        <v>264</v>
      </c>
    </row>
    <row r="81" spans="1:24" x14ac:dyDescent="0.3">
      <c r="A81" s="18" t="s">
        <v>143</v>
      </c>
    </row>
    <row r="85" spans="1:24" ht="18" x14ac:dyDescent="0.3">
      <c r="A85" s="9"/>
    </row>
    <row r="86" spans="1:24" x14ac:dyDescent="0.3">
      <c r="A86" s="10"/>
    </row>
    <row r="89" spans="1:24" ht="18" x14ac:dyDescent="0.3">
      <c r="A89" s="11" t="s">
        <v>32</v>
      </c>
      <c r="B89" s="12">
        <v>6445234</v>
      </c>
      <c r="C89" s="11" t="s">
        <v>33</v>
      </c>
      <c r="D89" s="12">
        <v>10</v>
      </c>
      <c r="E89" s="11" t="s">
        <v>34</v>
      </c>
      <c r="F89" s="12">
        <v>22</v>
      </c>
      <c r="G89" s="11" t="s">
        <v>35</v>
      </c>
      <c r="H89" s="12">
        <v>10</v>
      </c>
      <c r="I89" s="11" t="s">
        <v>36</v>
      </c>
      <c r="J89" s="12">
        <v>0</v>
      </c>
      <c r="K89" s="11" t="s">
        <v>37</v>
      </c>
      <c r="L89" s="12" t="s">
        <v>559</v>
      </c>
    </row>
    <row r="90" spans="1:24" ht="18.600000000000001" thickBot="1" x14ac:dyDescent="0.35">
      <c r="A90" s="9"/>
    </row>
    <row r="91" spans="1:24" ht="15" thickBot="1" x14ac:dyDescent="0.35">
      <c r="A91" s="13" t="s">
        <v>39</v>
      </c>
      <c r="B91" s="13" t="s">
        <v>40</v>
      </c>
      <c r="C91" s="13" t="s">
        <v>127</v>
      </c>
      <c r="D91" s="13" t="s">
        <v>128</v>
      </c>
      <c r="E91" s="13" t="s">
        <v>129</v>
      </c>
      <c r="F91" s="13" t="s">
        <v>130</v>
      </c>
      <c r="G91" s="13" t="s">
        <v>131</v>
      </c>
      <c r="H91" s="13" t="s">
        <v>241</v>
      </c>
      <c r="I91" s="13" t="s">
        <v>242</v>
      </c>
      <c r="J91" s="13" t="s">
        <v>243</v>
      </c>
      <c r="K91" s="13" t="s">
        <v>244</v>
      </c>
      <c r="L91" s="13" t="s">
        <v>245</v>
      </c>
      <c r="M91" s="13" t="s">
        <v>246</v>
      </c>
      <c r="N91" s="13" t="s">
        <v>247</v>
      </c>
      <c r="O91" s="13" t="s">
        <v>248</v>
      </c>
      <c r="P91" s="13" t="s">
        <v>249</v>
      </c>
      <c r="Q91" s="13" t="s">
        <v>250</v>
      </c>
      <c r="R91" s="13" t="s">
        <v>251</v>
      </c>
      <c r="S91" s="13" t="s">
        <v>252</v>
      </c>
      <c r="T91" s="13" t="s">
        <v>253</v>
      </c>
      <c r="U91" s="13" t="s">
        <v>254</v>
      </c>
      <c r="V91" s="13" t="s">
        <v>255</v>
      </c>
      <c r="W91" s="13" t="s">
        <v>256</v>
      </c>
      <c r="X91" s="13" t="s">
        <v>257</v>
      </c>
    </row>
    <row r="92" spans="1:24" ht="15" thickBot="1" x14ac:dyDescent="0.35">
      <c r="A92" s="13" t="s">
        <v>0</v>
      </c>
      <c r="B92" s="14">
        <v>7</v>
      </c>
      <c r="C92" s="14">
        <v>7</v>
      </c>
      <c r="D92" s="14">
        <v>7</v>
      </c>
      <c r="E92" s="14">
        <v>7</v>
      </c>
      <c r="F92" s="14">
        <v>7</v>
      </c>
      <c r="G92" s="14">
        <v>5</v>
      </c>
      <c r="H92" s="14">
        <v>10</v>
      </c>
      <c r="I92" s="14">
        <v>10</v>
      </c>
      <c r="J92" s="14">
        <v>6</v>
      </c>
      <c r="K92" s="14">
        <v>5</v>
      </c>
      <c r="L92" s="14">
        <v>10</v>
      </c>
      <c r="M92" s="14">
        <v>10</v>
      </c>
      <c r="N92" s="14">
        <v>10</v>
      </c>
      <c r="O92" s="14">
        <v>5</v>
      </c>
      <c r="P92" s="14">
        <v>10</v>
      </c>
      <c r="Q92" s="14">
        <v>10</v>
      </c>
      <c r="R92" s="14">
        <v>10</v>
      </c>
      <c r="S92" s="14">
        <v>10</v>
      </c>
      <c r="T92" s="14">
        <v>10</v>
      </c>
      <c r="U92" s="14">
        <v>10</v>
      </c>
      <c r="V92" s="14">
        <v>10</v>
      </c>
      <c r="W92" s="14">
        <v>10</v>
      </c>
      <c r="X92" s="14">
        <v>772</v>
      </c>
    </row>
    <row r="93" spans="1:24" ht="15" thickBot="1" x14ac:dyDescent="0.35">
      <c r="A93" s="13" t="s">
        <v>1</v>
      </c>
      <c r="B93" s="14">
        <v>7</v>
      </c>
      <c r="C93" s="14">
        <v>7</v>
      </c>
      <c r="D93" s="14">
        <v>7</v>
      </c>
      <c r="E93" s="14">
        <v>7</v>
      </c>
      <c r="F93" s="14">
        <v>7</v>
      </c>
      <c r="G93" s="14">
        <v>5</v>
      </c>
      <c r="H93" s="14">
        <v>10</v>
      </c>
      <c r="I93" s="14">
        <v>10</v>
      </c>
      <c r="J93" s="14">
        <v>6</v>
      </c>
      <c r="K93" s="14">
        <v>5</v>
      </c>
      <c r="L93" s="14">
        <v>10</v>
      </c>
      <c r="M93" s="14">
        <v>2</v>
      </c>
      <c r="N93" s="14">
        <v>5</v>
      </c>
      <c r="O93" s="14">
        <v>10</v>
      </c>
      <c r="P93" s="14">
        <v>6</v>
      </c>
      <c r="Q93" s="14">
        <v>2</v>
      </c>
      <c r="R93" s="14">
        <v>9</v>
      </c>
      <c r="S93" s="14">
        <v>10</v>
      </c>
      <c r="T93" s="14">
        <v>10</v>
      </c>
      <c r="U93" s="14">
        <v>2</v>
      </c>
      <c r="V93" s="14">
        <v>9</v>
      </c>
      <c r="W93" s="14">
        <v>10</v>
      </c>
      <c r="X93" s="14">
        <v>739</v>
      </c>
    </row>
    <row r="94" spans="1:24" ht="15" thickBot="1" x14ac:dyDescent="0.35">
      <c r="A94" s="13" t="s">
        <v>2</v>
      </c>
      <c r="B94" s="14">
        <v>7</v>
      </c>
      <c r="C94" s="14">
        <v>7</v>
      </c>
      <c r="D94" s="14">
        <v>7</v>
      </c>
      <c r="E94" s="14">
        <v>7</v>
      </c>
      <c r="F94" s="14">
        <v>7</v>
      </c>
      <c r="G94" s="14">
        <v>5</v>
      </c>
      <c r="H94" s="14">
        <v>10</v>
      </c>
      <c r="I94" s="14">
        <v>10</v>
      </c>
      <c r="J94" s="14">
        <v>6</v>
      </c>
      <c r="K94" s="14">
        <v>5</v>
      </c>
      <c r="L94" s="14">
        <v>10</v>
      </c>
      <c r="M94" s="14">
        <v>5</v>
      </c>
      <c r="N94" s="14">
        <v>3</v>
      </c>
      <c r="O94" s="14">
        <v>8</v>
      </c>
      <c r="P94" s="14">
        <v>9</v>
      </c>
      <c r="Q94" s="14">
        <v>5</v>
      </c>
      <c r="R94" s="14">
        <v>7</v>
      </c>
      <c r="S94" s="14">
        <v>10</v>
      </c>
      <c r="T94" s="14">
        <v>10</v>
      </c>
      <c r="U94" s="14">
        <v>5</v>
      </c>
      <c r="V94" s="14">
        <v>7</v>
      </c>
      <c r="W94" s="14">
        <v>7</v>
      </c>
      <c r="X94" s="14">
        <v>672</v>
      </c>
    </row>
    <row r="95" spans="1:24" ht="15" thickBot="1" x14ac:dyDescent="0.35">
      <c r="A95" s="13" t="s">
        <v>3</v>
      </c>
      <c r="B95" s="14">
        <v>7</v>
      </c>
      <c r="C95" s="14">
        <v>7</v>
      </c>
      <c r="D95" s="14">
        <v>7</v>
      </c>
      <c r="E95" s="14">
        <v>7</v>
      </c>
      <c r="F95" s="14">
        <v>7</v>
      </c>
      <c r="G95" s="14">
        <v>5</v>
      </c>
      <c r="H95" s="14">
        <v>10</v>
      </c>
      <c r="I95" s="14">
        <v>10</v>
      </c>
      <c r="J95" s="14">
        <v>6</v>
      </c>
      <c r="K95" s="14">
        <v>5</v>
      </c>
      <c r="L95" s="14">
        <v>10</v>
      </c>
      <c r="M95" s="14">
        <v>9</v>
      </c>
      <c r="N95" s="14">
        <v>9</v>
      </c>
      <c r="O95" s="14">
        <v>5</v>
      </c>
      <c r="P95" s="14">
        <v>6</v>
      </c>
      <c r="Q95" s="14">
        <v>9</v>
      </c>
      <c r="R95" s="14">
        <v>4</v>
      </c>
      <c r="S95" s="14">
        <v>4</v>
      </c>
      <c r="T95" s="14">
        <v>10</v>
      </c>
      <c r="U95" s="14">
        <v>9</v>
      </c>
      <c r="V95" s="14">
        <v>4</v>
      </c>
      <c r="W95" s="14">
        <v>4</v>
      </c>
      <c r="X95" s="14">
        <v>805</v>
      </c>
    </row>
    <row r="96" spans="1:24" ht="15" thickBot="1" x14ac:dyDescent="0.35">
      <c r="A96" s="13" t="s">
        <v>4</v>
      </c>
      <c r="B96" s="14">
        <v>10</v>
      </c>
      <c r="C96" s="14">
        <v>10</v>
      </c>
      <c r="D96" s="14">
        <v>10</v>
      </c>
      <c r="E96" s="14">
        <v>10</v>
      </c>
      <c r="F96" s="14">
        <v>10</v>
      </c>
      <c r="G96" s="14">
        <v>10</v>
      </c>
      <c r="H96" s="14">
        <v>10</v>
      </c>
      <c r="I96" s="14">
        <v>10</v>
      </c>
      <c r="J96" s="14">
        <v>10</v>
      </c>
      <c r="K96" s="14">
        <v>10</v>
      </c>
      <c r="L96" s="14">
        <v>6</v>
      </c>
      <c r="M96" s="14">
        <v>2</v>
      </c>
      <c r="N96" s="14">
        <v>5</v>
      </c>
      <c r="O96" s="14">
        <v>10</v>
      </c>
      <c r="P96" s="14">
        <v>6</v>
      </c>
      <c r="Q96" s="14">
        <v>2</v>
      </c>
      <c r="R96" s="14">
        <v>9</v>
      </c>
      <c r="S96" s="14">
        <v>10</v>
      </c>
      <c r="T96" s="14">
        <v>10</v>
      </c>
      <c r="U96" s="14">
        <v>2</v>
      </c>
      <c r="V96" s="14">
        <v>9</v>
      </c>
      <c r="W96" s="14">
        <v>10</v>
      </c>
      <c r="X96" s="14">
        <v>803</v>
      </c>
    </row>
    <row r="97" spans="1:24" ht="15" thickBot="1" x14ac:dyDescent="0.35">
      <c r="A97" s="13" t="s">
        <v>5</v>
      </c>
      <c r="B97" s="14">
        <v>10</v>
      </c>
      <c r="C97" s="14">
        <v>10</v>
      </c>
      <c r="D97" s="14">
        <v>10</v>
      </c>
      <c r="E97" s="14">
        <v>10</v>
      </c>
      <c r="F97" s="14">
        <v>10</v>
      </c>
      <c r="G97" s="14">
        <v>10</v>
      </c>
      <c r="H97" s="14">
        <v>10</v>
      </c>
      <c r="I97" s="14">
        <v>10</v>
      </c>
      <c r="J97" s="14">
        <v>10</v>
      </c>
      <c r="K97" s="14">
        <v>10</v>
      </c>
      <c r="L97" s="14">
        <v>6</v>
      </c>
      <c r="M97" s="14">
        <v>5</v>
      </c>
      <c r="N97" s="14">
        <v>3</v>
      </c>
      <c r="O97" s="14">
        <v>8</v>
      </c>
      <c r="P97" s="14">
        <v>9</v>
      </c>
      <c r="Q97" s="14">
        <v>5</v>
      </c>
      <c r="R97" s="14">
        <v>7</v>
      </c>
      <c r="S97" s="14">
        <v>10</v>
      </c>
      <c r="T97" s="14">
        <v>10</v>
      </c>
      <c r="U97" s="14">
        <v>5</v>
      </c>
      <c r="V97" s="14">
        <v>7</v>
      </c>
      <c r="W97" s="14">
        <v>7</v>
      </c>
      <c r="X97" s="14">
        <v>783</v>
      </c>
    </row>
    <row r="98" spans="1:24" ht="15" thickBot="1" x14ac:dyDescent="0.35">
      <c r="A98" s="13" t="s">
        <v>6</v>
      </c>
      <c r="B98" s="14">
        <v>10</v>
      </c>
      <c r="C98" s="14">
        <v>10</v>
      </c>
      <c r="D98" s="14">
        <v>10</v>
      </c>
      <c r="E98" s="14">
        <v>10</v>
      </c>
      <c r="F98" s="14">
        <v>10</v>
      </c>
      <c r="G98" s="14">
        <v>10</v>
      </c>
      <c r="H98" s="14">
        <v>10</v>
      </c>
      <c r="I98" s="14">
        <v>10</v>
      </c>
      <c r="J98" s="14">
        <v>10</v>
      </c>
      <c r="K98" s="14">
        <v>10</v>
      </c>
      <c r="L98" s="14">
        <v>6</v>
      </c>
      <c r="M98" s="14">
        <v>9</v>
      </c>
      <c r="N98" s="14">
        <v>9</v>
      </c>
      <c r="O98" s="14">
        <v>5</v>
      </c>
      <c r="P98" s="14">
        <v>6</v>
      </c>
      <c r="Q98" s="14">
        <v>9</v>
      </c>
      <c r="R98" s="14">
        <v>4</v>
      </c>
      <c r="S98" s="14">
        <v>4</v>
      </c>
      <c r="T98" s="14">
        <v>10</v>
      </c>
      <c r="U98" s="14">
        <v>9</v>
      </c>
      <c r="V98" s="14">
        <v>4</v>
      </c>
      <c r="W98" s="14">
        <v>4</v>
      </c>
      <c r="X98" s="14">
        <v>830</v>
      </c>
    </row>
    <row r="99" spans="1:24" ht="15" thickBot="1" x14ac:dyDescent="0.35">
      <c r="A99" s="13" t="s">
        <v>7</v>
      </c>
      <c r="B99" s="14">
        <v>2</v>
      </c>
      <c r="C99" s="14">
        <v>3</v>
      </c>
      <c r="D99" s="14">
        <v>2</v>
      </c>
      <c r="E99" s="14">
        <v>2</v>
      </c>
      <c r="F99" s="14">
        <v>2</v>
      </c>
      <c r="G99" s="14">
        <v>7</v>
      </c>
      <c r="H99" s="14">
        <v>10</v>
      </c>
      <c r="I99" s="14">
        <v>10</v>
      </c>
      <c r="J99" s="14">
        <v>2</v>
      </c>
      <c r="K99" s="14">
        <v>7</v>
      </c>
      <c r="L99" s="14">
        <v>6</v>
      </c>
      <c r="M99" s="14">
        <v>5</v>
      </c>
      <c r="N99" s="14">
        <v>3</v>
      </c>
      <c r="O99" s="14">
        <v>8</v>
      </c>
      <c r="P99" s="14">
        <v>9</v>
      </c>
      <c r="Q99" s="14">
        <v>5</v>
      </c>
      <c r="R99" s="14">
        <v>7</v>
      </c>
      <c r="S99" s="14">
        <v>10</v>
      </c>
      <c r="T99" s="14">
        <v>10</v>
      </c>
      <c r="U99" s="14">
        <v>5</v>
      </c>
      <c r="V99" s="14">
        <v>7</v>
      </c>
      <c r="W99" s="14">
        <v>7</v>
      </c>
      <c r="X99" s="14">
        <v>653</v>
      </c>
    </row>
    <row r="100" spans="1:24" ht="15" thickBot="1" x14ac:dyDescent="0.35">
      <c r="A100" s="13" t="s">
        <v>8</v>
      </c>
      <c r="B100" s="14">
        <v>2</v>
      </c>
      <c r="C100" s="14">
        <v>3</v>
      </c>
      <c r="D100" s="14">
        <v>2</v>
      </c>
      <c r="E100" s="14">
        <v>2</v>
      </c>
      <c r="F100" s="14">
        <v>2</v>
      </c>
      <c r="G100" s="14">
        <v>7</v>
      </c>
      <c r="H100" s="14">
        <v>10</v>
      </c>
      <c r="I100" s="14">
        <v>10</v>
      </c>
      <c r="J100" s="14">
        <v>2</v>
      </c>
      <c r="K100" s="14">
        <v>7</v>
      </c>
      <c r="L100" s="14">
        <v>6</v>
      </c>
      <c r="M100" s="14">
        <v>9</v>
      </c>
      <c r="N100" s="14">
        <v>9</v>
      </c>
      <c r="O100" s="14">
        <v>5</v>
      </c>
      <c r="P100" s="14">
        <v>6</v>
      </c>
      <c r="Q100" s="14">
        <v>9</v>
      </c>
      <c r="R100" s="14">
        <v>4</v>
      </c>
      <c r="S100" s="14">
        <v>4</v>
      </c>
      <c r="T100" s="14">
        <v>10</v>
      </c>
      <c r="U100" s="14">
        <v>9</v>
      </c>
      <c r="V100" s="14">
        <v>4</v>
      </c>
      <c r="W100" s="14">
        <v>4</v>
      </c>
      <c r="X100" s="14">
        <v>842</v>
      </c>
    </row>
    <row r="101" spans="1:24" ht="15" thickBot="1" x14ac:dyDescent="0.35">
      <c r="A101" s="13" t="s">
        <v>9</v>
      </c>
      <c r="B101" s="14">
        <v>3</v>
      </c>
      <c r="C101" s="14">
        <v>1</v>
      </c>
      <c r="D101" s="14">
        <v>7</v>
      </c>
      <c r="E101" s="14">
        <v>3</v>
      </c>
      <c r="F101" s="14">
        <v>3</v>
      </c>
      <c r="G101" s="14">
        <v>1</v>
      </c>
      <c r="H101" s="14">
        <v>10</v>
      </c>
      <c r="I101" s="14">
        <v>10</v>
      </c>
      <c r="J101" s="14">
        <v>7</v>
      </c>
      <c r="K101" s="14">
        <v>1</v>
      </c>
      <c r="L101" s="14">
        <v>1</v>
      </c>
      <c r="M101" s="14">
        <v>9</v>
      </c>
      <c r="N101" s="14">
        <v>9</v>
      </c>
      <c r="O101" s="14">
        <v>5</v>
      </c>
      <c r="P101" s="14">
        <v>6</v>
      </c>
      <c r="Q101" s="14">
        <v>9</v>
      </c>
      <c r="R101" s="14">
        <v>4</v>
      </c>
      <c r="S101" s="14">
        <v>4</v>
      </c>
      <c r="T101" s="14">
        <v>10</v>
      </c>
      <c r="U101" s="14">
        <v>9</v>
      </c>
      <c r="V101" s="14">
        <v>4</v>
      </c>
      <c r="W101" s="14">
        <v>4</v>
      </c>
      <c r="X101" s="14">
        <v>736</v>
      </c>
    </row>
    <row r="102" spans="1:24" ht="18.600000000000001" thickBot="1" x14ac:dyDescent="0.35">
      <c r="A102" s="9"/>
    </row>
    <row r="103" spans="1:24" ht="15" thickBot="1" x14ac:dyDescent="0.35">
      <c r="A103" s="13" t="s">
        <v>42</v>
      </c>
      <c r="B103" s="13" t="s">
        <v>40</v>
      </c>
      <c r="C103" s="13" t="s">
        <v>127</v>
      </c>
      <c r="D103" s="13" t="s">
        <v>128</v>
      </c>
      <c r="E103" s="13" t="s">
        <v>129</v>
      </c>
      <c r="F103" s="13" t="s">
        <v>130</v>
      </c>
      <c r="G103" s="13" t="s">
        <v>131</v>
      </c>
      <c r="H103" s="13" t="s">
        <v>241</v>
      </c>
      <c r="I103" s="13" t="s">
        <v>242</v>
      </c>
      <c r="J103" s="13" t="s">
        <v>243</v>
      </c>
      <c r="K103" s="13" t="s">
        <v>244</v>
      </c>
      <c r="L103" s="13" t="s">
        <v>245</v>
      </c>
      <c r="M103" s="13" t="s">
        <v>246</v>
      </c>
      <c r="N103" s="13" t="s">
        <v>247</v>
      </c>
      <c r="O103" s="13" t="s">
        <v>248</v>
      </c>
      <c r="P103" s="13" t="s">
        <v>249</v>
      </c>
      <c r="Q103" s="13" t="s">
        <v>250</v>
      </c>
      <c r="R103" s="13" t="s">
        <v>251</v>
      </c>
      <c r="S103" s="13" t="s">
        <v>252</v>
      </c>
      <c r="T103" s="13" t="s">
        <v>253</v>
      </c>
      <c r="U103" s="13" t="s">
        <v>254</v>
      </c>
      <c r="V103" s="13" t="s">
        <v>255</v>
      </c>
      <c r="W103" s="13" t="s">
        <v>256</v>
      </c>
    </row>
    <row r="104" spans="1:24" ht="15" thickBot="1" x14ac:dyDescent="0.35">
      <c r="A104" s="13" t="s">
        <v>43</v>
      </c>
      <c r="B104" s="14" t="s">
        <v>66</v>
      </c>
      <c r="C104" s="14" t="s">
        <v>66</v>
      </c>
      <c r="D104" s="14" t="s">
        <v>66</v>
      </c>
      <c r="E104" s="14" t="s">
        <v>66</v>
      </c>
      <c r="F104" s="14" t="s">
        <v>66</v>
      </c>
      <c r="G104" s="14" t="s">
        <v>66</v>
      </c>
      <c r="H104" s="14" t="s">
        <v>549</v>
      </c>
      <c r="I104" s="14" t="s">
        <v>66</v>
      </c>
      <c r="J104" s="14" t="s">
        <v>550</v>
      </c>
      <c r="K104" s="14" t="s">
        <v>66</v>
      </c>
      <c r="L104" s="14" t="s">
        <v>551</v>
      </c>
      <c r="M104" s="14" t="s">
        <v>553</v>
      </c>
      <c r="N104" s="14" t="s">
        <v>66</v>
      </c>
      <c r="O104" s="14" t="s">
        <v>552</v>
      </c>
      <c r="P104" s="14" t="s">
        <v>66</v>
      </c>
      <c r="Q104" s="14" t="s">
        <v>66</v>
      </c>
      <c r="R104" s="14" t="s">
        <v>66</v>
      </c>
      <c r="S104" s="14" t="s">
        <v>554</v>
      </c>
      <c r="T104" s="14" t="s">
        <v>66</v>
      </c>
      <c r="U104" s="14" t="s">
        <v>66</v>
      </c>
      <c r="V104" s="14" t="s">
        <v>66</v>
      </c>
      <c r="W104" s="14" t="s">
        <v>66</v>
      </c>
    </row>
    <row r="105" spans="1:24" ht="15" thickBot="1" x14ac:dyDescent="0.35">
      <c r="A105" s="13" t="s">
        <v>45</v>
      </c>
      <c r="B105" s="14" t="s">
        <v>66</v>
      </c>
      <c r="C105" s="14" t="s">
        <v>66</v>
      </c>
      <c r="D105" s="14" t="s">
        <v>66</v>
      </c>
      <c r="E105" s="14" t="s">
        <v>66</v>
      </c>
      <c r="F105" s="14" t="s">
        <v>66</v>
      </c>
      <c r="G105" s="14" t="s">
        <v>66</v>
      </c>
      <c r="H105" s="14" t="s">
        <v>549</v>
      </c>
      <c r="I105" s="14" t="s">
        <v>66</v>
      </c>
      <c r="J105" s="14" t="s">
        <v>550</v>
      </c>
      <c r="K105" s="14" t="s">
        <v>66</v>
      </c>
      <c r="L105" s="14" t="s">
        <v>551</v>
      </c>
      <c r="M105" s="14" t="s">
        <v>553</v>
      </c>
      <c r="N105" s="14" t="s">
        <v>66</v>
      </c>
      <c r="O105" s="14" t="s">
        <v>552</v>
      </c>
      <c r="P105" s="14" t="s">
        <v>66</v>
      </c>
      <c r="Q105" s="14" t="s">
        <v>66</v>
      </c>
      <c r="R105" s="14" t="s">
        <v>66</v>
      </c>
      <c r="S105" s="14" t="s">
        <v>554</v>
      </c>
      <c r="T105" s="14" t="s">
        <v>66</v>
      </c>
      <c r="U105" s="14" t="s">
        <v>66</v>
      </c>
      <c r="V105" s="14" t="s">
        <v>66</v>
      </c>
      <c r="W105" s="14" t="s">
        <v>66</v>
      </c>
    </row>
    <row r="106" spans="1:24" ht="15" thickBot="1" x14ac:dyDescent="0.35">
      <c r="A106" s="13" t="s">
        <v>47</v>
      </c>
      <c r="B106" s="14" t="s">
        <v>66</v>
      </c>
      <c r="C106" s="14" t="s">
        <v>66</v>
      </c>
      <c r="D106" s="14" t="s">
        <v>66</v>
      </c>
      <c r="E106" s="14" t="s">
        <v>66</v>
      </c>
      <c r="F106" s="14" t="s">
        <v>66</v>
      </c>
      <c r="G106" s="14" t="s">
        <v>66</v>
      </c>
      <c r="H106" s="14" t="s">
        <v>549</v>
      </c>
      <c r="I106" s="14" t="s">
        <v>66</v>
      </c>
      <c r="J106" s="14" t="s">
        <v>550</v>
      </c>
      <c r="K106" s="14" t="s">
        <v>66</v>
      </c>
      <c r="L106" s="14" t="s">
        <v>551</v>
      </c>
      <c r="M106" s="14" t="s">
        <v>66</v>
      </c>
      <c r="N106" s="14" t="s">
        <v>66</v>
      </c>
      <c r="O106" s="14" t="s">
        <v>552</v>
      </c>
      <c r="P106" s="14" t="s">
        <v>66</v>
      </c>
      <c r="Q106" s="14" t="s">
        <v>66</v>
      </c>
      <c r="R106" s="14" t="s">
        <v>66</v>
      </c>
      <c r="S106" s="14" t="s">
        <v>554</v>
      </c>
      <c r="T106" s="14" t="s">
        <v>66</v>
      </c>
      <c r="U106" s="14" t="s">
        <v>66</v>
      </c>
      <c r="V106" s="14" t="s">
        <v>66</v>
      </c>
      <c r="W106" s="14" t="s">
        <v>66</v>
      </c>
    </row>
    <row r="107" spans="1:24" ht="15" thickBot="1" x14ac:dyDescent="0.35">
      <c r="A107" s="13" t="s">
        <v>48</v>
      </c>
      <c r="B107" s="14" t="s">
        <v>66</v>
      </c>
      <c r="C107" s="14" t="s">
        <v>66</v>
      </c>
      <c r="D107" s="14" t="s">
        <v>66</v>
      </c>
      <c r="E107" s="14" t="s">
        <v>66</v>
      </c>
      <c r="F107" s="14" t="s">
        <v>66</v>
      </c>
      <c r="G107" s="14" t="s">
        <v>66</v>
      </c>
      <c r="H107" s="14" t="s">
        <v>549</v>
      </c>
      <c r="I107" s="14" t="s">
        <v>66</v>
      </c>
      <c r="J107" s="14" t="s">
        <v>550</v>
      </c>
      <c r="K107" s="14" t="s">
        <v>66</v>
      </c>
      <c r="L107" s="14" t="s">
        <v>551</v>
      </c>
      <c r="M107" s="14" t="s">
        <v>66</v>
      </c>
      <c r="N107" s="14" t="s">
        <v>66</v>
      </c>
      <c r="O107" s="14" t="s">
        <v>552</v>
      </c>
      <c r="P107" s="14" t="s">
        <v>66</v>
      </c>
      <c r="Q107" s="14" t="s">
        <v>66</v>
      </c>
      <c r="R107" s="14" t="s">
        <v>66</v>
      </c>
      <c r="S107" s="14" t="s">
        <v>554</v>
      </c>
      <c r="T107" s="14" t="s">
        <v>66</v>
      </c>
      <c r="U107" s="14" t="s">
        <v>66</v>
      </c>
      <c r="V107" s="14" t="s">
        <v>66</v>
      </c>
      <c r="W107" s="14" t="s">
        <v>66</v>
      </c>
    </row>
    <row r="108" spans="1:24" ht="15" thickBot="1" x14ac:dyDescent="0.35">
      <c r="A108" s="13" t="s">
        <v>49</v>
      </c>
      <c r="B108" s="14" t="s">
        <v>66</v>
      </c>
      <c r="C108" s="14" t="s">
        <v>66</v>
      </c>
      <c r="D108" s="14" t="s">
        <v>66</v>
      </c>
      <c r="E108" s="14" t="s">
        <v>66</v>
      </c>
      <c r="F108" s="14" t="s">
        <v>66</v>
      </c>
      <c r="G108" s="14" t="s">
        <v>66</v>
      </c>
      <c r="H108" s="14" t="s">
        <v>549</v>
      </c>
      <c r="I108" s="14" t="s">
        <v>66</v>
      </c>
      <c r="J108" s="14" t="s">
        <v>550</v>
      </c>
      <c r="K108" s="14" t="s">
        <v>66</v>
      </c>
      <c r="L108" s="14" t="s">
        <v>551</v>
      </c>
      <c r="M108" s="14" t="s">
        <v>66</v>
      </c>
      <c r="N108" s="14" t="s">
        <v>66</v>
      </c>
      <c r="O108" s="14" t="s">
        <v>552</v>
      </c>
      <c r="P108" s="14" t="s">
        <v>66</v>
      </c>
      <c r="Q108" s="14" t="s">
        <v>66</v>
      </c>
      <c r="R108" s="14" t="s">
        <v>66</v>
      </c>
      <c r="S108" s="14" t="s">
        <v>66</v>
      </c>
      <c r="T108" s="14" t="s">
        <v>66</v>
      </c>
      <c r="U108" s="14" t="s">
        <v>66</v>
      </c>
      <c r="V108" s="14" t="s">
        <v>66</v>
      </c>
      <c r="W108" s="14" t="s">
        <v>66</v>
      </c>
    </row>
    <row r="109" spans="1:24" ht="15" thickBot="1" x14ac:dyDescent="0.35">
      <c r="A109" s="13" t="s">
        <v>50</v>
      </c>
      <c r="B109" s="14" t="s">
        <v>66</v>
      </c>
      <c r="C109" s="14" t="s">
        <v>66</v>
      </c>
      <c r="D109" s="14" t="s">
        <v>66</v>
      </c>
      <c r="E109" s="14" t="s">
        <v>66</v>
      </c>
      <c r="F109" s="14" t="s">
        <v>66</v>
      </c>
      <c r="G109" s="14" t="s">
        <v>66</v>
      </c>
      <c r="H109" s="14" t="s">
        <v>549</v>
      </c>
      <c r="I109" s="14" t="s">
        <v>66</v>
      </c>
      <c r="J109" s="14" t="s">
        <v>550</v>
      </c>
      <c r="K109" s="14" t="s">
        <v>66</v>
      </c>
      <c r="L109" s="14" t="s">
        <v>551</v>
      </c>
      <c r="M109" s="14" t="s">
        <v>66</v>
      </c>
      <c r="N109" s="14" t="s">
        <v>66</v>
      </c>
      <c r="O109" s="14" t="s">
        <v>66</v>
      </c>
      <c r="P109" s="14" t="s">
        <v>66</v>
      </c>
      <c r="Q109" s="14" t="s">
        <v>66</v>
      </c>
      <c r="R109" s="14" t="s">
        <v>66</v>
      </c>
      <c r="S109" s="14" t="s">
        <v>66</v>
      </c>
      <c r="T109" s="14" t="s">
        <v>66</v>
      </c>
      <c r="U109" s="14" t="s">
        <v>66</v>
      </c>
      <c r="V109" s="14" t="s">
        <v>66</v>
      </c>
      <c r="W109" s="14" t="s">
        <v>66</v>
      </c>
    </row>
    <row r="110" spans="1:24" ht="15" thickBot="1" x14ac:dyDescent="0.35">
      <c r="A110" s="13" t="s">
        <v>52</v>
      </c>
      <c r="B110" s="14" t="s">
        <v>66</v>
      </c>
      <c r="C110" s="14" t="s">
        <v>66</v>
      </c>
      <c r="D110" s="14" t="s">
        <v>66</v>
      </c>
      <c r="E110" s="14" t="s">
        <v>66</v>
      </c>
      <c r="F110" s="14" t="s">
        <v>66</v>
      </c>
      <c r="G110" s="14" t="s">
        <v>66</v>
      </c>
      <c r="H110" s="14" t="s">
        <v>549</v>
      </c>
      <c r="I110" s="14" t="s">
        <v>66</v>
      </c>
      <c r="J110" s="14" t="s">
        <v>555</v>
      </c>
      <c r="K110" s="14" t="s">
        <v>66</v>
      </c>
      <c r="L110" s="14" t="s">
        <v>66</v>
      </c>
      <c r="M110" s="14" t="s">
        <v>66</v>
      </c>
      <c r="N110" s="14" t="s">
        <v>66</v>
      </c>
      <c r="O110" s="14" t="s">
        <v>66</v>
      </c>
      <c r="P110" s="14" t="s">
        <v>66</v>
      </c>
      <c r="Q110" s="14" t="s">
        <v>66</v>
      </c>
      <c r="R110" s="14" t="s">
        <v>66</v>
      </c>
      <c r="S110" s="14" t="s">
        <v>66</v>
      </c>
      <c r="T110" s="14" t="s">
        <v>66</v>
      </c>
      <c r="U110" s="14" t="s">
        <v>66</v>
      </c>
      <c r="V110" s="14" t="s">
        <v>66</v>
      </c>
      <c r="W110" s="14" t="s">
        <v>66</v>
      </c>
    </row>
    <row r="111" spans="1:24" ht="15" thickBot="1" x14ac:dyDescent="0.35">
      <c r="A111" s="13" t="s">
        <v>53</v>
      </c>
      <c r="B111" s="14" t="s">
        <v>66</v>
      </c>
      <c r="C111" s="14" t="s">
        <v>66</v>
      </c>
      <c r="D111" s="14" t="s">
        <v>66</v>
      </c>
      <c r="E111" s="14" t="s">
        <v>66</v>
      </c>
      <c r="F111" s="14" t="s">
        <v>66</v>
      </c>
      <c r="G111" s="14" t="s">
        <v>66</v>
      </c>
      <c r="H111" s="14" t="s">
        <v>549</v>
      </c>
      <c r="I111" s="14" t="s">
        <v>66</v>
      </c>
      <c r="J111" s="14" t="s">
        <v>555</v>
      </c>
      <c r="K111" s="14" t="s">
        <v>66</v>
      </c>
      <c r="L111" s="14" t="s">
        <v>66</v>
      </c>
      <c r="M111" s="14" t="s">
        <v>66</v>
      </c>
      <c r="N111" s="14" t="s">
        <v>66</v>
      </c>
      <c r="O111" s="14" t="s">
        <v>66</v>
      </c>
      <c r="P111" s="14" t="s">
        <v>66</v>
      </c>
      <c r="Q111" s="14" t="s">
        <v>66</v>
      </c>
      <c r="R111" s="14" t="s">
        <v>66</v>
      </c>
      <c r="S111" s="14" t="s">
        <v>66</v>
      </c>
      <c r="T111" s="14" t="s">
        <v>66</v>
      </c>
      <c r="U111" s="14" t="s">
        <v>66</v>
      </c>
      <c r="V111" s="14" t="s">
        <v>66</v>
      </c>
      <c r="W111" s="14" t="s">
        <v>66</v>
      </c>
    </row>
    <row r="112" spans="1:24" ht="15" thickBot="1" x14ac:dyDescent="0.35">
      <c r="A112" s="13" t="s">
        <v>54</v>
      </c>
      <c r="B112" s="14" t="s">
        <v>66</v>
      </c>
      <c r="C112" s="14" t="s">
        <v>66</v>
      </c>
      <c r="D112" s="14" t="s">
        <v>66</v>
      </c>
      <c r="E112" s="14" t="s">
        <v>66</v>
      </c>
      <c r="F112" s="14" t="s">
        <v>66</v>
      </c>
      <c r="G112" s="14" t="s">
        <v>66</v>
      </c>
      <c r="H112" s="14" t="s">
        <v>549</v>
      </c>
      <c r="I112" s="14" t="s">
        <v>66</v>
      </c>
      <c r="J112" s="14" t="s">
        <v>555</v>
      </c>
      <c r="K112" s="14" t="s">
        <v>66</v>
      </c>
      <c r="L112" s="14" t="s">
        <v>66</v>
      </c>
      <c r="M112" s="14" t="s">
        <v>66</v>
      </c>
      <c r="N112" s="14" t="s">
        <v>66</v>
      </c>
      <c r="O112" s="14" t="s">
        <v>66</v>
      </c>
      <c r="P112" s="14" t="s">
        <v>66</v>
      </c>
      <c r="Q112" s="14" t="s">
        <v>66</v>
      </c>
      <c r="R112" s="14" t="s">
        <v>66</v>
      </c>
      <c r="S112" s="14" t="s">
        <v>66</v>
      </c>
      <c r="T112" s="14" t="s">
        <v>66</v>
      </c>
      <c r="U112" s="14" t="s">
        <v>66</v>
      </c>
      <c r="V112" s="14" t="s">
        <v>66</v>
      </c>
      <c r="W112" s="14" t="s">
        <v>66</v>
      </c>
    </row>
    <row r="113" spans="1:27" ht="15" thickBot="1" x14ac:dyDescent="0.35">
      <c r="A113" s="13" t="s">
        <v>55</v>
      </c>
      <c r="B113" s="14" t="s">
        <v>66</v>
      </c>
      <c r="C113" s="14" t="s">
        <v>66</v>
      </c>
      <c r="D113" s="14" t="s">
        <v>66</v>
      </c>
      <c r="E113" s="14" t="s">
        <v>66</v>
      </c>
      <c r="F113" s="14" t="s">
        <v>66</v>
      </c>
      <c r="G113" s="14" t="s">
        <v>66</v>
      </c>
      <c r="H113" s="14" t="s">
        <v>549</v>
      </c>
      <c r="I113" s="14" t="s">
        <v>66</v>
      </c>
      <c r="J113" s="14" t="s">
        <v>555</v>
      </c>
      <c r="K113" s="14" t="s">
        <v>66</v>
      </c>
      <c r="L113" s="14" t="s">
        <v>66</v>
      </c>
      <c r="M113" s="14" t="s">
        <v>66</v>
      </c>
      <c r="N113" s="14" t="s">
        <v>66</v>
      </c>
      <c r="O113" s="14" t="s">
        <v>66</v>
      </c>
      <c r="P113" s="14" t="s">
        <v>66</v>
      </c>
      <c r="Q113" s="14" t="s">
        <v>66</v>
      </c>
      <c r="R113" s="14" t="s">
        <v>66</v>
      </c>
      <c r="S113" s="14" t="s">
        <v>66</v>
      </c>
      <c r="T113" s="14" t="s">
        <v>66</v>
      </c>
      <c r="U113" s="14" t="s">
        <v>66</v>
      </c>
      <c r="V113" s="14" t="s">
        <v>66</v>
      </c>
      <c r="W113" s="14" t="s">
        <v>66</v>
      </c>
    </row>
    <row r="114" spans="1:27" ht="18.600000000000001" thickBot="1" x14ac:dyDescent="0.35">
      <c r="A114" s="9"/>
    </row>
    <row r="115" spans="1:27" ht="15" thickBot="1" x14ac:dyDescent="0.35">
      <c r="A115" s="13" t="s">
        <v>67</v>
      </c>
      <c r="B115" s="13" t="s">
        <v>40</v>
      </c>
      <c r="C115" s="13" t="s">
        <v>127</v>
      </c>
      <c r="D115" s="13" t="s">
        <v>128</v>
      </c>
      <c r="E115" s="13" t="s">
        <v>129</v>
      </c>
      <c r="F115" s="13" t="s">
        <v>130</v>
      </c>
      <c r="G115" s="13" t="s">
        <v>131</v>
      </c>
      <c r="H115" s="13" t="s">
        <v>241</v>
      </c>
      <c r="I115" s="13" t="s">
        <v>242</v>
      </c>
      <c r="J115" s="13" t="s">
        <v>243</v>
      </c>
      <c r="K115" s="13" t="s">
        <v>244</v>
      </c>
      <c r="L115" s="13" t="s">
        <v>245</v>
      </c>
      <c r="M115" s="13" t="s">
        <v>246</v>
      </c>
      <c r="N115" s="13" t="s">
        <v>247</v>
      </c>
      <c r="O115" s="13" t="s">
        <v>248</v>
      </c>
      <c r="P115" s="13" t="s">
        <v>249</v>
      </c>
      <c r="Q115" s="13" t="s">
        <v>250</v>
      </c>
      <c r="R115" s="13" t="s">
        <v>251</v>
      </c>
      <c r="S115" s="13" t="s">
        <v>252</v>
      </c>
      <c r="T115" s="13" t="s">
        <v>253</v>
      </c>
      <c r="U115" s="13" t="s">
        <v>254</v>
      </c>
      <c r="V115" s="13" t="s">
        <v>255</v>
      </c>
      <c r="W115" s="13" t="s">
        <v>256</v>
      </c>
    </row>
    <row r="116" spans="1:27" ht="15" thickBot="1" x14ac:dyDescent="0.35">
      <c r="A116" s="13" t="s">
        <v>43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311.2</v>
      </c>
      <c r="I116" s="14">
        <v>0</v>
      </c>
      <c r="J116" s="14">
        <v>394.4</v>
      </c>
      <c r="K116" s="14">
        <v>0</v>
      </c>
      <c r="L116" s="14">
        <v>18.7</v>
      </c>
      <c r="M116" s="14">
        <v>53.5</v>
      </c>
      <c r="N116" s="14">
        <v>0</v>
      </c>
      <c r="O116" s="14">
        <v>73.099999999999994</v>
      </c>
      <c r="P116" s="14">
        <v>0</v>
      </c>
      <c r="Q116" s="14">
        <v>0</v>
      </c>
      <c r="R116" s="14">
        <v>0</v>
      </c>
      <c r="S116" s="14">
        <v>16.600000000000001</v>
      </c>
      <c r="T116" s="14">
        <v>0</v>
      </c>
      <c r="U116" s="14">
        <v>0</v>
      </c>
      <c r="V116" s="14">
        <v>0</v>
      </c>
      <c r="W116" s="14">
        <v>0</v>
      </c>
    </row>
    <row r="117" spans="1:27" ht="15" thickBot="1" x14ac:dyDescent="0.3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311.2</v>
      </c>
      <c r="I117" s="14">
        <v>0</v>
      </c>
      <c r="J117" s="14">
        <v>394.4</v>
      </c>
      <c r="K117" s="14">
        <v>0</v>
      </c>
      <c r="L117" s="14">
        <v>18.7</v>
      </c>
      <c r="M117" s="14">
        <v>53.5</v>
      </c>
      <c r="N117" s="14">
        <v>0</v>
      </c>
      <c r="O117" s="14">
        <v>73.099999999999994</v>
      </c>
      <c r="P117" s="14">
        <v>0</v>
      </c>
      <c r="Q117" s="14">
        <v>0</v>
      </c>
      <c r="R117" s="14">
        <v>0</v>
      </c>
      <c r="S117" s="14">
        <v>16.600000000000001</v>
      </c>
      <c r="T117" s="14">
        <v>0</v>
      </c>
      <c r="U117" s="14">
        <v>0</v>
      </c>
      <c r="V117" s="14">
        <v>0</v>
      </c>
      <c r="W117" s="14">
        <v>0</v>
      </c>
    </row>
    <row r="118" spans="1:27" ht="15" thickBot="1" x14ac:dyDescent="0.35">
      <c r="A118" s="13" t="s">
        <v>47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311.2</v>
      </c>
      <c r="I118" s="14">
        <v>0</v>
      </c>
      <c r="J118" s="14">
        <v>394.4</v>
      </c>
      <c r="K118" s="14">
        <v>0</v>
      </c>
      <c r="L118" s="14">
        <v>18.7</v>
      </c>
      <c r="M118" s="14">
        <v>0</v>
      </c>
      <c r="N118" s="14">
        <v>0</v>
      </c>
      <c r="O118" s="14">
        <v>73.099999999999994</v>
      </c>
      <c r="P118" s="14">
        <v>0</v>
      </c>
      <c r="Q118" s="14">
        <v>0</v>
      </c>
      <c r="R118" s="14">
        <v>0</v>
      </c>
      <c r="S118" s="14">
        <v>16.600000000000001</v>
      </c>
      <c r="T118" s="14">
        <v>0</v>
      </c>
      <c r="U118" s="14">
        <v>0</v>
      </c>
      <c r="V118" s="14">
        <v>0</v>
      </c>
      <c r="W118" s="14">
        <v>0</v>
      </c>
    </row>
    <row r="119" spans="1:27" ht="15" thickBot="1" x14ac:dyDescent="0.35">
      <c r="A119" s="13" t="s">
        <v>48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311.2</v>
      </c>
      <c r="I119" s="14">
        <v>0</v>
      </c>
      <c r="J119" s="14">
        <v>394.4</v>
      </c>
      <c r="K119" s="14">
        <v>0</v>
      </c>
      <c r="L119" s="14">
        <v>18.7</v>
      </c>
      <c r="M119" s="14">
        <v>0</v>
      </c>
      <c r="N119" s="14">
        <v>0</v>
      </c>
      <c r="O119" s="14">
        <v>73.099999999999994</v>
      </c>
      <c r="P119" s="14">
        <v>0</v>
      </c>
      <c r="Q119" s="14">
        <v>0</v>
      </c>
      <c r="R119" s="14">
        <v>0</v>
      </c>
      <c r="S119" s="14">
        <v>16.600000000000001</v>
      </c>
      <c r="T119" s="14">
        <v>0</v>
      </c>
      <c r="U119" s="14">
        <v>0</v>
      </c>
      <c r="V119" s="14">
        <v>0</v>
      </c>
      <c r="W119" s="14">
        <v>0</v>
      </c>
    </row>
    <row r="120" spans="1:27" ht="15" thickBot="1" x14ac:dyDescent="0.35">
      <c r="A120" s="13" t="s">
        <v>49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311.2</v>
      </c>
      <c r="I120" s="14">
        <v>0</v>
      </c>
      <c r="J120" s="14">
        <v>394.4</v>
      </c>
      <c r="K120" s="14">
        <v>0</v>
      </c>
      <c r="L120" s="14">
        <v>18.7</v>
      </c>
      <c r="M120" s="14">
        <v>0</v>
      </c>
      <c r="N120" s="14">
        <v>0</v>
      </c>
      <c r="O120" s="14">
        <v>73.099999999999994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</row>
    <row r="121" spans="1:27" ht="15" thickBot="1" x14ac:dyDescent="0.35">
      <c r="A121" s="13" t="s">
        <v>50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311.2</v>
      </c>
      <c r="I121" s="14">
        <v>0</v>
      </c>
      <c r="J121" s="14">
        <v>394.4</v>
      </c>
      <c r="K121" s="14">
        <v>0</v>
      </c>
      <c r="L121" s="14">
        <v>18.7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</row>
    <row r="122" spans="1:27" ht="15" thickBot="1" x14ac:dyDescent="0.35">
      <c r="A122" s="13" t="s">
        <v>52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311.2</v>
      </c>
      <c r="I122" s="14">
        <v>0</v>
      </c>
      <c r="J122" s="14">
        <v>376.3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</row>
    <row r="123" spans="1:27" ht="15" thickBot="1" x14ac:dyDescent="0.35">
      <c r="A123" s="13" t="s">
        <v>53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311.2</v>
      </c>
      <c r="I123" s="14">
        <v>0</v>
      </c>
      <c r="J123" s="14">
        <v>376.3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</row>
    <row r="124" spans="1:27" ht="15" thickBot="1" x14ac:dyDescent="0.35">
      <c r="A124" s="13" t="s">
        <v>54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311.2</v>
      </c>
      <c r="I124" s="14">
        <v>0</v>
      </c>
      <c r="J124" s="14">
        <v>376.3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</row>
    <row r="125" spans="1:27" ht="15" thickBot="1" x14ac:dyDescent="0.35">
      <c r="A125" s="13" t="s">
        <v>55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311.2</v>
      </c>
      <c r="I125" s="14">
        <v>0</v>
      </c>
      <c r="J125" s="14">
        <v>376.3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</row>
    <row r="126" spans="1:27" ht="18.600000000000001" thickBot="1" x14ac:dyDescent="0.35">
      <c r="A126" s="9"/>
    </row>
    <row r="127" spans="1:27" ht="15" thickBot="1" x14ac:dyDescent="0.35">
      <c r="A127" s="13" t="s">
        <v>68</v>
      </c>
      <c r="B127" s="13" t="s">
        <v>40</v>
      </c>
      <c r="C127" s="13" t="s">
        <v>127</v>
      </c>
      <c r="D127" s="13" t="s">
        <v>128</v>
      </c>
      <c r="E127" s="13" t="s">
        <v>129</v>
      </c>
      <c r="F127" s="13" t="s">
        <v>130</v>
      </c>
      <c r="G127" s="13" t="s">
        <v>131</v>
      </c>
      <c r="H127" s="13" t="s">
        <v>241</v>
      </c>
      <c r="I127" s="13" t="s">
        <v>242</v>
      </c>
      <c r="J127" s="13" t="s">
        <v>243</v>
      </c>
      <c r="K127" s="13" t="s">
        <v>244</v>
      </c>
      <c r="L127" s="13" t="s">
        <v>245</v>
      </c>
      <c r="M127" s="13" t="s">
        <v>246</v>
      </c>
      <c r="N127" s="13" t="s">
        <v>247</v>
      </c>
      <c r="O127" s="13" t="s">
        <v>248</v>
      </c>
      <c r="P127" s="13" t="s">
        <v>249</v>
      </c>
      <c r="Q127" s="13" t="s">
        <v>250</v>
      </c>
      <c r="R127" s="13" t="s">
        <v>251</v>
      </c>
      <c r="S127" s="13" t="s">
        <v>252</v>
      </c>
      <c r="T127" s="13" t="s">
        <v>253</v>
      </c>
      <c r="U127" s="13" t="s">
        <v>254</v>
      </c>
      <c r="V127" s="13" t="s">
        <v>255</v>
      </c>
      <c r="W127" s="13" t="s">
        <v>256</v>
      </c>
      <c r="X127" s="13" t="s">
        <v>69</v>
      </c>
      <c r="Y127" s="13" t="s">
        <v>70</v>
      </c>
      <c r="Z127" s="13" t="s">
        <v>71</v>
      </c>
      <c r="AA127" s="13" t="s">
        <v>72</v>
      </c>
    </row>
    <row r="128" spans="1:27" ht="15" thickBot="1" x14ac:dyDescent="0.35">
      <c r="A128" s="13" t="s">
        <v>0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311.2</v>
      </c>
      <c r="I128" s="14">
        <v>0</v>
      </c>
      <c r="J128" s="14">
        <v>394.4</v>
      </c>
      <c r="K128" s="14">
        <v>0</v>
      </c>
      <c r="L128" s="14">
        <v>0</v>
      </c>
      <c r="M128" s="14">
        <v>0</v>
      </c>
      <c r="N128" s="14">
        <v>0</v>
      </c>
      <c r="O128" s="14">
        <v>73.099999999999994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778.8</v>
      </c>
      <c r="Y128" s="14">
        <v>772</v>
      </c>
      <c r="Z128" s="14">
        <v>-6.8</v>
      </c>
      <c r="AA128" s="14">
        <v>-0.88</v>
      </c>
    </row>
    <row r="129" spans="1:27" ht="15" thickBot="1" x14ac:dyDescent="0.35">
      <c r="A129" s="13" t="s">
        <v>1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311.2</v>
      </c>
      <c r="I129" s="14">
        <v>0</v>
      </c>
      <c r="J129" s="14">
        <v>394.4</v>
      </c>
      <c r="K129" s="14">
        <v>0</v>
      </c>
      <c r="L129" s="14">
        <v>0</v>
      </c>
      <c r="M129" s="14">
        <v>53.5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759.1</v>
      </c>
      <c r="Y129" s="14">
        <v>739</v>
      </c>
      <c r="Z129" s="14">
        <v>-20.100000000000001</v>
      </c>
      <c r="AA129" s="14">
        <v>-2.72</v>
      </c>
    </row>
    <row r="130" spans="1:27" ht="15" thickBot="1" x14ac:dyDescent="0.35">
      <c r="A130" s="13" t="s">
        <v>2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311.2</v>
      </c>
      <c r="I130" s="14">
        <v>0</v>
      </c>
      <c r="J130" s="14">
        <v>394.4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705.6</v>
      </c>
      <c r="Y130" s="14">
        <v>672</v>
      </c>
      <c r="Z130" s="14">
        <v>-33.6</v>
      </c>
      <c r="AA130" s="14">
        <v>-5</v>
      </c>
    </row>
    <row r="131" spans="1:27" ht="15" thickBot="1" x14ac:dyDescent="0.35">
      <c r="A131" s="13" t="s">
        <v>3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311.2</v>
      </c>
      <c r="I131" s="14">
        <v>0</v>
      </c>
      <c r="J131" s="14">
        <v>394.4</v>
      </c>
      <c r="K131" s="14">
        <v>0</v>
      </c>
      <c r="L131" s="14">
        <v>0</v>
      </c>
      <c r="M131" s="14">
        <v>0</v>
      </c>
      <c r="N131" s="14">
        <v>0</v>
      </c>
      <c r="O131" s="14">
        <v>73.099999999999994</v>
      </c>
      <c r="P131" s="14">
        <v>0</v>
      </c>
      <c r="Q131" s="14">
        <v>0</v>
      </c>
      <c r="R131" s="14">
        <v>0</v>
      </c>
      <c r="S131" s="14">
        <v>16.600000000000001</v>
      </c>
      <c r="T131" s="14">
        <v>0</v>
      </c>
      <c r="U131" s="14">
        <v>0</v>
      </c>
      <c r="V131" s="14">
        <v>0</v>
      </c>
      <c r="W131" s="14">
        <v>0</v>
      </c>
      <c r="X131" s="14">
        <v>795.4</v>
      </c>
      <c r="Y131" s="14">
        <v>805</v>
      </c>
      <c r="Z131" s="14">
        <v>9.6</v>
      </c>
      <c r="AA131" s="14">
        <v>1.19</v>
      </c>
    </row>
    <row r="132" spans="1:27" ht="15" thickBot="1" x14ac:dyDescent="0.35">
      <c r="A132" s="13" t="s">
        <v>4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311.2</v>
      </c>
      <c r="I132" s="14">
        <v>0</v>
      </c>
      <c r="J132" s="14">
        <v>376.3</v>
      </c>
      <c r="K132" s="14">
        <v>0</v>
      </c>
      <c r="L132" s="14">
        <v>18.7</v>
      </c>
      <c r="M132" s="14">
        <v>53.5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759.6</v>
      </c>
      <c r="Y132" s="14">
        <v>803</v>
      </c>
      <c r="Z132" s="14">
        <v>43.4</v>
      </c>
      <c r="AA132" s="14">
        <v>5.4</v>
      </c>
    </row>
    <row r="133" spans="1:27" ht="15" thickBot="1" x14ac:dyDescent="0.35">
      <c r="A133" s="13" t="s">
        <v>5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311.2</v>
      </c>
      <c r="I133" s="14">
        <v>0</v>
      </c>
      <c r="J133" s="14">
        <v>376.3</v>
      </c>
      <c r="K133" s="14">
        <v>0</v>
      </c>
      <c r="L133" s="14">
        <v>18.7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706.2</v>
      </c>
      <c r="Y133" s="14">
        <v>783</v>
      </c>
      <c r="Z133" s="14">
        <v>76.8</v>
      </c>
      <c r="AA133" s="14">
        <v>9.81</v>
      </c>
    </row>
    <row r="134" spans="1:27" ht="15" thickBot="1" x14ac:dyDescent="0.35">
      <c r="A134" s="13" t="s">
        <v>6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311.2</v>
      </c>
      <c r="I134" s="14">
        <v>0</v>
      </c>
      <c r="J134" s="14">
        <v>376.3</v>
      </c>
      <c r="K134" s="14">
        <v>0</v>
      </c>
      <c r="L134" s="14">
        <v>18.7</v>
      </c>
      <c r="M134" s="14">
        <v>0</v>
      </c>
      <c r="N134" s="14">
        <v>0</v>
      </c>
      <c r="O134" s="14">
        <v>73.099999999999994</v>
      </c>
      <c r="P134" s="14">
        <v>0</v>
      </c>
      <c r="Q134" s="14">
        <v>0</v>
      </c>
      <c r="R134" s="14">
        <v>0</v>
      </c>
      <c r="S134" s="14">
        <v>16.600000000000001</v>
      </c>
      <c r="T134" s="14">
        <v>0</v>
      </c>
      <c r="U134" s="14">
        <v>0</v>
      </c>
      <c r="V134" s="14">
        <v>0</v>
      </c>
      <c r="W134" s="14">
        <v>0</v>
      </c>
      <c r="X134" s="14">
        <v>795.9</v>
      </c>
      <c r="Y134" s="14">
        <v>830</v>
      </c>
      <c r="Z134" s="14">
        <v>34.1</v>
      </c>
      <c r="AA134" s="14">
        <v>4.1100000000000003</v>
      </c>
    </row>
    <row r="135" spans="1:27" ht="15" thickBot="1" x14ac:dyDescent="0.35">
      <c r="A135" s="13" t="s">
        <v>7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311.2</v>
      </c>
      <c r="I135" s="14">
        <v>0</v>
      </c>
      <c r="J135" s="14">
        <v>394.4</v>
      </c>
      <c r="K135" s="14">
        <v>0</v>
      </c>
      <c r="L135" s="14">
        <v>18.7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724.3</v>
      </c>
      <c r="Y135" s="14">
        <v>653</v>
      </c>
      <c r="Z135" s="14">
        <v>-71.3</v>
      </c>
      <c r="AA135" s="14">
        <v>-10.92</v>
      </c>
    </row>
    <row r="136" spans="1:27" ht="15" thickBot="1" x14ac:dyDescent="0.35">
      <c r="A136" s="13" t="s">
        <v>8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311.2</v>
      </c>
      <c r="I136" s="14">
        <v>0</v>
      </c>
      <c r="J136" s="14">
        <v>394.4</v>
      </c>
      <c r="K136" s="14">
        <v>0</v>
      </c>
      <c r="L136" s="14">
        <v>18.7</v>
      </c>
      <c r="M136" s="14">
        <v>0</v>
      </c>
      <c r="N136" s="14">
        <v>0</v>
      </c>
      <c r="O136" s="14">
        <v>73.099999999999994</v>
      </c>
      <c r="P136" s="14">
        <v>0</v>
      </c>
      <c r="Q136" s="14">
        <v>0</v>
      </c>
      <c r="R136" s="14">
        <v>0</v>
      </c>
      <c r="S136" s="14">
        <v>16.600000000000001</v>
      </c>
      <c r="T136" s="14">
        <v>0</v>
      </c>
      <c r="U136" s="14">
        <v>0</v>
      </c>
      <c r="V136" s="14">
        <v>0</v>
      </c>
      <c r="W136" s="14">
        <v>0</v>
      </c>
      <c r="X136" s="14">
        <v>814.1</v>
      </c>
      <c r="Y136" s="14">
        <v>842</v>
      </c>
      <c r="Z136" s="14">
        <v>27.9</v>
      </c>
      <c r="AA136" s="14">
        <v>3.31</v>
      </c>
    </row>
    <row r="137" spans="1:27" ht="15" thickBot="1" x14ac:dyDescent="0.35">
      <c r="A137" s="13" t="s">
        <v>9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311.2</v>
      </c>
      <c r="I137" s="14">
        <v>0</v>
      </c>
      <c r="J137" s="14">
        <v>376.3</v>
      </c>
      <c r="K137" s="14">
        <v>0</v>
      </c>
      <c r="L137" s="14">
        <v>18.7</v>
      </c>
      <c r="M137" s="14">
        <v>0</v>
      </c>
      <c r="N137" s="14">
        <v>0</v>
      </c>
      <c r="O137" s="14">
        <v>73.099999999999994</v>
      </c>
      <c r="P137" s="14">
        <v>0</v>
      </c>
      <c r="Q137" s="14">
        <v>0</v>
      </c>
      <c r="R137" s="14">
        <v>0</v>
      </c>
      <c r="S137" s="14">
        <v>16.600000000000001</v>
      </c>
      <c r="T137" s="14">
        <v>0</v>
      </c>
      <c r="U137" s="14">
        <v>0</v>
      </c>
      <c r="V137" s="14">
        <v>0</v>
      </c>
      <c r="W137" s="14">
        <v>0</v>
      </c>
      <c r="X137" s="14">
        <v>795.9</v>
      </c>
      <c r="Y137" s="14">
        <v>736</v>
      </c>
      <c r="Z137" s="14">
        <v>-59.9</v>
      </c>
      <c r="AA137" s="14">
        <v>-8.14</v>
      </c>
    </row>
    <row r="138" spans="1:27" ht="15" thickBot="1" x14ac:dyDescent="0.35"/>
    <row r="139" spans="1:27" ht="15" thickBot="1" x14ac:dyDescent="0.35">
      <c r="A139" s="15" t="s">
        <v>73</v>
      </c>
      <c r="B139" s="16">
        <v>867.5</v>
      </c>
    </row>
    <row r="140" spans="1:27" ht="15" thickBot="1" x14ac:dyDescent="0.35">
      <c r="A140" s="15" t="s">
        <v>142</v>
      </c>
      <c r="B140" s="16">
        <v>687.5</v>
      </c>
    </row>
    <row r="141" spans="1:27" ht="15" thickBot="1" x14ac:dyDescent="0.35">
      <c r="A141" s="15" t="s">
        <v>75</v>
      </c>
      <c r="B141" s="16">
        <v>7634.9</v>
      </c>
    </row>
    <row r="142" spans="1:27" ht="15" thickBot="1" x14ac:dyDescent="0.35">
      <c r="A142" s="15" t="s">
        <v>76</v>
      </c>
      <c r="B142" s="16">
        <v>7635</v>
      </c>
    </row>
    <row r="143" spans="1:27" ht="15" thickBot="1" x14ac:dyDescent="0.35">
      <c r="A143" s="15" t="s">
        <v>77</v>
      </c>
      <c r="B143" s="16">
        <v>-0.1</v>
      </c>
    </row>
    <row r="144" spans="1:27" ht="15" thickBot="1" x14ac:dyDescent="0.35">
      <c r="A144" s="15" t="s">
        <v>78</v>
      </c>
      <c r="B144" s="16"/>
    </row>
    <row r="145" spans="1:2" ht="15" thickBot="1" x14ac:dyDescent="0.35">
      <c r="A145" s="15" t="s">
        <v>79</v>
      </c>
      <c r="B145" s="16"/>
    </row>
    <row r="146" spans="1:2" ht="15" thickBot="1" x14ac:dyDescent="0.35">
      <c r="A146" s="15" t="s">
        <v>80</v>
      </c>
      <c r="B146" s="16">
        <v>0</v>
      </c>
    </row>
    <row r="148" spans="1:2" x14ac:dyDescent="0.3">
      <c r="A148" s="17" t="s">
        <v>81</v>
      </c>
    </row>
    <row r="150" spans="1:2" x14ac:dyDescent="0.3">
      <c r="A150" s="18" t="s">
        <v>264</v>
      </c>
    </row>
    <row r="151" spans="1:2" x14ac:dyDescent="0.3">
      <c r="A151" s="18" t="s">
        <v>560</v>
      </c>
    </row>
  </sheetData>
  <hyperlinks>
    <hyperlink ref="A78" r:id="rId1" display="https://miau.my-x.hu/myx-free/coco/test/802139020211025145014.html" xr:uid="{57C8D5C8-2C6B-45FB-B240-85EF8E9691ED}"/>
    <hyperlink ref="A148" r:id="rId2" display="https://miau.my-x.hu/myx-free/coco/test/644523420211025145059.html" xr:uid="{43229328-FF08-440E-BFF9-49541E585CFA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499B-43E0-4574-9850-761496021755}">
  <dimension ref="A1:R164"/>
  <sheetViews>
    <sheetView zoomScale="80" zoomScaleNormal="80" workbookViewId="0"/>
  </sheetViews>
  <sheetFormatPr defaultRowHeight="14.4" x14ac:dyDescent="0.3"/>
  <cols>
    <col min="8" max="8" width="9.5546875" bestFit="1" customWidth="1"/>
    <col min="9" max="9" width="10.109375" bestFit="1" customWidth="1"/>
    <col min="10" max="10" width="9.88671875" bestFit="1" customWidth="1"/>
  </cols>
  <sheetData>
    <row r="1" spans="1:18" x14ac:dyDescent="0.3">
      <c r="A1" t="s">
        <v>95</v>
      </c>
      <c r="B1">
        <v>1</v>
      </c>
      <c r="C1">
        <v>0</v>
      </c>
      <c r="D1">
        <v>0</v>
      </c>
      <c r="E1">
        <v>1</v>
      </c>
      <c r="F1">
        <v>0</v>
      </c>
      <c r="G1">
        <v>0</v>
      </c>
      <c r="H1" t="s">
        <v>30</v>
      </c>
    </row>
    <row r="2" spans="1:18" ht="15" thickBot="1" x14ac:dyDescent="0.35">
      <c r="B2" t="s">
        <v>123</v>
      </c>
      <c r="C2" t="s">
        <v>123</v>
      </c>
      <c r="D2" t="s">
        <v>123</v>
      </c>
      <c r="E2" t="s">
        <v>124</v>
      </c>
      <c r="F2" t="s">
        <v>124</v>
      </c>
      <c r="G2" t="s">
        <v>124</v>
      </c>
      <c r="H2" t="s">
        <v>125</v>
      </c>
    </row>
    <row r="3" spans="1:18" ht="15" thickBot="1" x14ac:dyDescent="0.35">
      <c r="B3" t="s">
        <v>115</v>
      </c>
      <c r="C3" t="s">
        <v>116</v>
      </c>
      <c r="D3" t="s">
        <v>30</v>
      </c>
      <c r="E3" t="str">
        <f>B3</f>
        <v>p1</v>
      </c>
      <c r="F3" t="str">
        <f t="shared" ref="F3" si="0">C3</f>
        <v>p2</v>
      </c>
      <c r="G3" t="str">
        <f>D3</f>
        <v>correl</v>
      </c>
      <c r="H3" t="s">
        <v>21</v>
      </c>
      <c r="J3" s="46" t="s">
        <v>160</v>
      </c>
    </row>
    <row r="4" spans="1:18" x14ac:dyDescent="0.3">
      <c r="A4" t="str">
        <f>raw!AP4</f>
        <v>x1_x2</v>
      </c>
      <c r="B4" s="7">
        <f>raw!AD4</f>
        <v>-0.250951639067795</v>
      </c>
      <c r="C4" s="7">
        <f>raw!AE4</f>
        <v>75.073248100737203</v>
      </c>
      <c r="D4" s="7">
        <f>raw!AF4</f>
        <v>0.23978884742797485</v>
      </c>
      <c r="E4" s="7">
        <f>raw!AD5</f>
        <v>-0.29831268911445979</v>
      </c>
      <c r="F4" s="7">
        <f>raw!AE5</f>
        <v>78.787029170206736</v>
      </c>
      <c r="G4" s="7">
        <f>raw!AF5</f>
        <v>0.29588863477529503</v>
      </c>
      <c r="H4" s="7">
        <f>raw!AT4</f>
        <v>0.35615378201197195</v>
      </c>
    </row>
    <row r="5" spans="1:18" x14ac:dyDescent="0.3">
      <c r="A5" t="str">
        <f>raw!AP5</f>
        <v>x1_x3</v>
      </c>
      <c r="B5" s="7">
        <f>B4</f>
        <v>-0.250951639067795</v>
      </c>
      <c r="C5" s="7">
        <f t="shared" ref="C5:C7" si="1">C4</f>
        <v>75.073248100737203</v>
      </c>
      <c r="D5" s="7">
        <f t="shared" ref="D5:D7" si="2">D4</f>
        <v>0.23978884742797485</v>
      </c>
      <c r="E5" s="7">
        <f>raw!AD6</f>
        <v>0.14323730544295582</v>
      </c>
      <c r="F5" s="7">
        <f>raw!AE6</f>
        <v>54.536404988086758</v>
      </c>
      <c r="G5" s="7">
        <f>raw!AF6</f>
        <v>0.13044324189038337</v>
      </c>
      <c r="H5" s="7">
        <f>raw!AT5</f>
        <v>0.23988562313227085</v>
      </c>
    </row>
    <row r="6" spans="1:18" x14ac:dyDescent="0.3">
      <c r="A6" t="str">
        <f>raw!AP6</f>
        <v>x1_x4</v>
      </c>
      <c r="B6" s="7">
        <f t="shared" ref="B6:B7" si="3">B5</f>
        <v>-0.250951639067795</v>
      </c>
      <c r="C6" s="7">
        <f t="shared" si="1"/>
        <v>75.073248100737203</v>
      </c>
      <c r="D6" s="7">
        <f t="shared" si="2"/>
        <v>0.23978884742797485</v>
      </c>
      <c r="E6" s="7">
        <f>raw!AD7</f>
        <v>7.8686045422304396E-2</v>
      </c>
      <c r="F6" s="7">
        <f>raw!AE7</f>
        <v>58.549464006102696</v>
      </c>
      <c r="G6" s="7">
        <f>raw!AF7</f>
        <v>8.236637535819398E-2</v>
      </c>
      <c r="H6" s="7">
        <f>raw!AT6</f>
        <v>0.240011792882107</v>
      </c>
    </row>
    <row r="7" spans="1:18" x14ac:dyDescent="0.3">
      <c r="A7" t="str">
        <f>raw!AP7</f>
        <v>x1_x5</v>
      </c>
      <c r="B7" s="7">
        <f t="shared" si="3"/>
        <v>-0.250951639067795</v>
      </c>
      <c r="C7" s="7">
        <f t="shared" si="1"/>
        <v>75.073248100737203</v>
      </c>
      <c r="D7" s="7">
        <f t="shared" si="2"/>
        <v>0.23978884742797485</v>
      </c>
      <c r="E7" s="7">
        <f>raw!AD8</f>
        <v>-9.6385800287079201E-2</v>
      </c>
      <c r="F7" s="7">
        <f>raw!AE8</f>
        <v>67.83917132634916</v>
      </c>
      <c r="G7" s="7">
        <f>raw!AF8</f>
        <v>0.1054907663884829</v>
      </c>
      <c r="H7" s="7">
        <f>raw!AT7</f>
        <v>0.26727734516730678</v>
      </c>
    </row>
    <row r="8" spans="1:18" x14ac:dyDescent="0.3">
      <c r="A8" t="str">
        <f>raw!AP8</f>
        <v>x2_x3</v>
      </c>
      <c r="B8" s="7">
        <f>raw!AD5</f>
        <v>-0.29831268911445979</v>
      </c>
      <c r="C8" s="7">
        <f>raw!AE5</f>
        <v>78.787029170206736</v>
      </c>
      <c r="D8" s="7">
        <f>raw!AF5</f>
        <v>0.29588863477529503</v>
      </c>
      <c r="E8" s="7">
        <f>raw!AD6</f>
        <v>0.14323730544295582</v>
      </c>
      <c r="F8" s="7">
        <f>raw!AE6</f>
        <v>54.536404988086758</v>
      </c>
      <c r="G8" s="7">
        <f>raw!AF6</f>
        <v>0.13044324189038337</v>
      </c>
      <c r="H8" s="7">
        <f>raw!AT8</f>
        <v>0.31160219458374572</v>
      </c>
    </row>
    <row r="9" spans="1:18" x14ac:dyDescent="0.3">
      <c r="A9" t="str">
        <f>raw!AP9</f>
        <v>x2_x4</v>
      </c>
      <c r="B9" s="7">
        <f>B8</f>
        <v>-0.29831268911445979</v>
      </c>
      <c r="C9" s="7">
        <f t="shared" ref="C9:C10" si="4">C8</f>
        <v>78.787029170206736</v>
      </c>
      <c r="D9" s="7">
        <f t="shared" ref="D9:D10" si="5">D8</f>
        <v>0.29588863477529503</v>
      </c>
      <c r="E9" s="7">
        <f>raw!AD7</f>
        <v>7.8686045422304396E-2</v>
      </c>
      <c r="F9" s="7">
        <f>raw!AE7</f>
        <v>58.549464006102696</v>
      </c>
      <c r="G9" s="7">
        <f>raw!AF7</f>
        <v>8.236637535819398E-2</v>
      </c>
      <c r="H9" s="7">
        <f>raw!AT9</f>
        <v>0.29845688940476167</v>
      </c>
    </row>
    <row r="10" spans="1:18" x14ac:dyDescent="0.3">
      <c r="A10" t="str">
        <f>raw!AP10</f>
        <v>x2_x5</v>
      </c>
      <c r="B10" s="7">
        <f t="shared" ref="B10" si="6">B9</f>
        <v>-0.29831268911445979</v>
      </c>
      <c r="C10" s="7">
        <f t="shared" si="4"/>
        <v>78.787029170206736</v>
      </c>
      <c r="D10" s="7">
        <f t="shared" si="5"/>
        <v>0.29588863477529503</v>
      </c>
      <c r="E10" s="7">
        <f>raw!AD8</f>
        <v>-9.6385800287079201E-2</v>
      </c>
      <c r="F10" s="7">
        <f>raw!AE8</f>
        <v>67.83917132634916</v>
      </c>
      <c r="G10" s="7">
        <f>raw!AF8</f>
        <v>0.1054907663884829</v>
      </c>
      <c r="H10" s="7">
        <f>raw!AT10</f>
        <v>0.3151034205952104</v>
      </c>
    </row>
    <row r="11" spans="1:18" x14ac:dyDescent="0.3">
      <c r="A11" t="str">
        <f>raw!AP11</f>
        <v>x3_x4</v>
      </c>
      <c r="B11" s="7">
        <f>raw!AD6</f>
        <v>0.14323730544295582</v>
      </c>
      <c r="C11" s="7">
        <f>raw!AE6</f>
        <v>54.536404988086758</v>
      </c>
      <c r="D11" s="7">
        <f>raw!AF6</f>
        <v>0.13044324189038337</v>
      </c>
      <c r="E11" s="7">
        <f>raw!AD7</f>
        <v>7.8686045422304396E-2</v>
      </c>
      <c r="F11" s="7">
        <f>raw!AE7</f>
        <v>58.549464006102696</v>
      </c>
      <c r="G11" s="7">
        <f>raw!AF7</f>
        <v>8.236637535819398E-2</v>
      </c>
      <c r="H11" s="7">
        <f>raw!AT11</f>
        <v>0.13991080523400118</v>
      </c>
    </row>
    <row r="12" spans="1:18" x14ac:dyDescent="0.3">
      <c r="A12" t="str">
        <f>raw!AP12</f>
        <v>x3_x5</v>
      </c>
      <c r="B12" s="7">
        <f>B11</f>
        <v>0.14323730544295582</v>
      </c>
      <c r="C12" s="7">
        <f t="shared" ref="C12:D12" si="7">C11</f>
        <v>54.536404988086758</v>
      </c>
      <c r="D12" s="7">
        <f t="shared" si="7"/>
        <v>0.13044324189038337</v>
      </c>
      <c r="E12" s="7">
        <f>raw!AD8</f>
        <v>-9.6385800287079201E-2</v>
      </c>
      <c r="F12" s="7">
        <f>raw!AE8</f>
        <v>67.83917132634916</v>
      </c>
      <c r="G12" s="7">
        <f>raw!AF8</f>
        <v>0.1054907663884829</v>
      </c>
      <c r="H12" s="7">
        <f>raw!AT12</f>
        <v>0.17435637910334761</v>
      </c>
    </row>
    <row r="13" spans="1:18" x14ac:dyDescent="0.3">
      <c r="A13" s="64" t="str">
        <f>raw!AP13</f>
        <v>x4_x5</v>
      </c>
      <c r="B13" s="7">
        <f>raw!AD7</f>
        <v>7.8686045422304396E-2</v>
      </c>
      <c r="C13" s="7">
        <f>raw!AE7</f>
        <v>58.549464006102696</v>
      </c>
      <c r="D13" s="7">
        <f>raw!AF7</f>
        <v>8.236637535819398E-2</v>
      </c>
      <c r="E13" s="7">
        <f>raw!AD8</f>
        <v>-9.6385800287079201E-2</v>
      </c>
      <c r="F13" s="7">
        <f>raw!AE8</f>
        <v>67.83917132634916</v>
      </c>
      <c r="G13" s="7">
        <f>raw!AF8</f>
        <v>0.1054907663884829</v>
      </c>
      <c r="H13" s="7">
        <f>raw!AT13</f>
        <v>0.12812449176687082</v>
      </c>
    </row>
    <row r="14" spans="1:18" ht="15" thickBot="1" x14ac:dyDescent="0.35"/>
    <row r="15" spans="1:18" ht="15" thickBot="1" x14ac:dyDescent="0.35">
      <c r="A15" t="s">
        <v>30</v>
      </c>
      <c r="B15" s="7">
        <f>CORREL(B4:B13,$H$4:$H$13)</f>
        <v>-0.88283306743776835</v>
      </c>
      <c r="C15" s="7">
        <f t="shared" ref="C15:H15" si="8">CORREL(C4:C13,$H$4:$H$13)</f>
        <v>0.88315632755323592</v>
      </c>
      <c r="D15" s="7">
        <f t="shared" si="8"/>
        <v>0.89738335721988238</v>
      </c>
      <c r="E15" s="7">
        <f t="shared" si="8"/>
        <v>-0.19270845523180677</v>
      </c>
      <c r="F15" s="7">
        <f t="shared" si="8"/>
        <v>0.18624886434073601</v>
      </c>
      <c r="G15" s="7">
        <f t="shared" si="8"/>
        <v>0.5313344929383732</v>
      </c>
      <c r="H15" s="7">
        <f t="shared" si="8"/>
        <v>1</v>
      </c>
      <c r="I15" s="40">
        <f>CORREL(I18:I27,H18:H27)</f>
        <v>0.99778753975447965</v>
      </c>
      <c r="J15" s="39"/>
      <c r="K15" s="39"/>
      <c r="L15" s="65">
        <f>STDEV(L18:L27)</f>
        <v>0.47140452079103168</v>
      </c>
      <c r="M15" s="65"/>
      <c r="N15" s="66">
        <f>STDEV(N18:N27)</f>
        <v>0.5163977794943222</v>
      </c>
      <c r="R15" s="73">
        <f>STDEV(R18:R27)</f>
        <v>5.2088493077752885E-3</v>
      </c>
    </row>
    <row r="17" spans="1:18" x14ac:dyDescent="0.3">
      <c r="B17" t="str">
        <f>B2&amp;B3</f>
        <v>x(i)p1</v>
      </c>
      <c r="C17" t="str">
        <f t="shared" ref="C17:G17" si="9">C2&amp;C3</f>
        <v>x(i)p2</v>
      </c>
      <c r="D17" t="str">
        <f t="shared" si="9"/>
        <v>x(i)correl</v>
      </c>
      <c r="E17" t="str">
        <f t="shared" si="9"/>
        <v>x(j)p1</v>
      </c>
      <c r="F17" t="str">
        <f t="shared" si="9"/>
        <v>x(j)p2</v>
      </c>
      <c r="G17" t="str">
        <f t="shared" si="9"/>
        <v>x(j)correl</v>
      </c>
      <c r="H17" t="s">
        <v>658</v>
      </c>
      <c r="I17" t="s">
        <v>144</v>
      </c>
      <c r="J17" t="s">
        <v>145</v>
      </c>
      <c r="K17" t="s">
        <v>146</v>
      </c>
      <c r="L17" t="s">
        <v>275</v>
      </c>
      <c r="M17" t="s">
        <v>24</v>
      </c>
      <c r="N17" t="s">
        <v>24</v>
      </c>
      <c r="O17" t="str">
        <f>J72</f>
        <v>Delta</v>
      </c>
      <c r="P17" t="str">
        <f>J140</f>
        <v>Delta</v>
      </c>
      <c r="R17" t="s">
        <v>679</v>
      </c>
    </row>
    <row r="18" spans="1:18" ht="15" thickBot="1" x14ac:dyDescent="0.35">
      <c r="A18" t="str">
        <f t="shared" ref="A18:A27" si="10">A4</f>
        <v>x1_x2</v>
      </c>
      <c r="B18">
        <f>RANK(B4,B$4:B$13,B$1)</f>
        <v>4</v>
      </c>
      <c r="C18">
        <f t="shared" ref="C18:G18" si="11">RANK(C4,C$4:C$13,C$1)</f>
        <v>4</v>
      </c>
      <c r="D18">
        <f t="shared" si="11"/>
        <v>4</v>
      </c>
      <c r="E18">
        <f t="shared" si="11"/>
        <v>1</v>
      </c>
      <c r="F18">
        <f t="shared" si="11"/>
        <v>1</v>
      </c>
      <c r="G18">
        <f t="shared" si="11"/>
        <v>1</v>
      </c>
      <c r="H18">
        <f t="shared" ref="H18:H27" si="12">INT(H4*1000)</f>
        <v>356</v>
      </c>
      <c r="I18" s="1">
        <f t="shared" ref="I18:I27" si="13">H73</f>
        <v>356.7</v>
      </c>
      <c r="J18">
        <f>RANK(H18,H$18:H$27,0)</f>
        <v>1</v>
      </c>
      <c r="K18">
        <f t="shared" ref="K18" si="14">RANK(I18,I$18:I$27,0)</f>
        <v>1</v>
      </c>
      <c r="L18">
        <f>J18-K18</f>
        <v>0</v>
      </c>
      <c r="M18" t="str">
        <f>IF(J73*J141&lt;=0,"valid","invalid")</f>
        <v>valid</v>
      </c>
      <c r="N18">
        <f>IF(M18="valid",1,0)</f>
        <v>1</v>
      </c>
      <c r="O18" s="41">
        <f t="shared" ref="O18:O27" si="15">J73</f>
        <v>-0.7</v>
      </c>
      <c r="P18" s="1">
        <f t="shared" ref="P18:P27" si="16">J141</f>
        <v>115.8</v>
      </c>
      <c r="R18">
        <f>O18/1000</f>
        <v>-6.9999999999999999E-4</v>
      </c>
    </row>
    <row r="19" spans="1:18" x14ac:dyDescent="0.3">
      <c r="A19" t="str">
        <f t="shared" si="10"/>
        <v>x1_x3</v>
      </c>
      <c r="B19">
        <f t="shared" ref="B19:G19" si="17">RANK(B5,B$4:B$13,B$1)</f>
        <v>4</v>
      </c>
      <c r="C19">
        <f t="shared" si="17"/>
        <v>4</v>
      </c>
      <c r="D19">
        <f t="shared" si="17"/>
        <v>4</v>
      </c>
      <c r="E19">
        <f t="shared" si="17"/>
        <v>9</v>
      </c>
      <c r="F19">
        <f t="shared" si="17"/>
        <v>9</v>
      </c>
      <c r="G19">
        <f t="shared" si="17"/>
        <v>2</v>
      </c>
      <c r="H19">
        <f t="shared" si="12"/>
        <v>239</v>
      </c>
      <c r="I19" s="1">
        <f t="shared" si="13"/>
        <v>246.5</v>
      </c>
      <c r="J19">
        <f t="shared" ref="J19:J27" si="18">RANK(H19,H$18:H$27,0)</f>
        <v>7</v>
      </c>
      <c r="K19">
        <f t="shared" ref="K19:K27" si="19">RANK(I19,I$18:I$27,0)</f>
        <v>6</v>
      </c>
      <c r="L19" s="29">
        <f t="shared" ref="L19:L27" si="20">J19-K19</f>
        <v>1</v>
      </c>
      <c r="M19" s="58" t="str">
        <f t="shared" ref="M19:M27" si="21">IF(J74*J142&lt;=0,"valid","invalid")</f>
        <v>invalid</v>
      </c>
      <c r="N19">
        <f t="shared" ref="N19:N27" si="22">IF(M19="valid",1,0)</f>
        <v>0</v>
      </c>
      <c r="O19" s="41">
        <f t="shared" si="15"/>
        <v>-7.5</v>
      </c>
      <c r="P19" s="1">
        <f t="shared" si="16"/>
        <v>-56.2</v>
      </c>
      <c r="R19">
        <f t="shared" ref="R19:R27" si="23">O19/1000</f>
        <v>-7.4999999999999997E-3</v>
      </c>
    </row>
    <row r="20" spans="1:18" ht="15" thickBot="1" x14ac:dyDescent="0.35">
      <c r="A20" t="str">
        <f t="shared" si="10"/>
        <v>x1_x4</v>
      </c>
      <c r="B20">
        <f t="shared" ref="B20:G20" si="24">RANK(B6,B$4:B$13,B$1)</f>
        <v>4</v>
      </c>
      <c r="C20">
        <f t="shared" si="24"/>
        <v>4</v>
      </c>
      <c r="D20">
        <f t="shared" si="24"/>
        <v>4</v>
      </c>
      <c r="E20">
        <f t="shared" si="24"/>
        <v>6</v>
      </c>
      <c r="F20">
        <f t="shared" si="24"/>
        <v>6</v>
      </c>
      <c r="G20">
        <f t="shared" si="24"/>
        <v>8</v>
      </c>
      <c r="H20">
        <f t="shared" si="12"/>
        <v>240</v>
      </c>
      <c r="I20" s="1">
        <f t="shared" si="13"/>
        <v>240.5</v>
      </c>
      <c r="J20">
        <f t="shared" si="18"/>
        <v>6</v>
      </c>
      <c r="K20">
        <f t="shared" si="19"/>
        <v>7</v>
      </c>
      <c r="L20" s="31">
        <f t="shared" si="20"/>
        <v>-1</v>
      </c>
      <c r="M20" s="59" t="str">
        <f t="shared" si="21"/>
        <v>invalid</v>
      </c>
      <c r="N20">
        <f t="shared" si="22"/>
        <v>0</v>
      </c>
      <c r="O20" s="41">
        <f t="shared" si="15"/>
        <v>-0.5</v>
      </c>
      <c r="P20" s="67">
        <f t="shared" si="16"/>
        <v>-5.6</v>
      </c>
      <c r="R20">
        <f t="shared" si="23"/>
        <v>-5.0000000000000001E-4</v>
      </c>
    </row>
    <row r="21" spans="1:18" x14ac:dyDescent="0.3">
      <c r="A21" t="str">
        <f t="shared" si="10"/>
        <v>x1_x5</v>
      </c>
      <c r="B21">
        <f t="shared" ref="B21:G21" si="25">RANK(B7,B$4:B$13,B$1)</f>
        <v>4</v>
      </c>
      <c r="C21">
        <f t="shared" si="25"/>
        <v>4</v>
      </c>
      <c r="D21">
        <f t="shared" si="25"/>
        <v>4</v>
      </c>
      <c r="E21">
        <f t="shared" si="25"/>
        <v>2</v>
      </c>
      <c r="F21">
        <f t="shared" si="25"/>
        <v>2</v>
      </c>
      <c r="G21">
        <f t="shared" si="25"/>
        <v>4</v>
      </c>
      <c r="H21">
        <f t="shared" si="12"/>
        <v>267</v>
      </c>
      <c r="I21" s="1">
        <f t="shared" si="13"/>
        <v>262.5</v>
      </c>
      <c r="J21">
        <f t="shared" si="18"/>
        <v>5</v>
      </c>
      <c r="K21">
        <f t="shared" si="19"/>
        <v>5</v>
      </c>
      <c r="L21">
        <f t="shared" si="20"/>
        <v>0</v>
      </c>
      <c r="M21" t="str">
        <f t="shared" si="21"/>
        <v>invalid</v>
      </c>
      <c r="N21">
        <f t="shared" si="22"/>
        <v>0</v>
      </c>
      <c r="O21" s="41">
        <f t="shared" si="15"/>
        <v>4.5</v>
      </c>
      <c r="P21" s="1">
        <f t="shared" si="16"/>
        <v>26.8</v>
      </c>
      <c r="R21">
        <f t="shared" si="23"/>
        <v>4.4999999999999997E-3</v>
      </c>
    </row>
    <row r="22" spans="1:18" x14ac:dyDescent="0.3">
      <c r="A22" t="str">
        <f t="shared" si="10"/>
        <v>x2_x3</v>
      </c>
      <c r="B22">
        <f t="shared" ref="B22:G22" si="26">RANK(B8,B$4:B$13,B$1)</f>
        <v>1</v>
      </c>
      <c r="C22">
        <f t="shared" si="26"/>
        <v>1</v>
      </c>
      <c r="D22">
        <f t="shared" si="26"/>
        <v>1</v>
      </c>
      <c r="E22">
        <f t="shared" si="26"/>
        <v>9</v>
      </c>
      <c r="F22">
        <f t="shared" si="26"/>
        <v>9</v>
      </c>
      <c r="G22">
        <f t="shared" si="26"/>
        <v>2</v>
      </c>
      <c r="H22">
        <f t="shared" si="12"/>
        <v>311</v>
      </c>
      <c r="I22" s="1">
        <f t="shared" si="13"/>
        <v>304.60000000000002</v>
      </c>
      <c r="J22">
        <f t="shared" si="18"/>
        <v>3</v>
      </c>
      <c r="K22">
        <f t="shared" si="19"/>
        <v>3</v>
      </c>
      <c r="L22">
        <f t="shared" si="20"/>
        <v>0</v>
      </c>
      <c r="M22" t="str">
        <f t="shared" si="21"/>
        <v>invalid</v>
      </c>
      <c r="N22">
        <f t="shared" si="22"/>
        <v>0</v>
      </c>
      <c r="O22" s="41">
        <f t="shared" si="15"/>
        <v>6.4</v>
      </c>
      <c r="P22" s="1">
        <f t="shared" si="16"/>
        <v>36.1</v>
      </c>
      <c r="R22">
        <f t="shared" si="23"/>
        <v>6.4000000000000003E-3</v>
      </c>
    </row>
    <row r="23" spans="1:18" x14ac:dyDescent="0.3">
      <c r="A23" t="str">
        <f t="shared" si="10"/>
        <v>x2_x4</v>
      </c>
      <c r="B23">
        <f t="shared" ref="B23:G23" si="27">RANK(B9,B$4:B$13,B$1)</f>
        <v>1</v>
      </c>
      <c r="C23">
        <f t="shared" si="27"/>
        <v>1</v>
      </c>
      <c r="D23">
        <f t="shared" si="27"/>
        <v>1</v>
      </c>
      <c r="E23">
        <f t="shared" si="27"/>
        <v>6</v>
      </c>
      <c r="F23">
        <f t="shared" si="27"/>
        <v>6</v>
      </c>
      <c r="G23">
        <f t="shared" si="27"/>
        <v>8</v>
      </c>
      <c r="H23">
        <f t="shared" si="12"/>
        <v>298</v>
      </c>
      <c r="I23" s="1">
        <f t="shared" si="13"/>
        <v>298.60000000000002</v>
      </c>
      <c r="J23">
        <f t="shared" si="18"/>
        <v>4</v>
      </c>
      <c r="K23">
        <f t="shared" si="19"/>
        <v>4</v>
      </c>
      <c r="L23">
        <f t="shared" si="20"/>
        <v>0</v>
      </c>
      <c r="M23" t="str">
        <f t="shared" si="21"/>
        <v>valid</v>
      </c>
      <c r="N23">
        <f t="shared" si="22"/>
        <v>1</v>
      </c>
      <c r="O23" s="41">
        <f t="shared" si="15"/>
        <v>-0.6</v>
      </c>
      <c r="P23" s="1">
        <f t="shared" si="16"/>
        <v>72.7</v>
      </c>
      <c r="R23">
        <f t="shared" si="23"/>
        <v>-5.9999999999999995E-4</v>
      </c>
    </row>
    <row r="24" spans="1:18" x14ac:dyDescent="0.3">
      <c r="A24" t="str">
        <f t="shared" si="10"/>
        <v>x2_x5</v>
      </c>
      <c r="B24">
        <f t="shared" ref="B24:G24" si="28">RANK(B10,B$4:B$13,B$1)</f>
        <v>1</v>
      </c>
      <c r="C24">
        <f t="shared" si="28"/>
        <v>1</v>
      </c>
      <c r="D24">
        <f t="shared" si="28"/>
        <v>1</v>
      </c>
      <c r="E24">
        <f t="shared" si="28"/>
        <v>2</v>
      </c>
      <c r="F24">
        <f t="shared" si="28"/>
        <v>2</v>
      </c>
      <c r="G24">
        <f t="shared" si="28"/>
        <v>4</v>
      </c>
      <c r="H24">
        <f t="shared" si="12"/>
        <v>315</v>
      </c>
      <c r="I24" s="1">
        <f t="shared" si="13"/>
        <v>320.60000000000002</v>
      </c>
      <c r="J24">
        <f t="shared" si="18"/>
        <v>2</v>
      </c>
      <c r="K24">
        <f t="shared" si="19"/>
        <v>2</v>
      </c>
      <c r="L24">
        <f t="shared" si="20"/>
        <v>0</v>
      </c>
      <c r="M24" t="str">
        <f t="shared" si="21"/>
        <v>valid</v>
      </c>
      <c r="N24">
        <f t="shared" si="22"/>
        <v>1</v>
      </c>
      <c r="O24" s="41">
        <f t="shared" si="15"/>
        <v>-5.6</v>
      </c>
      <c r="P24" s="1">
        <f t="shared" si="16"/>
        <v>95.2</v>
      </c>
      <c r="R24">
        <f t="shared" si="23"/>
        <v>-5.5999999999999999E-3</v>
      </c>
    </row>
    <row r="25" spans="1:18" x14ac:dyDescent="0.3">
      <c r="A25" t="str">
        <f t="shared" si="10"/>
        <v>x3_x4</v>
      </c>
      <c r="B25">
        <f t="shared" ref="B25:G25" si="29">RANK(B11,B$4:B$13,B$1)</f>
        <v>9</v>
      </c>
      <c r="C25">
        <f t="shared" si="29"/>
        <v>9</v>
      </c>
      <c r="D25">
        <f t="shared" si="29"/>
        <v>8</v>
      </c>
      <c r="E25">
        <f t="shared" si="29"/>
        <v>6</v>
      </c>
      <c r="F25">
        <f t="shared" si="29"/>
        <v>6</v>
      </c>
      <c r="G25">
        <f t="shared" si="29"/>
        <v>8</v>
      </c>
      <c r="H25">
        <f t="shared" si="12"/>
        <v>139</v>
      </c>
      <c r="I25" s="1">
        <f t="shared" si="13"/>
        <v>143.30000000000001</v>
      </c>
      <c r="J25">
        <f t="shared" si="18"/>
        <v>9</v>
      </c>
      <c r="K25">
        <f t="shared" si="19"/>
        <v>9</v>
      </c>
      <c r="L25">
        <f t="shared" si="20"/>
        <v>0</v>
      </c>
      <c r="M25" s="41" t="str">
        <f t="shared" si="21"/>
        <v>invalid</v>
      </c>
      <c r="N25">
        <f t="shared" si="22"/>
        <v>0</v>
      </c>
      <c r="O25" s="41">
        <f t="shared" si="15"/>
        <v>-4.3</v>
      </c>
      <c r="P25" s="1">
        <f t="shared" si="16"/>
        <v>-106.6</v>
      </c>
      <c r="R25">
        <f t="shared" si="23"/>
        <v>-4.3E-3</v>
      </c>
    </row>
    <row r="26" spans="1:18" x14ac:dyDescent="0.3">
      <c r="A26" t="str">
        <f t="shared" si="10"/>
        <v>x3_x5</v>
      </c>
      <c r="B26">
        <f t="shared" ref="B26:G26" si="30">RANK(B12,B$4:B$13,B$1)</f>
        <v>9</v>
      </c>
      <c r="C26">
        <f t="shared" si="30"/>
        <v>9</v>
      </c>
      <c r="D26">
        <f t="shared" si="30"/>
        <v>8</v>
      </c>
      <c r="E26">
        <f t="shared" si="30"/>
        <v>2</v>
      </c>
      <c r="F26">
        <f t="shared" si="30"/>
        <v>2</v>
      </c>
      <c r="G26">
        <f t="shared" si="30"/>
        <v>4</v>
      </c>
      <c r="H26">
        <f t="shared" si="12"/>
        <v>174</v>
      </c>
      <c r="I26" s="1">
        <f t="shared" si="13"/>
        <v>165.3</v>
      </c>
      <c r="J26">
        <f t="shared" si="18"/>
        <v>8</v>
      </c>
      <c r="K26">
        <f t="shared" si="19"/>
        <v>8</v>
      </c>
      <c r="L26">
        <f t="shared" si="20"/>
        <v>0</v>
      </c>
      <c r="M26" t="str">
        <f t="shared" si="21"/>
        <v>valid</v>
      </c>
      <c r="N26">
        <f t="shared" si="22"/>
        <v>1</v>
      </c>
      <c r="O26" s="41">
        <f t="shared" si="15"/>
        <v>8.6999999999999993</v>
      </c>
      <c r="P26" s="1">
        <f t="shared" si="16"/>
        <v>-66.2</v>
      </c>
      <c r="R26">
        <f t="shared" si="23"/>
        <v>8.6999999999999994E-3</v>
      </c>
    </row>
    <row r="27" spans="1:18" x14ac:dyDescent="0.3">
      <c r="A27" t="str">
        <f t="shared" si="10"/>
        <v>x4_x5</v>
      </c>
      <c r="B27">
        <f t="shared" ref="B27:G27" si="31">RANK(B13,B$4:B$13,B$1)</f>
        <v>8</v>
      </c>
      <c r="C27">
        <f t="shared" si="31"/>
        <v>8</v>
      </c>
      <c r="D27">
        <f t="shared" si="31"/>
        <v>10</v>
      </c>
      <c r="E27">
        <f t="shared" si="31"/>
        <v>2</v>
      </c>
      <c r="F27">
        <f t="shared" si="31"/>
        <v>2</v>
      </c>
      <c r="G27">
        <f t="shared" si="31"/>
        <v>4</v>
      </c>
      <c r="H27">
        <f t="shared" si="12"/>
        <v>128</v>
      </c>
      <c r="I27" s="1">
        <f t="shared" si="13"/>
        <v>128.30000000000001</v>
      </c>
      <c r="J27">
        <f t="shared" si="18"/>
        <v>10</v>
      </c>
      <c r="K27">
        <f t="shared" si="19"/>
        <v>10</v>
      </c>
      <c r="L27">
        <f t="shared" si="20"/>
        <v>0</v>
      </c>
      <c r="M27" s="41" t="str">
        <f t="shared" si="21"/>
        <v>invalid</v>
      </c>
      <c r="N27">
        <f t="shared" si="22"/>
        <v>0</v>
      </c>
      <c r="O27" s="41">
        <f t="shared" si="15"/>
        <v>-0.3</v>
      </c>
      <c r="P27" s="1">
        <f t="shared" si="16"/>
        <v>-112.2</v>
      </c>
      <c r="R27">
        <f t="shared" si="23"/>
        <v>-2.9999999999999997E-4</v>
      </c>
    </row>
    <row r="30" spans="1:18" ht="18" x14ac:dyDescent="0.3">
      <c r="A30" s="9"/>
    </row>
    <row r="31" spans="1:18" x14ac:dyDescent="0.3">
      <c r="A31" s="10"/>
    </row>
    <row r="34" spans="1:16" ht="18" x14ac:dyDescent="0.3">
      <c r="A34" s="11" t="s">
        <v>32</v>
      </c>
      <c r="B34" s="12">
        <v>9117733</v>
      </c>
      <c r="C34" s="11" t="s">
        <v>33</v>
      </c>
      <c r="D34" s="12">
        <v>10</v>
      </c>
      <c r="E34" s="11" t="s">
        <v>34</v>
      </c>
      <c r="F34" s="12">
        <v>6</v>
      </c>
      <c r="G34" s="11" t="s">
        <v>35</v>
      </c>
      <c r="H34" s="12">
        <v>10</v>
      </c>
      <c r="I34" s="11" t="s">
        <v>36</v>
      </c>
      <c r="J34" s="12">
        <v>0</v>
      </c>
      <c r="K34" s="11" t="s">
        <v>37</v>
      </c>
      <c r="L34" s="12" t="s">
        <v>126</v>
      </c>
    </row>
    <row r="35" spans="1:16" ht="18.600000000000001" thickBot="1" x14ac:dyDescent="0.35">
      <c r="A35" s="9"/>
    </row>
    <row r="36" spans="1:16" ht="15" thickBot="1" x14ac:dyDescent="0.35">
      <c r="A36" s="13" t="s">
        <v>39</v>
      </c>
      <c r="B36" s="13" t="s">
        <v>40</v>
      </c>
      <c r="C36" s="13" t="s">
        <v>127</v>
      </c>
      <c r="D36" s="13" t="s">
        <v>128</v>
      </c>
      <c r="E36" s="13" t="s">
        <v>129</v>
      </c>
      <c r="F36" s="13" t="s">
        <v>130</v>
      </c>
      <c r="G36" s="13" t="s">
        <v>131</v>
      </c>
      <c r="H36" s="13" t="s">
        <v>132</v>
      </c>
    </row>
    <row r="37" spans="1:16" ht="15" thickBot="1" x14ac:dyDescent="0.35">
      <c r="A37" s="13" t="s">
        <v>0</v>
      </c>
      <c r="B37" s="14">
        <v>4</v>
      </c>
      <c r="C37" s="14">
        <v>4</v>
      </c>
      <c r="D37" s="14">
        <v>4</v>
      </c>
      <c r="E37" s="14">
        <v>1</v>
      </c>
      <c r="F37" s="14">
        <v>1</v>
      </c>
      <c r="G37" s="14">
        <v>1</v>
      </c>
      <c r="H37" s="14">
        <v>356</v>
      </c>
      <c r="J37">
        <f>11-B37</f>
        <v>7</v>
      </c>
      <c r="K37">
        <f t="shared" ref="K37:O46" si="32">11-C37</f>
        <v>7</v>
      </c>
      <c r="L37">
        <f t="shared" si="32"/>
        <v>7</v>
      </c>
      <c r="M37">
        <f t="shared" si="32"/>
        <v>10</v>
      </c>
      <c r="N37">
        <f t="shared" si="32"/>
        <v>10</v>
      </c>
      <c r="O37">
        <f t="shared" si="32"/>
        <v>10</v>
      </c>
      <c r="P37">
        <f>H37</f>
        <v>356</v>
      </c>
    </row>
    <row r="38" spans="1:16" ht="15" thickBot="1" x14ac:dyDescent="0.35">
      <c r="A38" s="13" t="s">
        <v>1</v>
      </c>
      <c r="B38" s="14">
        <v>4</v>
      </c>
      <c r="C38" s="14">
        <v>4</v>
      </c>
      <c r="D38" s="14">
        <v>4</v>
      </c>
      <c r="E38" s="14">
        <v>9</v>
      </c>
      <c r="F38" s="14">
        <v>9</v>
      </c>
      <c r="G38" s="14">
        <v>2</v>
      </c>
      <c r="H38" s="14">
        <v>239</v>
      </c>
      <c r="J38">
        <f t="shared" ref="J38:J46" si="33">11-B38</f>
        <v>7</v>
      </c>
      <c r="K38">
        <f t="shared" si="32"/>
        <v>7</v>
      </c>
      <c r="L38">
        <f t="shared" si="32"/>
        <v>7</v>
      </c>
      <c r="M38">
        <f t="shared" si="32"/>
        <v>2</v>
      </c>
      <c r="N38">
        <f t="shared" si="32"/>
        <v>2</v>
      </c>
      <c r="O38">
        <f t="shared" si="32"/>
        <v>9</v>
      </c>
      <c r="P38">
        <f t="shared" ref="P38:P46" si="34">H38</f>
        <v>239</v>
      </c>
    </row>
    <row r="39" spans="1:16" ht="15" thickBot="1" x14ac:dyDescent="0.35">
      <c r="A39" s="13" t="s">
        <v>2</v>
      </c>
      <c r="B39" s="14">
        <v>4</v>
      </c>
      <c r="C39" s="14">
        <v>4</v>
      </c>
      <c r="D39" s="14">
        <v>4</v>
      </c>
      <c r="E39" s="14">
        <v>6</v>
      </c>
      <c r="F39" s="14">
        <v>6</v>
      </c>
      <c r="G39" s="14">
        <v>8</v>
      </c>
      <c r="H39" s="14">
        <v>240</v>
      </c>
      <c r="J39">
        <f t="shared" si="33"/>
        <v>7</v>
      </c>
      <c r="K39">
        <f t="shared" si="32"/>
        <v>7</v>
      </c>
      <c r="L39">
        <f t="shared" si="32"/>
        <v>7</v>
      </c>
      <c r="M39">
        <f t="shared" si="32"/>
        <v>5</v>
      </c>
      <c r="N39">
        <f t="shared" si="32"/>
        <v>5</v>
      </c>
      <c r="O39">
        <f t="shared" si="32"/>
        <v>3</v>
      </c>
      <c r="P39">
        <f t="shared" si="34"/>
        <v>240</v>
      </c>
    </row>
    <row r="40" spans="1:16" ht="15" thickBot="1" x14ac:dyDescent="0.35">
      <c r="A40" s="13" t="s">
        <v>3</v>
      </c>
      <c r="B40" s="14">
        <v>4</v>
      </c>
      <c r="C40" s="14">
        <v>4</v>
      </c>
      <c r="D40" s="14">
        <v>4</v>
      </c>
      <c r="E40" s="14">
        <v>2</v>
      </c>
      <c r="F40" s="14">
        <v>2</v>
      </c>
      <c r="G40" s="14">
        <v>4</v>
      </c>
      <c r="H40" s="14">
        <v>267</v>
      </c>
      <c r="J40">
        <f t="shared" si="33"/>
        <v>7</v>
      </c>
      <c r="K40">
        <f t="shared" si="32"/>
        <v>7</v>
      </c>
      <c r="L40">
        <f t="shared" si="32"/>
        <v>7</v>
      </c>
      <c r="M40">
        <f t="shared" si="32"/>
        <v>9</v>
      </c>
      <c r="N40">
        <f t="shared" si="32"/>
        <v>9</v>
      </c>
      <c r="O40">
        <f t="shared" si="32"/>
        <v>7</v>
      </c>
      <c r="P40">
        <f t="shared" si="34"/>
        <v>267</v>
      </c>
    </row>
    <row r="41" spans="1:16" ht="15" thickBot="1" x14ac:dyDescent="0.35">
      <c r="A41" s="13" t="s">
        <v>4</v>
      </c>
      <c r="B41" s="14">
        <v>1</v>
      </c>
      <c r="C41" s="14">
        <v>1</v>
      </c>
      <c r="D41" s="14">
        <v>1</v>
      </c>
      <c r="E41" s="14">
        <v>9</v>
      </c>
      <c r="F41" s="14">
        <v>9</v>
      </c>
      <c r="G41" s="14">
        <v>2</v>
      </c>
      <c r="H41" s="14">
        <v>311</v>
      </c>
      <c r="J41">
        <f t="shared" si="33"/>
        <v>10</v>
      </c>
      <c r="K41">
        <f t="shared" si="32"/>
        <v>10</v>
      </c>
      <c r="L41">
        <f t="shared" si="32"/>
        <v>10</v>
      </c>
      <c r="M41">
        <f t="shared" si="32"/>
        <v>2</v>
      </c>
      <c r="N41">
        <f t="shared" si="32"/>
        <v>2</v>
      </c>
      <c r="O41">
        <f t="shared" si="32"/>
        <v>9</v>
      </c>
      <c r="P41">
        <f t="shared" si="34"/>
        <v>311</v>
      </c>
    </row>
    <row r="42" spans="1:16" ht="15" thickBot="1" x14ac:dyDescent="0.35">
      <c r="A42" s="13" t="s">
        <v>5</v>
      </c>
      <c r="B42" s="14">
        <v>1</v>
      </c>
      <c r="C42" s="14">
        <v>1</v>
      </c>
      <c r="D42" s="14">
        <v>1</v>
      </c>
      <c r="E42" s="14">
        <v>6</v>
      </c>
      <c r="F42" s="14">
        <v>6</v>
      </c>
      <c r="G42" s="14">
        <v>8</v>
      </c>
      <c r="H42" s="14">
        <v>298</v>
      </c>
      <c r="J42">
        <f t="shared" si="33"/>
        <v>10</v>
      </c>
      <c r="K42">
        <f t="shared" si="32"/>
        <v>10</v>
      </c>
      <c r="L42">
        <f t="shared" si="32"/>
        <v>10</v>
      </c>
      <c r="M42">
        <f t="shared" si="32"/>
        <v>5</v>
      </c>
      <c r="N42">
        <f t="shared" si="32"/>
        <v>5</v>
      </c>
      <c r="O42">
        <f t="shared" si="32"/>
        <v>3</v>
      </c>
      <c r="P42">
        <f t="shared" si="34"/>
        <v>298</v>
      </c>
    </row>
    <row r="43" spans="1:16" ht="15" thickBot="1" x14ac:dyDescent="0.35">
      <c r="A43" s="13" t="s">
        <v>6</v>
      </c>
      <c r="B43" s="14">
        <v>1</v>
      </c>
      <c r="C43" s="14">
        <v>1</v>
      </c>
      <c r="D43" s="14">
        <v>1</v>
      </c>
      <c r="E43" s="14">
        <v>2</v>
      </c>
      <c r="F43" s="14">
        <v>2</v>
      </c>
      <c r="G43" s="14">
        <v>4</v>
      </c>
      <c r="H43" s="14">
        <v>315</v>
      </c>
      <c r="J43">
        <f t="shared" si="33"/>
        <v>10</v>
      </c>
      <c r="K43">
        <f t="shared" si="32"/>
        <v>10</v>
      </c>
      <c r="L43">
        <f t="shared" si="32"/>
        <v>10</v>
      </c>
      <c r="M43">
        <f t="shared" si="32"/>
        <v>9</v>
      </c>
      <c r="N43">
        <f t="shared" si="32"/>
        <v>9</v>
      </c>
      <c r="O43">
        <f t="shared" si="32"/>
        <v>7</v>
      </c>
      <c r="P43">
        <f t="shared" si="34"/>
        <v>315</v>
      </c>
    </row>
    <row r="44" spans="1:16" ht="15" thickBot="1" x14ac:dyDescent="0.35">
      <c r="A44" s="13" t="s">
        <v>7</v>
      </c>
      <c r="B44" s="14">
        <v>9</v>
      </c>
      <c r="C44" s="14">
        <v>9</v>
      </c>
      <c r="D44" s="14">
        <v>8</v>
      </c>
      <c r="E44" s="14">
        <v>6</v>
      </c>
      <c r="F44" s="14">
        <v>6</v>
      </c>
      <c r="G44" s="14">
        <v>8</v>
      </c>
      <c r="H44" s="14">
        <v>139</v>
      </c>
      <c r="J44">
        <f t="shared" si="33"/>
        <v>2</v>
      </c>
      <c r="K44">
        <f t="shared" si="32"/>
        <v>2</v>
      </c>
      <c r="L44">
        <f t="shared" si="32"/>
        <v>3</v>
      </c>
      <c r="M44">
        <f t="shared" si="32"/>
        <v>5</v>
      </c>
      <c r="N44">
        <f t="shared" si="32"/>
        <v>5</v>
      </c>
      <c r="O44">
        <f t="shared" si="32"/>
        <v>3</v>
      </c>
      <c r="P44">
        <f t="shared" si="34"/>
        <v>139</v>
      </c>
    </row>
    <row r="45" spans="1:16" ht="15" thickBot="1" x14ac:dyDescent="0.35">
      <c r="A45" s="13" t="s">
        <v>8</v>
      </c>
      <c r="B45" s="14">
        <v>9</v>
      </c>
      <c r="C45" s="14">
        <v>9</v>
      </c>
      <c r="D45" s="14">
        <v>8</v>
      </c>
      <c r="E45" s="14">
        <v>2</v>
      </c>
      <c r="F45" s="14">
        <v>2</v>
      </c>
      <c r="G45" s="14">
        <v>4</v>
      </c>
      <c r="H45" s="14">
        <v>174</v>
      </c>
      <c r="J45">
        <f t="shared" si="33"/>
        <v>2</v>
      </c>
      <c r="K45">
        <f t="shared" si="32"/>
        <v>2</v>
      </c>
      <c r="L45">
        <f t="shared" si="32"/>
        <v>3</v>
      </c>
      <c r="M45">
        <f t="shared" si="32"/>
        <v>9</v>
      </c>
      <c r="N45">
        <f t="shared" si="32"/>
        <v>9</v>
      </c>
      <c r="O45">
        <f t="shared" si="32"/>
        <v>7</v>
      </c>
      <c r="P45">
        <f t="shared" si="34"/>
        <v>174</v>
      </c>
    </row>
    <row r="46" spans="1:16" ht="15" thickBot="1" x14ac:dyDescent="0.35">
      <c r="A46" s="13" t="s">
        <v>9</v>
      </c>
      <c r="B46" s="14">
        <v>8</v>
      </c>
      <c r="C46" s="14">
        <v>8</v>
      </c>
      <c r="D46" s="14">
        <v>10</v>
      </c>
      <c r="E46" s="14">
        <v>2</v>
      </c>
      <c r="F46" s="14">
        <v>2</v>
      </c>
      <c r="G46" s="14">
        <v>4</v>
      </c>
      <c r="H46" s="14">
        <v>128</v>
      </c>
      <c r="J46">
        <f t="shared" si="33"/>
        <v>3</v>
      </c>
      <c r="K46">
        <f t="shared" si="32"/>
        <v>3</v>
      </c>
      <c r="L46">
        <f t="shared" si="32"/>
        <v>1</v>
      </c>
      <c r="M46">
        <f t="shared" si="32"/>
        <v>9</v>
      </c>
      <c r="N46">
        <f t="shared" si="32"/>
        <v>9</v>
      </c>
      <c r="O46">
        <f t="shared" si="32"/>
        <v>7</v>
      </c>
      <c r="P46">
        <f t="shared" si="34"/>
        <v>128</v>
      </c>
    </row>
    <row r="47" spans="1:16" ht="18.600000000000001" thickBot="1" x14ac:dyDescent="0.35">
      <c r="A47" s="9"/>
    </row>
    <row r="48" spans="1:16" ht="15" thickBot="1" x14ac:dyDescent="0.35">
      <c r="A48" s="13" t="s">
        <v>42</v>
      </c>
      <c r="B48" s="13" t="s">
        <v>40</v>
      </c>
      <c r="C48" s="13" t="s">
        <v>127</v>
      </c>
      <c r="D48" s="13" t="s">
        <v>128</v>
      </c>
      <c r="E48" s="13" t="s">
        <v>129</v>
      </c>
      <c r="F48" s="13" t="s">
        <v>130</v>
      </c>
      <c r="G48" s="13" t="s">
        <v>131</v>
      </c>
    </row>
    <row r="49" spans="1:7" ht="15" thickBot="1" x14ac:dyDescent="0.35">
      <c r="A49" s="13" t="s">
        <v>43</v>
      </c>
      <c r="B49" s="14" t="s">
        <v>133</v>
      </c>
      <c r="C49" s="14" t="s">
        <v>66</v>
      </c>
      <c r="D49" s="14" t="s">
        <v>134</v>
      </c>
      <c r="E49" s="14" t="s">
        <v>135</v>
      </c>
      <c r="F49" s="14" t="s">
        <v>66</v>
      </c>
      <c r="G49" s="14" t="s">
        <v>136</v>
      </c>
    </row>
    <row r="50" spans="1:7" ht="15" thickBot="1" x14ac:dyDescent="0.35">
      <c r="A50" s="13" t="s">
        <v>45</v>
      </c>
      <c r="B50" s="14" t="s">
        <v>137</v>
      </c>
      <c r="C50" s="14" t="s">
        <v>66</v>
      </c>
      <c r="D50" s="14" t="s">
        <v>134</v>
      </c>
      <c r="E50" s="14" t="s">
        <v>138</v>
      </c>
      <c r="F50" s="14" t="s">
        <v>66</v>
      </c>
      <c r="G50" s="14" t="s">
        <v>136</v>
      </c>
    </row>
    <row r="51" spans="1:7" ht="15" thickBot="1" x14ac:dyDescent="0.35">
      <c r="A51" s="13" t="s">
        <v>47</v>
      </c>
      <c r="B51" s="14" t="s">
        <v>137</v>
      </c>
      <c r="C51" s="14" t="s">
        <v>66</v>
      </c>
      <c r="D51" s="14" t="s">
        <v>134</v>
      </c>
      <c r="E51" s="14" t="s">
        <v>139</v>
      </c>
      <c r="F51" s="14" t="s">
        <v>66</v>
      </c>
      <c r="G51" s="14" t="s">
        <v>66</v>
      </c>
    </row>
    <row r="52" spans="1:7" ht="15" thickBot="1" x14ac:dyDescent="0.35">
      <c r="A52" s="13" t="s">
        <v>48</v>
      </c>
      <c r="B52" s="14" t="s">
        <v>137</v>
      </c>
      <c r="C52" s="14" t="s">
        <v>66</v>
      </c>
      <c r="D52" s="14" t="s">
        <v>134</v>
      </c>
      <c r="E52" s="14" t="s">
        <v>139</v>
      </c>
      <c r="F52" s="14" t="s">
        <v>66</v>
      </c>
      <c r="G52" s="14" t="s">
        <v>66</v>
      </c>
    </row>
    <row r="53" spans="1:7" ht="15" thickBot="1" x14ac:dyDescent="0.35">
      <c r="A53" s="13" t="s">
        <v>49</v>
      </c>
      <c r="B53" s="14" t="s">
        <v>140</v>
      </c>
      <c r="C53" s="14" t="s">
        <v>66</v>
      </c>
      <c r="D53" s="14" t="s">
        <v>134</v>
      </c>
      <c r="E53" s="14" t="s">
        <v>139</v>
      </c>
      <c r="F53" s="14" t="s">
        <v>66</v>
      </c>
      <c r="G53" s="14" t="s">
        <v>66</v>
      </c>
    </row>
    <row r="54" spans="1:7" ht="15" thickBot="1" x14ac:dyDescent="0.35">
      <c r="A54" s="13" t="s">
        <v>50</v>
      </c>
      <c r="B54" s="14" t="s">
        <v>140</v>
      </c>
      <c r="C54" s="14" t="s">
        <v>66</v>
      </c>
      <c r="D54" s="14" t="s">
        <v>134</v>
      </c>
      <c r="E54" s="14" t="s">
        <v>139</v>
      </c>
      <c r="F54" s="14" t="s">
        <v>66</v>
      </c>
      <c r="G54" s="14" t="s">
        <v>66</v>
      </c>
    </row>
    <row r="55" spans="1:7" ht="15" thickBot="1" x14ac:dyDescent="0.35">
      <c r="A55" s="13" t="s">
        <v>52</v>
      </c>
      <c r="B55" s="14" t="s">
        <v>140</v>
      </c>
      <c r="C55" s="14" t="s">
        <v>66</v>
      </c>
      <c r="D55" s="14" t="s">
        <v>134</v>
      </c>
      <c r="E55" s="14" t="s">
        <v>66</v>
      </c>
      <c r="F55" s="14" t="s">
        <v>66</v>
      </c>
      <c r="G55" s="14" t="s">
        <v>66</v>
      </c>
    </row>
    <row r="56" spans="1:7" ht="15" thickBot="1" x14ac:dyDescent="0.35">
      <c r="A56" s="13" t="s">
        <v>53</v>
      </c>
      <c r="B56" s="14" t="s">
        <v>140</v>
      </c>
      <c r="C56" s="14" t="s">
        <v>66</v>
      </c>
      <c r="D56" s="14" t="s">
        <v>134</v>
      </c>
      <c r="E56" s="14" t="s">
        <v>66</v>
      </c>
      <c r="F56" s="14" t="s">
        <v>66</v>
      </c>
      <c r="G56" s="14" t="s">
        <v>66</v>
      </c>
    </row>
    <row r="57" spans="1:7" ht="15" thickBot="1" x14ac:dyDescent="0.35">
      <c r="A57" s="13" t="s">
        <v>54</v>
      </c>
      <c r="B57" s="14" t="s">
        <v>140</v>
      </c>
      <c r="C57" s="14" t="s">
        <v>66</v>
      </c>
      <c r="D57" s="14" t="s">
        <v>141</v>
      </c>
      <c r="E57" s="14" t="s">
        <v>66</v>
      </c>
      <c r="F57" s="14" t="s">
        <v>66</v>
      </c>
      <c r="G57" s="14" t="s">
        <v>66</v>
      </c>
    </row>
    <row r="58" spans="1:7" ht="15" thickBot="1" x14ac:dyDescent="0.35">
      <c r="A58" s="13" t="s">
        <v>55</v>
      </c>
      <c r="B58" s="14" t="s">
        <v>66</v>
      </c>
      <c r="C58" s="14" t="s">
        <v>66</v>
      </c>
      <c r="D58" s="14" t="s">
        <v>141</v>
      </c>
      <c r="E58" s="14" t="s">
        <v>66</v>
      </c>
      <c r="F58" s="14" t="s">
        <v>66</v>
      </c>
      <c r="G58" s="14" t="s">
        <v>66</v>
      </c>
    </row>
    <row r="59" spans="1:7" ht="18.600000000000001" thickBot="1" x14ac:dyDescent="0.35">
      <c r="A59" s="9"/>
      <c r="B59" t="str">
        <f>B17</f>
        <v>x(i)p1</v>
      </c>
      <c r="C59" t="str">
        <f t="shared" ref="C59:G59" si="35">C17</f>
        <v>x(i)p2</v>
      </c>
      <c r="D59" t="str">
        <f t="shared" si="35"/>
        <v>x(i)correl</v>
      </c>
      <c r="E59" t="str">
        <f t="shared" si="35"/>
        <v>x(j)p1</v>
      </c>
      <c r="F59" t="str">
        <f t="shared" si="35"/>
        <v>x(j)p2</v>
      </c>
      <c r="G59" t="str">
        <f t="shared" si="35"/>
        <v>x(j)correl</v>
      </c>
    </row>
    <row r="60" spans="1:7" ht="15" thickBot="1" x14ac:dyDescent="0.35">
      <c r="A60" s="13" t="s">
        <v>67</v>
      </c>
      <c r="B60" s="13" t="s">
        <v>40</v>
      </c>
      <c r="C60" s="51" t="s">
        <v>127</v>
      </c>
      <c r="D60" s="13" t="s">
        <v>128</v>
      </c>
      <c r="E60" s="13" t="s">
        <v>129</v>
      </c>
      <c r="F60" s="51" t="s">
        <v>130</v>
      </c>
      <c r="G60" s="13" t="s">
        <v>131</v>
      </c>
    </row>
    <row r="61" spans="1:7" ht="15" thickBot="1" x14ac:dyDescent="0.35">
      <c r="A61" s="13" t="s">
        <v>43</v>
      </c>
      <c r="B61" s="14">
        <v>160.80000000000001</v>
      </c>
      <c r="C61" s="14">
        <v>0</v>
      </c>
      <c r="D61" s="14">
        <v>87.7</v>
      </c>
      <c r="E61" s="14">
        <v>110.2</v>
      </c>
      <c r="F61" s="14">
        <v>0</v>
      </c>
      <c r="G61" s="14">
        <v>56.1</v>
      </c>
    </row>
    <row r="62" spans="1:7" ht="15" thickBot="1" x14ac:dyDescent="0.35">
      <c r="A62" s="13" t="s">
        <v>45</v>
      </c>
      <c r="B62" s="14">
        <v>102.7</v>
      </c>
      <c r="C62" s="14">
        <v>0</v>
      </c>
      <c r="D62" s="14">
        <v>87.7</v>
      </c>
      <c r="E62" s="14">
        <v>72.099999999999994</v>
      </c>
      <c r="F62" s="14">
        <v>0</v>
      </c>
      <c r="G62" s="14">
        <v>56.1</v>
      </c>
    </row>
    <row r="63" spans="1:7" ht="15" thickBot="1" x14ac:dyDescent="0.35">
      <c r="A63" s="13" t="s">
        <v>47</v>
      </c>
      <c r="B63" s="14">
        <v>102.7</v>
      </c>
      <c r="C63" s="14">
        <v>0</v>
      </c>
      <c r="D63" s="14">
        <v>87.7</v>
      </c>
      <c r="E63" s="14">
        <v>50.1</v>
      </c>
      <c r="F63" s="14">
        <v>0</v>
      </c>
      <c r="G63" s="14">
        <v>0</v>
      </c>
    </row>
    <row r="64" spans="1:7" ht="15" thickBot="1" x14ac:dyDescent="0.35">
      <c r="A64" s="13" t="s">
        <v>48</v>
      </c>
      <c r="B64" s="14">
        <v>102.7</v>
      </c>
      <c r="C64" s="14">
        <v>0</v>
      </c>
      <c r="D64" s="14">
        <v>87.7</v>
      </c>
      <c r="E64" s="14">
        <v>50.1</v>
      </c>
      <c r="F64" s="14">
        <v>0</v>
      </c>
      <c r="G64" s="14">
        <v>0</v>
      </c>
    </row>
    <row r="65" spans="1:13" ht="15" thickBot="1" x14ac:dyDescent="0.35">
      <c r="A65" s="13" t="s">
        <v>49</v>
      </c>
      <c r="B65" s="14">
        <v>5.5</v>
      </c>
      <c r="C65" s="14">
        <v>0</v>
      </c>
      <c r="D65" s="14">
        <v>87.7</v>
      </c>
      <c r="E65" s="14">
        <v>50.1</v>
      </c>
      <c r="F65" s="14">
        <v>0</v>
      </c>
      <c r="G65" s="14">
        <v>0</v>
      </c>
    </row>
    <row r="66" spans="1:13" ht="15" thickBot="1" x14ac:dyDescent="0.35">
      <c r="A66" s="13" t="s">
        <v>50</v>
      </c>
      <c r="B66" s="14">
        <v>5.5</v>
      </c>
      <c r="C66" s="14">
        <v>0</v>
      </c>
      <c r="D66" s="14">
        <v>87.7</v>
      </c>
      <c r="E66" s="14">
        <v>50.1</v>
      </c>
      <c r="F66" s="14">
        <v>0</v>
      </c>
      <c r="G66" s="14">
        <v>0</v>
      </c>
    </row>
    <row r="67" spans="1:13" ht="15" thickBot="1" x14ac:dyDescent="0.35">
      <c r="A67" s="13" t="s">
        <v>52</v>
      </c>
      <c r="B67" s="14">
        <v>5.5</v>
      </c>
      <c r="C67" s="14">
        <v>0</v>
      </c>
      <c r="D67" s="14">
        <v>87.7</v>
      </c>
      <c r="E67" s="14">
        <v>0</v>
      </c>
      <c r="F67" s="14">
        <v>0</v>
      </c>
      <c r="G67" s="14">
        <v>0</v>
      </c>
    </row>
    <row r="68" spans="1:13" ht="15" thickBot="1" x14ac:dyDescent="0.35">
      <c r="A68" s="13" t="s">
        <v>53</v>
      </c>
      <c r="B68" s="14">
        <v>5.5</v>
      </c>
      <c r="C68" s="14">
        <v>0</v>
      </c>
      <c r="D68" s="14">
        <v>87.7</v>
      </c>
      <c r="E68" s="14">
        <v>0</v>
      </c>
      <c r="F68" s="14">
        <v>0</v>
      </c>
      <c r="G68" s="14">
        <v>0</v>
      </c>
    </row>
    <row r="69" spans="1:13" ht="15" thickBot="1" x14ac:dyDescent="0.35">
      <c r="A69" s="13" t="s">
        <v>54</v>
      </c>
      <c r="B69" s="14">
        <v>5.5</v>
      </c>
      <c r="C69" s="14">
        <v>0</v>
      </c>
      <c r="D69" s="14">
        <v>50.6</v>
      </c>
      <c r="E69" s="14">
        <v>0</v>
      </c>
      <c r="F69" s="14">
        <v>0</v>
      </c>
      <c r="G69" s="14">
        <v>0</v>
      </c>
    </row>
    <row r="70" spans="1:13" ht="15" thickBot="1" x14ac:dyDescent="0.35">
      <c r="A70" s="13" t="s">
        <v>55</v>
      </c>
      <c r="B70" s="14">
        <v>0</v>
      </c>
      <c r="C70" s="14">
        <v>0</v>
      </c>
      <c r="D70" s="14">
        <v>50.6</v>
      </c>
      <c r="E70" s="14">
        <v>0</v>
      </c>
      <c r="F70" s="14">
        <v>0</v>
      </c>
      <c r="G70" s="14">
        <v>0</v>
      </c>
    </row>
    <row r="71" spans="1:13" ht="18.600000000000001" thickBot="1" x14ac:dyDescent="0.35">
      <c r="A71" s="9"/>
    </row>
    <row r="72" spans="1:13" ht="15" thickBot="1" x14ac:dyDescent="0.35">
      <c r="A72" s="13" t="s">
        <v>68</v>
      </c>
      <c r="B72" s="13" t="s">
        <v>40</v>
      </c>
      <c r="C72" s="13" t="s">
        <v>127</v>
      </c>
      <c r="D72" s="13" t="s">
        <v>128</v>
      </c>
      <c r="E72" s="13" t="s">
        <v>129</v>
      </c>
      <c r="F72" s="13" t="s">
        <v>130</v>
      </c>
      <c r="G72" s="13" t="s">
        <v>131</v>
      </c>
      <c r="H72" s="13" t="s">
        <v>69</v>
      </c>
      <c r="I72" s="13" t="s">
        <v>70</v>
      </c>
      <c r="J72" s="13" t="s">
        <v>71</v>
      </c>
      <c r="K72" s="13" t="s">
        <v>72</v>
      </c>
      <c r="M72" s="19" t="s">
        <v>266</v>
      </c>
    </row>
    <row r="73" spans="1:13" ht="15" thickBot="1" x14ac:dyDescent="0.35">
      <c r="A73" s="13" t="s">
        <v>0</v>
      </c>
      <c r="B73" s="14">
        <v>102.7</v>
      </c>
      <c r="C73" s="14">
        <v>0</v>
      </c>
      <c r="D73" s="14">
        <v>87.7</v>
      </c>
      <c r="E73" s="14">
        <v>110.2</v>
      </c>
      <c r="F73" s="14">
        <v>0</v>
      </c>
      <c r="G73" s="14">
        <v>56.1</v>
      </c>
      <c r="H73" s="14">
        <v>356.7</v>
      </c>
      <c r="I73" s="14">
        <v>356</v>
      </c>
      <c r="J73" s="14">
        <v>-0.7</v>
      </c>
      <c r="K73" s="14">
        <v>-0.2</v>
      </c>
      <c r="M73">
        <f>oam_SIM!Z80</f>
        <v>-0.7</v>
      </c>
    </row>
    <row r="74" spans="1:13" ht="15" thickBot="1" x14ac:dyDescent="0.35">
      <c r="A74" s="13" t="s">
        <v>1</v>
      </c>
      <c r="B74" s="14">
        <v>102.7</v>
      </c>
      <c r="C74" s="14">
        <v>0</v>
      </c>
      <c r="D74" s="14">
        <v>87.7</v>
      </c>
      <c r="E74" s="14">
        <v>0</v>
      </c>
      <c r="F74" s="14">
        <v>0</v>
      </c>
      <c r="G74" s="14">
        <v>56.1</v>
      </c>
      <c r="H74" s="14">
        <v>246.5</v>
      </c>
      <c r="I74" s="14">
        <v>239</v>
      </c>
      <c r="J74" s="14">
        <v>-7.5</v>
      </c>
      <c r="K74" s="14">
        <v>-3.14</v>
      </c>
      <c r="M74">
        <f>oam_SIM!Z81</f>
        <v>-7.5</v>
      </c>
    </row>
    <row r="75" spans="1:13" ht="15" thickBot="1" x14ac:dyDescent="0.35">
      <c r="A75" s="13" t="s">
        <v>2</v>
      </c>
      <c r="B75" s="14">
        <v>102.7</v>
      </c>
      <c r="C75" s="14">
        <v>0</v>
      </c>
      <c r="D75" s="14">
        <v>87.7</v>
      </c>
      <c r="E75" s="14">
        <v>50.1</v>
      </c>
      <c r="F75" s="14">
        <v>0</v>
      </c>
      <c r="G75" s="14">
        <v>0</v>
      </c>
      <c r="H75" s="14">
        <v>240.5</v>
      </c>
      <c r="I75" s="14">
        <v>240</v>
      </c>
      <c r="J75" s="14">
        <v>-0.5</v>
      </c>
      <c r="K75" s="14">
        <v>-0.21</v>
      </c>
      <c r="M75">
        <f>oam_SIM!Z82</f>
        <v>-0.5</v>
      </c>
    </row>
    <row r="76" spans="1:13" ht="15" thickBot="1" x14ac:dyDescent="0.35">
      <c r="A76" s="13" t="s">
        <v>3</v>
      </c>
      <c r="B76" s="14">
        <v>102.7</v>
      </c>
      <c r="C76" s="14">
        <v>0</v>
      </c>
      <c r="D76" s="14">
        <v>87.7</v>
      </c>
      <c r="E76" s="14">
        <v>72.099999999999994</v>
      </c>
      <c r="F76" s="14">
        <v>0</v>
      </c>
      <c r="G76" s="14">
        <v>0</v>
      </c>
      <c r="H76" s="14">
        <v>262.5</v>
      </c>
      <c r="I76" s="14">
        <v>267</v>
      </c>
      <c r="J76" s="14">
        <v>4.5</v>
      </c>
      <c r="K76" s="14">
        <v>1.69</v>
      </c>
      <c r="M76">
        <f>oam_SIM!Z83</f>
        <v>4.5</v>
      </c>
    </row>
    <row r="77" spans="1:13" ht="15" thickBot="1" x14ac:dyDescent="0.35">
      <c r="A77" s="13" t="s">
        <v>4</v>
      </c>
      <c r="B77" s="14">
        <v>160.80000000000001</v>
      </c>
      <c r="C77" s="14">
        <v>0</v>
      </c>
      <c r="D77" s="14">
        <v>87.7</v>
      </c>
      <c r="E77" s="14">
        <v>0</v>
      </c>
      <c r="F77" s="14">
        <v>0</v>
      </c>
      <c r="G77" s="14">
        <v>56.1</v>
      </c>
      <c r="H77" s="14">
        <v>304.60000000000002</v>
      </c>
      <c r="I77" s="14">
        <v>311</v>
      </c>
      <c r="J77" s="14">
        <v>6.4</v>
      </c>
      <c r="K77" s="14">
        <v>2.06</v>
      </c>
      <c r="M77">
        <f>oam_SIM!Z84</f>
        <v>6.4</v>
      </c>
    </row>
    <row r="78" spans="1:13" ht="15" thickBot="1" x14ac:dyDescent="0.35">
      <c r="A78" s="13" t="s">
        <v>5</v>
      </c>
      <c r="B78" s="14">
        <v>160.80000000000001</v>
      </c>
      <c r="C78" s="14">
        <v>0</v>
      </c>
      <c r="D78" s="14">
        <v>87.7</v>
      </c>
      <c r="E78" s="14">
        <v>50.1</v>
      </c>
      <c r="F78" s="14">
        <v>0</v>
      </c>
      <c r="G78" s="14">
        <v>0</v>
      </c>
      <c r="H78" s="14">
        <v>298.60000000000002</v>
      </c>
      <c r="I78" s="14">
        <v>298</v>
      </c>
      <c r="J78" s="14">
        <v>-0.6</v>
      </c>
      <c r="K78" s="14">
        <v>-0.2</v>
      </c>
      <c r="M78">
        <f>oam_SIM!Z85</f>
        <v>-0.6</v>
      </c>
    </row>
    <row r="79" spans="1:13" ht="15" thickBot="1" x14ac:dyDescent="0.35">
      <c r="A79" s="13" t="s">
        <v>6</v>
      </c>
      <c r="B79" s="14">
        <v>160.80000000000001</v>
      </c>
      <c r="C79" s="14">
        <v>0</v>
      </c>
      <c r="D79" s="14">
        <v>87.7</v>
      </c>
      <c r="E79" s="14">
        <v>72.099999999999994</v>
      </c>
      <c r="F79" s="14">
        <v>0</v>
      </c>
      <c r="G79" s="14">
        <v>0</v>
      </c>
      <c r="H79" s="14">
        <v>320.60000000000002</v>
      </c>
      <c r="I79" s="14">
        <v>315</v>
      </c>
      <c r="J79" s="14">
        <v>-5.6</v>
      </c>
      <c r="K79" s="14">
        <v>-1.78</v>
      </c>
      <c r="M79">
        <f>oam_SIM!Z86</f>
        <v>-5.6</v>
      </c>
    </row>
    <row r="80" spans="1:13" ht="15" thickBot="1" x14ac:dyDescent="0.35">
      <c r="A80" s="13" t="s">
        <v>7</v>
      </c>
      <c r="B80" s="14">
        <v>5.5</v>
      </c>
      <c r="C80" s="14">
        <v>0</v>
      </c>
      <c r="D80" s="14">
        <v>87.7</v>
      </c>
      <c r="E80" s="14">
        <v>50.1</v>
      </c>
      <c r="F80" s="14">
        <v>0</v>
      </c>
      <c r="G80" s="14">
        <v>0</v>
      </c>
      <c r="H80" s="14">
        <v>143.30000000000001</v>
      </c>
      <c r="I80" s="14">
        <v>139</v>
      </c>
      <c r="J80" s="14">
        <v>-4.3</v>
      </c>
      <c r="K80" s="14">
        <v>-3.09</v>
      </c>
      <c r="M80">
        <f>oam_SIM!Z87</f>
        <v>-4.3</v>
      </c>
    </row>
    <row r="81" spans="1:13" ht="15" thickBot="1" x14ac:dyDescent="0.35">
      <c r="A81" s="13" t="s">
        <v>8</v>
      </c>
      <c r="B81" s="14">
        <v>5.5</v>
      </c>
      <c r="C81" s="14">
        <v>0</v>
      </c>
      <c r="D81" s="14">
        <v>87.7</v>
      </c>
      <c r="E81" s="14">
        <v>72.099999999999994</v>
      </c>
      <c r="F81" s="14">
        <v>0</v>
      </c>
      <c r="G81" s="14">
        <v>0</v>
      </c>
      <c r="H81" s="14">
        <v>165.3</v>
      </c>
      <c r="I81" s="14">
        <v>174</v>
      </c>
      <c r="J81" s="14">
        <v>8.6999999999999993</v>
      </c>
      <c r="K81" s="14">
        <v>5</v>
      </c>
      <c r="M81">
        <f>oam_SIM!Z88</f>
        <v>8.6999999999999993</v>
      </c>
    </row>
    <row r="82" spans="1:13" ht="15" thickBot="1" x14ac:dyDescent="0.35">
      <c r="A82" s="13" t="s">
        <v>9</v>
      </c>
      <c r="B82" s="14">
        <v>5.5</v>
      </c>
      <c r="C82" s="14">
        <v>0</v>
      </c>
      <c r="D82" s="14">
        <v>50.6</v>
      </c>
      <c r="E82" s="14">
        <v>72.099999999999994</v>
      </c>
      <c r="F82" s="14">
        <v>0</v>
      </c>
      <c r="G82" s="14">
        <v>0</v>
      </c>
      <c r="H82" s="14">
        <v>128.30000000000001</v>
      </c>
      <c r="I82" s="14">
        <v>128</v>
      </c>
      <c r="J82" s="14">
        <v>-0.3</v>
      </c>
      <c r="K82" s="14">
        <v>-0.23</v>
      </c>
      <c r="M82">
        <f>oam_SIM!Z89</f>
        <v>-0.3</v>
      </c>
    </row>
    <row r="83" spans="1:13" ht="15" thickBot="1" x14ac:dyDescent="0.35"/>
    <row r="84" spans="1:13" ht="15" thickBot="1" x14ac:dyDescent="0.35">
      <c r="A84" s="15" t="s">
        <v>73</v>
      </c>
      <c r="B84" s="16">
        <v>414.8</v>
      </c>
      <c r="J84">
        <f>SUMSQ(J73:J82)</f>
        <v>244.19000000000003</v>
      </c>
      <c r="M84">
        <f>SUMSQ(M73:M82)</f>
        <v>244.19000000000003</v>
      </c>
    </row>
    <row r="85" spans="1:13" ht="15" thickBot="1" x14ac:dyDescent="0.35">
      <c r="A85" s="15" t="s">
        <v>142</v>
      </c>
      <c r="B85" s="16">
        <v>50.6</v>
      </c>
    </row>
    <row r="86" spans="1:13" ht="15" thickBot="1" x14ac:dyDescent="0.35">
      <c r="A86" s="15" t="s">
        <v>75</v>
      </c>
      <c r="B86" s="16">
        <v>2466.9</v>
      </c>
    </row>
    <row r="87" spans="1:13" ht="15" thickBot="1" x14ac:dyDescent="0.35">
      <c r="A87" s="15" t="s">
        <v>76</v>
      </c>
      <c r="B87" s="16">
        <v>2467</v>
      </c>
    </row>
    <row r="88" spans="1:13" ht="15" thickBot="1" x14ac:dyDescent="0.35">
      <c r="A88" s="15" t="s">
        <v>77</v>
      </c>
      <c r="B88" s="16">
        <v>-0.1</v>
      </c>
    </row>
    <row r="89" spans="1:13" ht="15" thickBot="1" x14ac:dyDescent="0.35">
      <c r="A89" s="15" t="s">
        <v>78</v>
      </c>
      <c r="B89" s="16"/>
    </row>
    <row r="90" spans="1:13" ht="15" thickBot="1" x14ac:dyDescent="0.35">
      <c r="A90" s="15" t="s">
        <v>79</v>
      </c>
      <c r="B90" s="16"/>
    </row>
    <row r="91" spans="1:13" ht="15" thickBot="1" x14ac:dyDescent="0.35">
      <c r="A91" s="15" t="s">
        <v>80</v>
      </c>
      <c r="B91" s="16">
        <v>0</v>
      </c>
    </row>
    <row r="93" spans="1:13" x14ac:dyDescent="0.3">
      <c r="A93" s="17" t="s">
        <v>81</v>
      </c>
    </row>
    <row r="95" spans="1:13" x14ac:dyDescent="0.3">
      <c r="A95" s="18" t="s">
        <v>82</v>
      </c>
    </row>
    <row r="96" spans="1:13" x14ac:dyDescent="0.3">
      <c r="A96" s="18" t="s">
        <v>143</v>
      </c>
    </row>
    <row r="98" spans="1:12" ht="18" x14ac:dyDescent="0.3">
      <c r="A98" s="9"/>
    </row>
    <row r="99" spans="1:12" x14ac:dyDescent="0.3">
      <c r="A99" s="10"/>
    </row>
    <row r="102" spans="1:12" ht="18" x14ac:dyDescent="0.3">
      <c r="A102" s="11" t="s">
        <v>32</v>
      </c>
      <c r="B102" s="12">
        <v>7817882</v>
      </c>
      <c r="C102" s="11" t="s">
        <v>33</v>
      </c>
      <c r="D102" s="12">
        <v>10</v>
      </c>
      <c r="E102" s="11" t="s">
        <v>34</v>
      </c>
      <c r="F102" s="12">
        <v>6</v>
      </c>
      <c r="G102" s="11" t="s">
        <v>35</v>
      </c>
      <c r="H102" s="12">
        <v>10</v>
      </c>
      <c r="I102" s="11" t="s">
        <v>36</v>
      </c>
      <c r="J102" s="12">
        <v>0</v>
      </c>
      <c r="K102" s="11" t="s">
        <v>37</v>
      </c>
      <c r="L102" s="12" t="s">
        <v>148</v>
      </c>
    </row>
    <row r="103" spans="1:12" ht="18.600000000000001" thickBot="1" x14ac:dyDescent="0.35">
      <c r="A103" s="9"/>
    </row>
    <row r="104" spans="1:12" ht="15" thickBot="1" x14ac:dyDescent="0.35">
      <c r="A104" s="13" t="s">
        <v>39</v>
      </c>
      <c r="B104" s="13" t="s">
        <v>40</v>
      </c>
      <c r="C104" s="13" t="s">
        <v>127</v>
      </c>
      <c r="D104" s="13" t="s">
        <v>128</v>
      </c>
      <c r="E104" s="13" t="s">
        <v>129</v>
      </c>
      <c r="F104" s="13" t="s">
        <v>130</v>
      </c>
      <c r="G104" s="13" t="s">
        <v>131</v>
      </c>
      <c r="H104" s="13" t="s">
        <v>132</v>
      </c>
    </row>
    <row r="105" spans="1:12" ht="15" thickBot="1" x14ac:dyDescent="0.35">
      <c r="A105" s="13" t="s">
        <v>0</v>
      </c>
      <c r="B105" s="14">
        <v>7</v>
      </c>
      <c r="C105" s="14">
        <v>7</v>
      </c>
      <c r="D105" s="14">
        <v>7</v>
      </c>
      <c r="E105" s="14">
        <v>10</v>
      </c>
      <c r="F105" s="14">
        <v>10</v>
      </c>
      <c r="G105" s="14">
        <v>10</v>
      </c>
      <c r="H105" s="14">
        <v>356</v>
      </c>
    </row>
    <row r="106" spans="1:12" ht="15" thickBot="1" x14ac:dyDescent="0.35">
      <c r="A106" s="13" t="s">
        <v>1</v>
      </c>
      <c r="B106" s="14">
        <v>7</v>
      </c>
      <c r="C106" s="14">
        <v>7</v>
      </c>
      <c r="D106" s="14">
        <v>7</v>
      </c>
      <c r="E106" s="14">
        <v>2</v>
      </c>
      <c r="F106" s="14">
        <v>2</v>
      </c>
      <c r="G106" s="14">
        <v>9</v>
      </c>
      <c r="H106" s="14">
        <v>239</v>
      </c>
    </row>
    <row r="107" spans="1:12" ht="15" thickBot="1" x14ac:dyDescent="0.35">
      <c r="A107" s="13" t="s">
        <v>2</v>
      </c>
      <c r="B107" s="14">
        <v>7</v>
      </c>
      <c r="C107" s="14">
        <v>7</v>
      </c>
      <c r="D107" s="14">
        <v>7</v>
      </c>
      <c r="E107" s="14">
        <v>5</v>
      </c>
      <c r="F107" s="14">
        <v>5</v>
      </c>
      <c r="G107" s="14">
        <v>3</v>
      </c>
      <c r="H107" s="14">
        <v>240</v>
      </c>
    </row>
    <row r="108" spans="1:12" ht="15" thickBot="1" x14ac:dyDescent="0.35">
      <c r="A108" s="13" t="s">
        <v>3</v>
      </c>
      <c r="B108" s="14">
        <v>7</v>
      </c>
      <c r="C108" s="14">
        <v>7</v>
      </c>
      <c r="D108" s="14">
        <v>7</v>
      </c>
      <c r="E108" s="14">
        <v>9</v>
      </c>
      <c r="F108" s="14">
        <v>9</v>
      </c>
      <c r="G108" s="14">
        <v>7</v>
      </c>
      <c r="H108" s="14">
        <v>267</v>
      </c>
    </row>
    <row r="109" spans="1:12" ht="15" thickBot="1" x14ac:dyDescent="0.35">
      <c r="A109" s="13" t="s">
        <v>4</v>
      </c>
      <c r="B109" s="14">
        <v>10</v>
      </c>
      <c r="C109" s="14">
        <v>10</v>
      </c>
      <c r="D109" s="14">
        <v>10</v>
      </c>
      <c r="E109" s="14">
        <v>2</v>
      </c>
      <c r="F109" s="14">
        <v>2</v>
      </c>
      <c r="G109" s="14">
        <v>9</v>
      </c>
      <c r="H109" s="14">
        <v>311</v>
      </c>
    </row>
    <row r="110" spans="1:12" ht="15" thickBot="1" x14ac:dyDescent="0.35">
      <c r="A110" s="13" t="s">
        <v>5</v>
      </c>
      <c r="B110" s="14">
        <v>10</v>
      </c>
      <c r="C110" s="14">
        <v>10</v>
      </c>
      <c r="D110" s="14">
        <v>10</v>
      </c>
      <c r="E110" s="14">
        <v>5</v>
      </c>
      <c r="F110" s="14">
        <v>5</v>
      </c>
      <c r="G110" s="14">
        <v>3</v>
      </c>
      <c r="H110" s="14">
        <v>298</v>
      </c>
    </row>
    <row r="111" spans="1:12" ht="15" thickBot="1" x14ac:dyDescent="0.35">
      <c r="A111" s="13" t="s">
        <v>6</v>
      </c>
      <c r="B111" s="14">
        <v>10</v>
      </c>
      <c r="C111" s="14">
        <v>10</v>
      </c>
      <c r="D111" s="14">
        <v>10</v>
      </c>
      <c r="E111" s="14">
        <v>9</v>
      </c>
      <c r="F111" s="14">
        <v>9</v>
      </c>
      <c r="G111" s="14">
        <v>7</v>
      </c>
      <c r="H111" s="14">
        <v>315</v>
      </c>
    </row>
    <row r="112" spans="1:12" ht="15" thickBot="1" x14ac:dyDescent="0.35">
      <c r="A112" s="13" t="s">
        <v>7</v>
      </c>
      <c r="B112" s="14">
        <v>2</v>
      </c>
      <c r="C112" s="14">
        <v>2</v>
      </c>
      <c r="D112" s="14">
        <v>3</v>
      </c>
      <c r="E112" s="14">
        <v>5</v>
      </c>
      <c r="F112" s="14">
        <v>5</v>
      </c>
      <c r="G112" s="14">
        <v>3</v>
      </c>
      <c r="H112" s="14">
        <v>139</v>
      </c>
    </row>
    <row r="113" spans="1:8" ht="15" thickBot="1" x14ac:dyDescent="0.35">
      <c r="A113" s="13" t="s">
        <v>8</v>
      </c>
      <c r="B113" s="14">
        <v>2</v>
      </c>
      <c r="C113" s="14">
        <v>2</v>
      </c>
      <c r="D113" s="14">
        <v>3</v>
      </c>
      <c r="E113" s="14">
        <v>9</v>
      </c>
      <c r="F113" s="14">
        <v>9</v>
      </c>
      <c r="G113" s="14">
        <v>7</v>
      </c>
      <c r="H113" s="14">
        <v>174</v>
      </c>
    </row>
    <row r="114" spans="1:8" ht="15" thickBot="1" x14ac:dyDescent="0.35">
      <c r="A114" s="13" t="s">
        <v>9</v>
      </c>
      <c r="B114" s="14">
        <v>3</v>
      </c>
      <c r="C114" s="14">
        <v>3</v>
      </c>
      <c r="D114" s="14">
        <v>1</v>
      </c>
      <c r="E114" s="14">
        <v>9</v>
      </c>
      <c r="F114" s="14">
        <v>9</v>
      </c>
      <c r="G114" s="14">
        <v>7</v>
      </c>
      <c r="H114" s="14">
        <v>128</v>
      </c>
    </row>
    <row r="115" spans="1:8" ht="18.600000000000001" thickBot="1" x14ac:dyDescent="0.35">
      <c r="A115" s="9"/>
    </row>
    <row r="116" spans="1:8" ht="15" thickBot="1" x14ac:dyDescent="0.35">
      <c r="A116" s="13" t="s">
        <v>42</v>
      </c>
      <c r="B116" s="13" t="s">
        <v>40</v>
      </c>
      <c r="C116" s="13" t="s">
        <v>127</v>
      </c>
      <c r="D116" s="13" t="s">
        <v>128</v>
      </c>
      <c r="E116" s="13" t="s">
        <v>129</v>
      </c>
      <c r="F116" s="13" t="s">
        <v>130</v>
      </c>
      <c r="G116" s="13" t="s">
        <v>131</v>
      </c>
    </row>
    <row r="117" spans="1:8" ht="15" thickBot="1" x14ac:dyDescent="0.35">
      <c r="A117" s="13" t="s">
        <v>43</v>
      </c>
      <c r="B117" s="14" t="s">
        <v>149</v>
      </c>
      <c r="C117" s="14" t="s">
        <v>66</v>
      </c>
      <c r="D117" s="14" t="s">
        <v>150</v>
      </c>
      <c r="E117" s="14" t="s">
        <v>151</v>
      </c>
      <c r="F117" s="14" t="s">
        <v>66</v>
      </c>
      <c r="G117" s="14" t="s">
        <v>66</v>
      </c>
    </row>
    <row r="118" spans="1:8" ht="15" thickBot="1" x14ac:dyDescent="0.35">
      <c r="A118" s="13" t="s">
        <v>45</v>
      </c>
      <c r="B118" s="14" t="s">
        <v>149</v>
      </c>
      <c r="C118" s="14" t="s">
        <v>66</v>
      </c>
      <c r="D118" s="14" t="s">
        <v>150</v>
      </c>
      <c r="E118" s="14" t="s">
        <v>151</v>
      </c>
      <c r="F118" s="14" t="s">
        <v>66</v>
      </c>
      <c r="G118" s="14" t="s">
        <v>66</v>
      </c>
    </row>
    <row r="119" spans="1:8" ht="15" thickBot="1" x14ac:dyDescent="0.35">
      <c r="A119" s="13" t="s">
        <v>47</v>
      </c>
      <c r="B119" s="14" t="s">
        <v>149</v>
      </c>
      <c r="C119" s="14" t="s">
        <v>66</v>
      </c>
      <c r="D119" s="14" t="s">
        <v>150</v>
      </c>
      <c r="E119" s="14" t="s">
        <v>152</v>
      </c>
      <c r="F119" s="14" t="s">
        <v>66</v>
      </c>
      <c r="G119" s="14" t="s">
        <v>66</v>
      </c>
    </row>
    <row r="120" spans="1:8" ht="15" thickBot="1" x14ac:dyDescent="0.35">
      <c r="A120" s="13" t="s">
        <v>48</v>
      </c>
      <c r="B120" s="14" t="s">
        <v>149</v>
      </c>
      <c r="C120" s="14" t="s">
        <v>66</v>
      </c>
      <c r="D120" s="14" t="s">
        <v>150</v>
      </c>
      <c r="E120" s="14" t="s">
        <v>152</v>
      </c>
      <c r="F120" s="14" t="s">
        <v>66</v>
      </c>
      <c r="G120" s="14" t="s">
        <v>66</v>
      </c>
    </row>
    <row r="121" spans="1:8" ht="15" thickBot="1" x14ac:dyDescent="0.35">
      <c r="A121" s="13" t="s">
        <v>49</v>
      </c>
      <c r="B121" s="14" t="s">
        <v>149</v>
      </c>
      <c r="C121" s="14" t="s">
        <v>66</v>
      </c>
      <c r="D121" s="14" t="s">
        <v>150</v>
      </c>
      <c r="E121" s="14" t="s">
        <v>152</v>
      </c>
      <c r="F121" s="14" t="s">
        <v>66</v>
      </c>
      <c r="G121" s="14" t="s">
        <v>66</v>
      </c>
    </row>
    <row r="122" spans="1:8" ht="15" thickBot="1" x14ac:dyDescent="0.35">
      <c r="A122" s="13" t="s">
        <v>50</v>
      </c>
      <c r="B122" s="14" t="s">
        <v>149</v>
      </c>
      <c r="C122" s="14" t="s">
        <v>66</v>
      </c>
      <c r="D122" s="14" t="s">
        <v>150</v>
      </c>
      <c r="E122" s="14" t="s">
        <v>66</v>
      </c>
      <c r="F122" s="14" t="s">
        <v>66</v>
      </c>
      <c r="G122" s="14" t="s">
        <v>66</v>
      </c>
    </row>
    <row r="123" spans="1:8" ht="15" thickBot="1" x14ac:dyDescent="0.35">
      <c r="A123" s="13" t="s">
        <v>52</v>
      </c>
      <c r="B123" s="14" t="s">
        <v>149</v>
      </c>
      <c r="C123" s="14" t="s">
        <v>66</v>
      </c>
      <c r="D123" s="14" t="s">
        <v>150</v>
      </c>
      <c r="E123" s="14" t="s">
        <v>66</v>
      </c>
      <c r="F123" s="14" t="s">
        <v>66</v>
      </c>
      <c r="G123" s="14" t="s">
        <v>66</v>
      </c>
    </row>
    <row r="124" spans="1:8" ht="15" thickBot="1" x14ac:dyDescent="0.35">
      <c r="A124" s="13" t="s">
        <v>53</v>
      </c>
      <c r="B124" s="14" t="s">
        <v>149</v>
      </c>
      <c r="C124" s="14" t="s">
        <v>66</v>
      </c>
      <c r="D124" s="14" t="s">
        <v>66</v>
      </c>
      <c r="E124" s="14" t="s">
        <v>66</v>
      </c>
      <c r="F124" s="14" t="s">
        <v>66</v>
      </c>
      <c r="G124" s="14" t="s">
        <v>66</v>
      </c>
    </row>
    <row r="125" spans="1:8" ht="15" thickBot="1" x14ac:dyDescent="0.35">
      <c r="A125" s="13" t="s">
        <v>54</v>
      </c>
      <c r="B125" s="14" t="s">
        <v>149</v>
      </c>
      <c r="C125" s="14" t="s">
        <v>66</v>
      </c>
      <c r="D125" s="14" t="s">
        <v>66</v>
      </c>
      <c r="E125" s="14" t="s">
        <v>66</v>
      </c>
      <c r="F125" s="14" t="s">
        <v>66</v>
      </c>
      <c r="G125" s="14" t="s">
        <v>66</v>
      </c>
    </row>
    <row r="126" spans="1:8" ht="15" thickBot="1" x14ac:dyDescent="0.35">
      <c r="A126" s="13" t="s">
        <v>55</v>
      </c>
      <c r="B126" s="14" t="s">
        <v>149</v>
      </c>
      <c r="C126" s="14" t="s">
        <v>66</v>
      </c>
      <c r="D126" s="14" t="s">
        <v>66</v>
      </c>
      <c r="E126" s="14" t="s">
        <v>66</v>
      </c>
      <c r="F126" s="14" t="s">
        <v>66</v>
      </c>
      <c r="G126" s="14" t="s">
        <v>66</v>
      </c>
    </row>
    <row r="127" spans="1:8" ht="18.600000000000001" thickBot="1" x14ac:dyDescent="0.35">
      <c r="A127" s="9"/>
    </row>
    <row r="128" spans="1:8" ht="15" thickBot="1" x14ac:dyDescent="0.35">
      <c r="A128" s="13" t="s">
        <v>67</v>
      </c>
      <c r="B128" s="13" t="s">
        <v>40</v>
      </c>
      <c r="C128" s="13" t="s">
        <v>127</v>
      </c>
      <c r="D128" s="13" t="s">
        <v>128</v>
      </c>
      <c r="E128" s="13" t="s">
        <v>129</v>
      </c>
      <c r="F128" s="13" t="s">
        <v>130</v>
      </c>
      <c r="G128" s="13" t="s">
        <v>131</v>
      </c>
    </row>
    <row r="129" spans="1:11" ht="15" thickBot="1" x14ac:dyDescent="0.35">
      <c r="A129" s="13" t="s">
        <v>43</v>
      </c>
      <c r="B129" s="14">
        <v>219.8</v>
      </c>
      <c r="C129" s="14">
        <v>0</v>
      </c>
      <c r="D129" s="14">
        <v>20.3</v>
      </c>
      <c r="E129" s="14">
        <v>55.1</v>
      </c>
      <c r="F129" s="14">
        <v>0</v>
      </c>
      <c r="G129" s="14">
        <v>0</v>
      </c>
    </row>
    <row r="130" spans="1:11" ht="15" thickBot="1" x14ac:dyDescent="0.35">
      <c r="A130" s="13" t="s">
        <v>45</v>
      </c>
      <c r="B130" s="14">
        <v>219.8</v>
      </c>
      <c r="C130" s="14">
        <v>0</v>
      </c>
      <c r="D130" s="14">
        <v>20.3</v>
      </c>
      <c r="E130" s="14">
        <v>55.1</v>
      </c>
      <c r="F130" s="14">
        <v>0</v>
      </c>
      <c r="G130" s="14">
        <v>0</v>
      </c>
    </row>
    <row r="131" spans="1:11" ht="15" thickBot="1" x14ac:dyDescent="0.35">
      <c r="A131" s="13" t="s">
        <v>47</v>
      </c>
      <c r="B131" s="14">
        <v>219.8</v>
      </c>
      <c r="C131" s="14">
        <v>0</v>
      </c>
      <c r="D131" s="14">
        <v>20.3</v>
      </c>
      <c r="E131" s="14">
        <v>5.5</v>
      </c>
      <c r="F131" s="14">
        <v>0</v>
      </c>
      <c r="G131" s="14">
        <v>0</v>
      </c>
    </row>
    <row r="132" spans="1:11" ht="15" thickBot="1" x14ac:dyDescent="0.35">
      <c r="A132" s="13" t="s">
        <v>48</v>
      </c>
      <c r="B132" s="14">
        <v>219.8</v>
      </c>
      <c r="C132" s="14">
        <v>0</v>
      </c>
      <c r="D132" s="14">
        <v>20.3</v>
      </c>
      <c r="E132" s="14">
        <v>5.5</v>
      </c>
      <c r="F132" s="14">
        <v>0</v>
      </c>
      <c r="G132" s="14">
        <v>0</v>
      </c>
    </row>
    <row r="133" spans="1:11" ht="15" thickBot="1" x14ac:dyDescent="0.35">
      <c r="A133" s="13" t="s">
        <v>49</v>
      </c>
      <c r="B133" s="14">
        <v>219.8</v>
      </c>
      <c r="C133" s="14">
        <v>0</v>
      </c>
      <c r="D133" s="14">
        <v>20.3</v>
      </c>
      <c r="E133" s="14">
        <v>5.5</v>
      </c>
      <c r="F133" s="14">
        <v>0</v>
      </c>
      <c r="G133" s="14">
        <v>0</v>
      </c>
    </row>
    <row r="134" spans="1:11" ht="15" thickBot="1" x14ac:dyDescent="0.35">
      <c r="A134" s="13" t="s">
        <v>50</v>
      </c>
      <c r="B134" s="14">
        <v>219.8</v>
      </c>
      <c r="C134" s="14">
        <v>0</v>
      </c>
      <c r="D134" s="14">
        <v>20.3</v>
      </c>
      <c r="E134" s="14">
        <v>0</v>
      </c>
      <c r="F134" s="14">
        <v>0</v>
      </c>
      <c r="G134" s="14">
        <v>0</v>
      </c>
    </row>
    <row r="135" spans="1:11" ht="15" thickBot="1" x14ac:dyDescent="0.35">
      <c r="A135" s="13" t="s">
        <v>52</v>
      </c>
      <c r="B135" s="14">
        <v>219.8</v>
      </c>
      <c r="C135" s="14">
        <v>0</v>
      </c>
      <c r="D135" s="14">
        <v>20.3</v>
      </c>
      <c r="E135" s="14">
        <v>0</v>
      </c>
      <c r="F135" s="14">
        <v>0</v>
      </c>
      <c r="G135" s="14">
        <v>0</v>
      </c>
    </row>
    <row r="136" spans="1:11" ht="15" thickBot="1" x14ac:dyDescent="0.35">
      <c r="A136" s="13" t="s">
        <v>53</v>
      </c>
      <c r="B136" s="14">
        <v>219.8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</row>
    <row r="137" spans="1:11" ht="15" thickBot="1" x14ac:dyDescent="0.35">
      <c r="A137" s="13" t="s">
        <v>54</v>
      </c>
      <c r="B137" s="14">
        <v>219.8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11" ht="15" thickBot="1" x14ac:dyDescent="0.35">
      <c r="A138" s="13" t="s">
        <v>55</v>
      </c>
      <c r="B138" s="14">
        <v>219.8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</row>
    <row r="139" spans="1:11" ht="18.600000000000001" thickBot="1" x14ac:dyDescent="0.35">
      <c r="A139" s="9"/>
    </row>
    <row r="140" spans="1:11" ht="15" thickBot="1" x14ac:dyDescent="0.35">
      <c r="A140" s="13" t="s">
        <v>68</v>
      </c>
      <c r="B140" s="13" t="s">
        <v>40</v>
      </c>
      <c r="C140" s="13" t="s">
        <v>127</v>
      </c>
      <c r="D140" s="13" t="s">
        <v>128</v>
      </c>
      <c r="E140" s="13" t="s">
        <v>129</v>
      </c>
      <c r="F140" s="13" t="s">
        <v>130</v>
      </c>
      <c r="G140" s="13" t="s">
        <v>131</v>
      </c>
      <c r="H140" s="13" t="s">
        <v>69</v>
      </c>
      <c r="I140" s="13" t="s">
        <v>70</v>
      </c>
      <c r="J140" s="13" t="s">
        <v>71</v>
      </c>
      <c r="K140" s="13" t="s">
        <v>72</v>
      </c>
    </row>
    <row r="141" spans="1:11" ht="15" thickBot="1" x14ac:dyDescent="0.35">
      <c r="A141" s="13" t="s">
        <v>0</v>
      </c>
      <c r="B141" s="14">
        <v>219.8</v>
      </c>
      <c r="C141" s="14">
        <v>0</v>
      </c>
      <c r="D141" s="14">
        <v>20.3</v>
      </c>
      <c r="E141" s="14">
        <v>0</v>
      </c>
      <c r="F141" s="14">
        <v>0</v>
      </c>
      <c r="G141" s="14">
        <v>0</v>
      </c>
      <c r="H141" s="14">
        <v>240.2</v>
      </c>
      <c r="I141" s="14">
        <v>356</v>
      </c>
      <c r="J141" s="14">
        <v>115.8</v>
      </c>
      <c r="K141" s="14">
        <v>32.53</v>
      </c>
    </row>
    <row r="142" spans="1:11" ht="15" thickBot="1" x14ac:dyDescent="0.35">
      <c r="A142" s="13" t="s">
        <v>1</v>
      </c>
      <c r="B142" s="14">
        <v>219.8</v>
      </c>
      <c r="C142" s="14">
        <v>0</v>
      </c>
      <c r="D142" s="14">
        <v>20.3</v>
      </c>
      <c r="E142" s="14">
        <v>55.1</v>
      </c>
      <c r="F142" s="14">
        <v>0</v>
      </c>
      <c r="G142" s="14">
        <v>0</v>
      </c>
      <c r="H142" s="14">
        <v>295.2</v>
      </c>
      <c r="I142" s="14">
        <v>239</v>
      </c>
      <c r="J142" s="14">
        <v>-56.2</v>
      </c>
      <c r="K142" s="14">
        <v>-23.51</v>
      </c>
    </row>
    <row r="143" spans="1:11" ht="15" thickBot="1" x14ac:dyDescent="0.35">
      <c r="A143" s="13" t="s">
        <v>2</v>
      </c>
      <c r="B143" s="14">
        <v>219.8</v>
      </c>
      <c r="C143" s="14">
        <v>0</v>
      </c>
      <c r="D143" s="14">
        <v>20.3</v>
      </c>
      <c r="E143" s="14">
        <v>5.5</v>
      </c>
      <c r="F143" s="14">
        <v>0</v>
      </c>
      <c r="G143" s="14">
        <v>0</v>
      </c>
      <c r="H143" s="14">
        <v>245.6</v>
      </c>
      <c r="I143" s="14">
        <v>240</v>
      </c>
      <c r="J143" s="14">
        <v>-5.6</v>
      </c>
      <c r="K143" s="14">
        <v>-2.33</v>
      </c>
    </row>
    <row r="144" spans="1:11" ht="15" thickBot="1" x14ac:dyDescent="0.35">
      <c r="A144" s="13" t="s">
        <v>3</v>
      </c>
      <c r="B144" s="14">
        <v>219.8</v>
      </c>
      <c r="C144" s="14">
        <v>0</v>
      </c>
      <c r="D144" s="14">
        <v>20.3</v>
      </c>
      <c r="E144" s="14">
        <v>0</v>
      </c>
      <c r="F144" s="14">
        <v>0</v>
      </c>
      <c r="G144" s="14">
        <v>0</v>
      </c>
      <c r="H144" s="14">
        <v>240.2</v>
      </c>
      <c r="I144" s="14">
        <v>267</v>
      </c>
      <c r="J144" s="14">
        <v>26.8</v>
      </c>
      <c r="K144" s="14">
        <v>10.039999999999999</v>
      </c>
    </row>
    <row r="145" spans="1:11" ht="15" thickBot="1" x14ac:dyDescent="0.35">
      <c r="A145" s="13" t="s">
        <v>4</v>
      </c>
      <c r="B145" s="14">
        <v>219.8</v>
      </c>
      <c r="C145" s="14">
        <v>0</v>
      </c>
      <c r="D145" s="14">
        <v>0</v>
      </c>
      <c r="E145" s="14">
        <v>55.1</v>
      </c>
      <c r="F145" s="14">
        <v>0</v>
      </c>
      <c r="G145" s="14">
        <v>0</v>
      </c>
      <c r="H145" s="14">
        <v>274.89999999999998</v>
      </c>
      <c r="I145" s="14">
        <v>311</v>
      </c>
      <c r="J145" s="14">
        <v>36.1</v>
      </c>
      <c r="K145" s="14">
        <v>11.61</v>
      </c>
    </row>
    <row r="146" spans="1:11" ht="15" thickBot="1" x14ac:dyDescent="0.35">
      <c r="A146" s="13" t="s">
        <v>5</v>
      </c>
      <c r="B146" s="14">
        <v>219.8</v>
      </c>
      <c r="C146" s="14">
        <v>0</v>
      </c>
      <c r="D146" s="14">
        <v>0</v>
      </c>
      <c r="E146" s="14">
        <v>5.5</v>
      </c>
      <c r="F146" s="14">
        <v>0</v>
      </c>
      <c r="G146" s="14">
        <v>0</v>
      </c>
      <c r="H146" s="14">
        <v>225.3</v>
      </c>
      <c r="I146" s="14">
        <v>298</v>
      </c>
      <c r="J146" s="14">
        <v>72.7</v>
      </c>
      <c r="K146" s="14">
        <v>24.4</v>
      </c>
    </row>
    <row r="147" spans="1:11" ht="15" thickBot="1" x14ac:dyDescent="0.35">
      <c r="A147" s="13" t="s">
        <v>6</v>
      </c>
      <c r="B147" s="14">
        <v>219.8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219.8</v>
      </c>
      <c r="I147" s="14">
        <v>315</v>
      </c>
      <c r="J147" s="14">
        <v>95.2</v>
      </c>
      <c r="K147" s="14">
        <v>30.22</v>
      </c>
    </row>
    <row r="148" spans="1:11" ht="15" thickBot="1" x14ac:dyDescent="0.35">
      <c r="A148" s="13" t="s">
        <v>7</v>
      </c>
      <c r="B148" s="14">
        <v>219.8</v>
      </c>
      <c r="C148" s="14">
        <v>0</v>
      </c>
      <c r="D148" s="14">
        <v>20.3</v>
      </c>
      <c r="E148" s="14">
        <v>5.5</v>
      </c>
      <c r="F148" s="14">
        <v>0</v>
      </c>
      <c r="G148" s="14">
        <v>0</v>
      </c>
      <c r="H148" s="14">
        <v>245.6</v>
      </c>
      <c r="I148" s="14">
        <v>139</v>
      </c>
      <c r="J148" s="14">
        <v>-106.6</v>
      </c>
      <c r="K148" s="14">
        <v>-76.69</v>
      </c>
    </row>
    <row r="149" spans="1:11" ht="15" thickBot="1" x14ac:dyDescent="0.35">
      <c r="A149" s="13" t="s">
        <v>8</v>
      </c>
      <c r="B149" s="14">
        <v>219.8</v>
      </c>
      <c r="C149" s="14">
        <v>0</v>
      </c>
      <c r="D149" s="14">
        <v>20.3</v>
      </c>
      <c r="E149" s="14">
        <v>0</v>
      </c>
      <c r="F149" s="14">
        <v>0</v>
      </c>
      <c r="G149" s="14">
        <v>0</v>
      </c>
      <c r="H149" s="14">
        <v>240.2</v>
      </c>
      <c r="I149" s="14">
        <v>174</v>
      </c>
      <c r="J149" s="14">
        <v>-66.2</v>
      </c>
      <c r="K149" s="14">
        <v>-38.049999999999997</v>
      </c>
    </row>
    <row r="150" spans="1:11" ht="15" thickBot="1" x14ac:dyDescent="0.35">
      <c r="A150" s="13" t="s">
        <v>9</v>
      </c>
      <c r="B150" s="14">
        <v>219.8</v>
      </c>
      <c r="C150" s="14">
        <v>0</v>
      </c>
      <c r="D150" s="14">
        <v>20.3</v>
      </c>
      <c r="E150" s="14">
        <v>0</v>
      </c>
      <c r="F150" s="14">
        <v>0</v>
      </c>
      <c r="G150" s="14">
        <v>0</v>
      </c>
      <c r="H150" s="14">
        <v>240.2</v>
      </c>
      <c r="I150" s="14">
        <v>128</v>
      </c>
      <c r="J150" s="14">
        <v>-112.2</v>
      </c>
      <c r="K150" s="14">
        <v>-87.66</v>
      </c>
    </row>
    <row r="151" spans="1:11" ht="15" thickBot="1" x14ac:dyDescent="0.35"/>
    <row r="152" spans="1:11" ht="15" thickBot="1" x14ac:dyDescent="0.35">
      <c r="A152" s="15" t="s">
        <v>73</v>
      </c>
      <c r="B152" s="16">
        <v>295.2</v>
      </c>
    </row>
    <row r="153" spans="1:11" ht="15" thickBot="1" x14ac:dyDescent="0.35">
      <c r="A153" s="15" t="s">
        <v>142</v>
      </c>
      <c r="B153" s="16">
        <v>219.8</v>
      </c>
    </row>
    <row r="154" spans="1:11" ht="15" thickBot="1" x14ac:dyDescent="0.35">
      <c r="A154" s="15" t="s">
        <v>75</v>
      </c>
      <c r="B154" s="16">
        <v>2467.1999999999998</v>
      </c>
    </row>
    <row r="155" spans="1:11" ht="15" thickBot="1" x14ac:dyDescent="0.35">
      <c r="A155" s="15" t="s">
        <v>76</v>
      </c>
      <c r="B155" s="16">
        <v>2467</v>
      </c>
    </row>
    <row r="156" spans="1:11" ht="15" thickBot="1" x14ac:dyDescent="0.35">
      <c r="A156" s="15" t="s">
        <v>77</v>
      </c>
      <c r="B156" s="16">
        <v>0.2</v>
      </c>
    </row>
    <row r="157" spans="1:11" ht="15" thickBot="1" x14ac:dyDescent="0.35">
      <c r="A157" s="15" t="s">
        <v>78</v>
      </c>
      <c r="B157" s="16"/>
    </row>
    <row r="158" spans="1:11" ht="15" thickBot="1" x14ac:dyDescent="0.35">
      <c r="A158" s="15" t="s">
        <v>79</v>
      </c>
      <c r="B158" s="16"/>
    </row>
    <row r="159" spans="1:11" ht="15" thickBot="1" x14ac:dyDescent="0.35">
      <c r="A159" s="15" t="s">
        <v>80</v>
      </c>
      <c r="B159" s="16">
        <v>0</v>
      </c>
    </row>
    <row r="161" spans="1:1" x14ac:dyDescent="0.3">
      <c r="A161" s="17" t="s">
        <v>81</v>
      </c>
    </row>
    <row r="163" spans="1:1" x14ac:dyDescent="0.3">
      <c r="A163" s="18" t="s">
        <v>82</v>
      </c>
    </row>
    <row r="164" spans="1:1" x14ac:dyDescent="0.3">
      <c r="A164" s="18" t="s">
        <v>91</v>
      </c>
    </row>
  </sheetData>
  <conditionalFormatting sqref="B18:H27 I17:I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:H27 I17:I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93" r:id="rId1" display="https://miau.my-x.hu/myx-free/coco/test/911773320211025094806.html" xr:uid="{93F6DB15-7909-4EDC-8443-ECC7C60203CF}"/>
    <hyperlink ref="A161" r:id="rId2" display="https://miau.my-x.hu/myx-free/coco/test/781788220211025095224.html" xr:uid="{EF61FC26-4EC0-426D-ACC7-CBA2683FE5E5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65E1-48F6-41CF-B3A4-F28086FCD603}">
  <dimension ref="A1:V14"/>
  <sheetViews>
    <sheetView zoomScale="80" zoomScaleNormal="80" workbookViewId="0"/>
  </sheetViews>
  <sheetFormatPr defaultRowHeight="14.4" x14ac:dyDescent="0.3"/>
  <cols>
    <col min="8" max="8" width="9.5546875" bestFit="1" customWidth="1"/>
    <col min="9" max="9" width="10.109375" bestFit="1" customWidth="1"/>
    <col min="10" max="10" width="9.88671875" bestFit="1" customWidth="1"/>
    <col min="18" max="18" width="16" bestFit="1" customWidth="1"/>
  </cols>
  <sheetData>
    <row r="1" spans="1:22" x14ac:dyDescent="0.3">
      <c r="B1" s="71">
        <v>4.8501411057616751E-3</v>
      </c>
      <c r="C1" s="71">
        <v>0</v>
      </c>
      <c r="D1" s="71">
        <v>0.82321289485799654</v>
      </c>
      <c r="E1" s="71">
        <v>0</v>
      </c>
      <c r="F1" s="71">
        <v>1.7339189630123962E-6</v>
      </c>
      <c r="G1" s="71">
        <v>0.55521774682767155</v>
      </c>
      <c r="H1" t="s">
        <v>28</v>
      </c>
      <c r="Q1" t="s">
        <v>662</v>
      </c>
      <c r="R1" t="s">
        <v>30</v>
      </c>
      <c r="S1" t="s">
        <v>176</v>
      </c>
      <c r="U1" t="s">
        <v>30</v>
      </c>
      <c r="V1" t="s">
        <v>661</v>
      </c>
    </row>
    <row r="2" spans="1:22" x14ac:dyDescent="0.3">
      <c r="A2" t="s">
        <v>95</v>
      </c>
      <c r="B2">
        <v>1</v>
      </c>
      <c r="C2">
        <v>0</v>
      </c>
      <c r="D2">
        <v>0</v>
      </c>
      <c r="E2">
        <v>1</v>
      </c>
      <c r="F2">
        <v>0</v>
      </c>
      <c r="G2">
        <v>0</v>
      </c>
      <c r="H2" t="s">
        <v>30</v>
      </c>
      <c r="R2" s="6">
        <f>CORREL(Q5:Q14,R5:R14)</f>
        <v>0.98549200843642493</v>
      </c>
      <c r="S2" s="6">
        <f>SUMSQ(S5:S14)</f>
        <v>1.5865144713997211E-3</v>
      </c>
      <c r="U2" s="6">
        <f>OAM_reg!I15</f>
        <v>0.99778753975447965</v>
      </c>
    </row>
    <row r="3" spans="1:22" x14ac:dyDescent="0.3">
      <c r="B3" t="s">
        <v>123</v>
      </c>
      <c r="C3" t="s">
        <v>123</v>
      </c>
      <c r="D3" t="s">
        <v>123</v>
      </c>
      <c r="E3" t="s">
        <v>124</v>
      </c>
      <c r="F3" t="s">
        <v>124</v>
      </c>
      <c r="G3" t="s">
        <v>124</v>
      </c>
      <c r="H3" t="s">
        <v>125</v>
      </c>
      <c r="K3" t="str">
        <f t="shared" ref="K3" si="0">B3</f>
        <v>x(i)</v>
      </c>
      <c r="L3" t="str">
        <f t="shared" ref="L3:L4" si="1">C3</f>
        <v>x(i)</v>
      </c>
      <c r="M3" t="str">
        <f t="shared" ref="M3:M4" si="2">D3</f>
        <v>x(i)</v>
      </c>
      <c r="N3" t="str">
        <f t="shared" ref="N3:N4" si="3">E3</f>
        <v>x(j)</v>
      </c>
      <c r="O3" t="str">
        <f t="shared" ref="O3:O4" si="4">F3</f>
        <v>x(j)</v>
      </c>
      <c r="P3" t="str">
        <f t="shared" ref="P3:P4" si="5">G3</f>
        <v>x(j)</v>
      </c>
      <c r="Q3" t="str">
        <f t="shared" ref="Q3:Q14" si="6">H3</f>
        <v>x(i)_x(j)</v>
      </c>
      <c r="R3" t="s">
        <v>660</v>
      </c>
    </row>
    <row r="4" spans="1:22" x14ac:dyDescent="0.3">
      <c r="B4" t="s">
        <v>115</v>
      </c>
      <c r="C4" t="s">
        <v>116</v>
      </c>
      <c r="D4" t="s">
        <v>30</v>
      </c>
      <c r="E4" t="str">
        <f>B4</f>
        <v>p1</v>
      </c>
      <c r="F4" t="str">
        <f t="shared" ref="F4" si="7">C4</f>
        <v>p2</v>
      </c>
      <c r="G4" t="str">
        <f>D4</f>
        <v>correl</v>
      </c>
      <c r="H4" t="s">
        <v>21</v>
      </c>
      <c r="K4" t="str">
        <f>B4</f>
        <v>p1</v>
      </c>
      <c r="L4" t="str">
        <f t="shared" si="1"/>
        <v>p2</v>
      </c>
      <c r="M4" t="str">
        <f t="shared" si="2"/>
        <v>correl</v>
      </c>
      <c r="N4" t="str">
        <f t="shared" si="3"/>
        <v>p1</v>
      </c>
      <c r="O4" t="str">
        <f t="shared" si="4"/>
        <v>p2</v>
      </c>
      <c r="P4" t="str">
        <f t="shared" si="5"/>
        <v>correl</v>
      </c>
      <c r="Q4" t="str">
        <f t="shared" si="6"/>
        <v>Y</v>
      </c>
      <c r="R4" t="s">
        <v>274</v>
      </c>
      <c r="S4" t="s">
        <v>275</v>
      </c>
    </row>
    <row r="5" spans="1:22" x14ac:dyDescent="0.3">
      <c r="A5" t="str">
        <f>raw!AP4</f>
        <v>x1_x2</v>
      </c>
      <c r="B5" s="7">
        <f>raw!AD4</f>
        <v>-0.250951639067795</v>
      </c>
      <c r="C5" s="7">
        <f>raw!AE4</f>
        <v>75.073248100737203</v>
      </c>
      <c r="D5" s="7">
        <f>raw!AF4</f>
        <v>0.23978884742797485</v>
      </c>
      <c r="E5" s="7">
        <f>raw!AD5</f>
        <v>-0.29831268911445979</v>
      </c>
      <c r="F5" s="7">
        <f>raw!AE5</f>
        <v>78.787029170206736</v>
      </c>
      <c r="G5" s="7">
        <f>raw!AF5</f>
        <v>0.29588863477529503</v>
      </c>
      <c r="H5" s="7">
        <f>raw!AT4</f>
        <v>0.35615378201197195</v>
      </c>
      <c r="K5">
        <f>B5*B$1</f>
        <v>-1.2171508602009801E-3</v>
      </c>
      <c r="L5">
        <f t="shared" ref="L5:L14" si="8">C5*C$1</f>
        <v>0</v>
      </c>
      <c r="M5">
        <f t="shared" ref="M5:M14" si="9">D5*D$1</f>
        <v>0.19739727124584563</v>
      </c>
      <c r="N5">
        <f t="shared" ref="N5:N14" si="10">E5*E$1</f>
        <v>0</v>
      </c>
      <c r="O5">
        <f t="shared" ref="O5:O14" si="11">F5*F$1</f>
        <v>1.3661032391763228E-4</v>
      </c>
      <c r="P5">
        <f t="shared" ref="P5:P14" si="12">G5*G$1</f>
        <v>0.16428262111185513</v>
      </c>
      <c r="Q5" s="6">
        <f t="shared" si="6"/>
        <v>0.35615378201197195</v>
      </c>
      <c r="R5" s="6">
        <f>SUM(K5:P5)</f>
        <v>0.36059935182141739</v>
      </c>
      <c r="S5" s="6">
        <f>Q5-R5</f>
        <v>-4.4455698094454377E-3</v>
      </c>
    </row>
    <row r="6" spans="1:22" x14ac:dyDescent="0.3">
      <c r="A6" t="str">
        <f>raw!AP5</f>
        <v>x1_x3</v>
      </c>
      <c r="B6" s="7">
        <f>B5</f>
        <v>-0.250951639067795</v>
      </c>
      <c r="C6" s="7">
        <f t="shared" ref="C6:D8" si="13">C5</f>
        <v>75.073248100737203</v>
      </c>
      <c r="D6" s="7">
        <f t="shared" si="13"/>
        <v>0.23978884742797485</v>
      </c>
      <c r="E6" s="7">
        <f>raw!AD6</f>
        <v>0.14323730544295582</v>
      </c>
      <c r="F6" s="7">
        <f>raw!AE6</f>
        <v>54.536404988086758</v>
      </c>
      <c r="G6" s="7">
        <f>raw!AF6</f>
        <v>0.13044324189038337</v>
      </c>
      <c r="H6" s="7">
        <f>raw!AT5</f>
        <v>0.23988562313227085</v>
      </c>
      <c r="K6">
        <f t="shared" ref="K6:K14" si="14">B6*B$1</f>
        <v>-1.2171508602009801E-3</v>
      </c>
      <c r="L6">
        <f t="shared" si="8"/>
        <v>0</v>
      </c>
      <c r="M6">
        <f t="shared" si="9"/>
        <v>0.19739727124584563</v>
      </c>
      <c r="N6">
        <f t="shared" si="10"/>
        <v>0</v>
      </c>
      <c r="O6">
        <f t="shared" si="11"/>
        <v>9.456170678336746E-5</v>
      </c>
      <c r="P6">
        <f t="shared" si="12"/>
        <v>7.2424402851275591E-2</v>
      </c>
      <c r="Q6" s="6">
        <f t="shared" si="6"/>
        <v>0.23988562313227085</v>
      </c>
      <c r="R6" s="6">
        <f t="shared" ref="R6:R14" si="15">SUM(K6:P6)</f>
        <v>0.26869908494370359</v>
      </c>
      <c r="S6" s="6">
        <f t="shared" ref="S6:S14" si="16">Q6-R6</f>
        <v>-2.8813461811432739E-2</v>
      </c>
    </row>
    <row r="7" spans="1:22" x14ac:dyDescent="0.3">
      <c r="A7" t="str">
        <f>raw!AP6</f>
        <v>x1_x4</v>
      </c>
      <c r="B7" s="7">
        <f t="shared" ref="B7:B8" si="17">B6</f>
        <v>-0.250951639067795</v>
      </c>
      <c r="C7" s="7">
        <f t="shared" si="13"/>
        <v>75.073248100737203</v>
      </c>
      <c r="D7" s="7">
        <f t="shared" si="13"/>
        <v>0.23978884742797485</v>
      </c>
      <c r="E7" s="7">
        <f>raw!AD7</f>
        <v>7.8686045422304396E-2</v>
      </c>
      <c r="F7" s="7">
        <f>raw!AE7</f>
        <v>58.549464006102696</v>
      </c>
      <c r="G7" s="7">
        <f>raw!AF7</f>
        <v>8.236637535819398E-2</v>
      </c>
      <c r="H7" s="7">
        <f>raw!AT6</f>
        <v>0.240011792882107</v>
      </c>
      <c r="K7">
        <f t="shared" si="14"/>
        <v>-1.2171508602009801E-3</v>
      </c>
      <c r="L7">
        <f t="shared" si="8"/>
        <v>0</v>
      </c>
      <c r="M7">
        <f t="shared" si="9"/>
        <v>0.19739727124584563</v>
      </c>
      <c r="N7">
        <f t="shared" si="10"/>
        <v>0</v>
      </c>
      <c r="O7">
        <f t="shared" si="11"/>
        <v>1.0152002591439321E-4</v>
      </c>
      <c r="P7">
        <f t="shared" si="12"/>
        <v>4.5731273340738711E-2</v>
      </c>
      <c r="Q7" s="6">
        <f t="shared" si="6"/>
        <v>0.240011792882107</v>
      </c>
      <c r="R7" s="6">
        <f t="shared" si="15"/>
        <v>0.24201291375229775</v>
      </c>
      <c r="S7" s="6">
        <f t="shared" si="16"/>
        <v>-2.0011208701907479E-3</v>
      </c>
    </row>
    <row r="8" spans="1:22" x14ac:dyDescent="0.3">
      <c r="A8" t="str">
        <f>raw!AP7</f>
        <v>x1_x5</v>
      </c>
      <c r="B8" s="7">
        <f t="shared" si="17"/>
        <v>-0.250951639067795</v>
      </c>
      <c r="C8" s="7">
        <f t="shared" si="13"/>
        <v>75.073248100737203</v>
      </c>
      <c r="D8" s="7">
        <f t="shared" si="13"/>
        <v>0.23978884742797485</v>
      </c>
      <c r="E8" s="7">
        <f>raw!AD8</f>
        <v>-9.6385800287079201E-2</v>
      </c>
      <c r="F8" s="7">
        <f>raw!AE8</f>
        <v>67.83917132634916</v>
      </c>
      <c r="G8" s="7">
        <f>raw!AF8</f>
        <v>0.1054907663884829</v>
      </c>
      <c r="H8" s="7">
        <f>raw!AT7</f>
        <v>0.26727734516730678</v>
      </c>
      <c r="K8">
        <f t="shared" si="14"/>
        <v>-1.2171508602009801E-3</v>
      </c>
      <c r="L8">
        <f t="shared" si="8"/>
        <v>0</v>
      </c>
      <c r="M8">
        <f t="shared" si="9"/>
        <v>0.19739727124584563</v>
      </c>
      <c r="N8">
        <f t="shared" si="10"/>
        <v>0</v>
      </c>
      <c r="O8">
        <f t="shared" si="11"/>
        <v>1.1762762559780361E-4</v>
      </c>
      <c r="P8">
        <f t="shared" si="12"/>
        <v>5.8570345625337743E-2</v>
      </c>
      <c r="Q8" s="6">
        <f t="shared" si="6"/>
        <v>0.26727734516730678</v>
      </c>
      <c r="R8" s="6">
        <f t="shared" si="15"/>
        <v>0.2548680936365802</v>
      </c>
      <c r="S8" s="6">
        <f t="shared" si="16"/>
        <v>1.2409251530726584E-2</v>
      </c>
    </row>
    <row r="9" spans="1:22" x14ac:dyDescent="0.3">
      <c r="A9" t="str">
        <f>raw!AP8</f>
        <v>x2_x3</v>
      </c>
      <c r="B9" s="7">
        <f>raw!AD5</f>
        <v>-0.29831268911445979</v>
      </c>
      <c r="C9" s="7">
        <f>raw!AE5</f>
        <v>78.787029170206736</v>
      </c>
      <c r="D9" s="7">
        <f>raw!AF5</f>
        <v>0.29588863477529503</v>
      </c>
      <c r="E9" s="7">
        <f>raw!AD6</f>
        <v>0.14323730544295582</v>
      </c>
      <c r="F9" s="7">
        <f>raw!AE6</f>
        <v>54.536404988086758</v>
      </c>
      <c r="G9" s="7">
        <f>raw!AF6</f>
        <v>0.13044324189038337</v>
      </c>
      <c r="H9" s="7">
        <f>raw!AT8</f>
        <v>0.31160219458374572</v>
      </c>
      <c r="K9">
        <f t="shared" si="14"/>
        <v>-1.4468586358443449E-3</v>
      </c>
      <c r="L9">
        <f t="shared" si="8"/>
        <v>0</v>
      </c>
      <c r="M9">
        <f t="shared" si="9"/>
        <v>0.24357933958895109</v>
      </c>
      <c r="N9">
        <f t="shared" si="10"/>
        <v>0</v>
      </c>
      <c r="O9">
        <f t="shared" si="11"/>
        <v>9.456170678336746E-5</v>
      </c>
      <c r="P9">
        <f t="shared" si="12"/>
        <v>7.2424402851275591E-2</v>
      </c>
      <c r="Q9" s="6">
        <f t="shared" si="6"/>
        <v>0.31160219458374572</v>
      </c>
      <c r="R9" s="6">
        <f t="shared" si="15"/>
        <v>0.31465144551116569</v>
      </c>
      <c r="S9" s="6">
        <f t="shared" si="16"/>
        <v>-3.0492509274199775E-3</v>
      </c>
    </row>
    <row r="10" spans="1:22" x14ac:dyDescent="0.3">
      <c r="A10" t="str">
        <f>raw!AP9</f>
        <v>x2_x4</v>
      </c>
      <c r="B10" s="7">
        <f>B9</f>
        <v>-0.29831268911445979</v>
      </c>
      <c r="C10" s="7">
        <f t="shared" ref="C10:D11" si="18">C9</f>
        <v>78.787029170206736</v>
      </c>
      <c r="D10" s="7">
        <f t="shared" si="18"/>
        <v>0.29588863477529503</v>
      </c>
      <c r="E10" s="7">
        <f>raw!AD7</f>
        <v>7.8686045422304396E-2</v>
      </c>
      <c r="F10" s="7">
        <f>raw!AE7</f>
        <v>58.549464006102696</v>
      </c>
      <c r="G10" s="7">
        <f>raw!AF7</f>
        <v>8.236637535819398E-2</v>
      </c>
      <c r="H10" s="7">
        <f>raw!AT9</f>
        <v>0.29845688940476167</v>
      </c>
      <c r="K10">
        <f t="shared" si="14"/>
        <v>-1.4468586358443449E-3</v>
      </c>
      <c r="L10">
        <f t="shared" si="8"/>
        <v>0</v>
      </c>
      <c r="M10">
        <f t="shared" si="9"/>
        <v>0.24357933958895109</v>
      </c>
      <c r="N10">
        <f t="shared" si="10"/>
        <v>0</v>
      </c>
      <c r="O10">
        <f t="shared" si="11"/>
        <v>1.0152002591439321E-4</v>
      </c>
      <c r="P10">
        <f t="shared" si="12"/>
        <v>4.5731273340738711E-2</v>
      </c>
      <c r="Q10" s="6">
        <f t="shared" si="6"/>
        <v>0.29845688940476167</v>
      </c>
      <c r="R10" s="6">
        <f t="shared" si="15"/>
        <v>0.28796527431975988</v>
      </c>
      <c r="S10" s="6">
        <f t="shared" si="16"/>
        <v>1.0491615085001793E-2</v>
      </c>
    </row>
    <row r="11" spans="1:22" x14ac:dyDescent="0.3">
      <c r="A11" t="str">
        <f>raw!AP10</f>
        <v>x2_x5</v>
      </c>
      <c r="B11" s="7">
        <f t="shared" ref="B11" si="19">B10</f>
        <v>-0.29831268911445979</v>
      </c>
      <c r="C11" s="7">
        <f t="shared" si="18"/>
        <v>78.787029170206736</v>
      </c>
      <c r="D11" s="7">
        <f t="shared" si="18"/>
        <v>0.29588863477529503</v>
      </c>
      <c r="E11" s="7">
        <f>raw!AD8</f>
        <v>-9.6385800287079201E-2</v>
      </c>
      <c r="F11" s="7">
        <f>raw!AE8</f>
        <v>67.83917132634916</v>
      </c>
      <c r="G11" s="7">
        <f>raw!AF8</f>
        <v>0.1054907663884829</v>
      </c>
      <c r="H11" s="7">
        <f>raw!AT10</f>
        <v>0.3151034205952104</v>
      </c>
      <c r="K11">
        <f t="shared" si="14"/>
        <v>-1.4468586358443449E-3</v>
      </c>
      <c r="L11">
        <f t="shared" si="8"/>
        <v>0</v>
      </c>
      <c r="M11">
        <f t="shared" si="9"/>
        <v>0.24357933958895109</v>
      </c>
      <c r="N11">
        <f t="shared" si="10"/>
        <v>0</v>
      </c>
      <c r="O11">
        <f t="shared" si="11"/>
        <v>1.1762762559780361E-4</v>
      </c>
      <c r="P11">
        <f t="shared" si="12"/>
        <v>5.8570345625337743E-2</v>
      </c>
      <c r="Q11" s="6">
        <f t="shared" si="6"/>
        <v>0.3151034205952104</v>
      </c>
      <c r="R11" s="6">
        <f t="shared" si="15"/>
        <v>0.3008204542040423</v>
      </c>
      <c r="S11" s="6">
        <f t="shared" si="16"/>
        <v>1.4282966391168106E-2</v>
      </c>
    </row>
    <row r="12" spans="1:22" x14ac:dyDescent="0.3">
      <c r="A12" t="str">
        <f>raw!AP11</f>
        <v>x3_x4</v>
      </c>
      <c r="B12" s="7">
        <f>raw!AD6</f>
        <v>0.14323730544295582</v>
      </c>
      <c r="C12" s="7">
        <f>raw!AE6</f>
        <v>54.536404988086758</v>
      </c>
      <c r="D12" s="7">
        <f>raw!AF6</f>
        <v>0.13044324189038337</v>
      </c>
      <c r="E12" s="7">
        <f>raw!AD7</f>
        <v>7.8686045422304396E-2</v>
      </c>
      <c r="F12" s="7">
        <f>raw!AE7</f>
        <v>58.549464006102696</v>
      </c>
      <c r="G12" s="7">
        <f>raw!AF7</f>
        <v>8.236637535819398E-2</v>
      </c>
      <c r="H12" s="7">
        <f>raw!AT11</f>
        <v>0.13991080523400118</v>
      </c>
      <c r="K12">
        <f t="shared" si="14"/>
        <v>6.947211430074205E-4</v>
      </c>
      <c r="L12">
        <f t="shared" si="8"/>
        <v>0</v>
      </c>
      <c r="M12">
        <f t="shared" si="9"/>
        <v>0.10738255877124438</v>
      </c>
      <c r="N12">
        <f t="shared" si="10"/>
        <v>0</v>
      </c>
      <c r="O12">
        <f t="shared" si="11"/>
        <v>1.0152002591439321E-4</v>
      </c>
      <c r="P12">
        <f t="shared" si="12"/>
        <v>4.5731273340738711E-2</v>
      </c>
      <c r="Q12" s="6">
        <f t="shared" si="6"/>
        <v>0.13991080523400118</v>
      </c>
      <c r="R12" s="6">
        <f t="shared" si="15"/>
        <v>0.15391007328090489</v>
      </c>
      <c r="S12" s="6">
        <f t="shared" si="16"/>
        <v>-1.3999268046903712E-2</v>
      </c>
    </row>
    <row r="13" spans="1:22" x14ac:dyDescent="0.3">
      <c r="A13" t="str">
        <f>raw!AP12</f>
        <v>x3_x5</v>
      </c>
      <c r="B13" s="7">
        <f>B12</f>
        <v>0.14323730544295582</v>
      </c>
      <c r="C13" s="7">
        <f t="shared" ref="C13:D13" si="20">C12</f>
        <v>54.536404988086758</v>
      </c>
      <c r="D13" s="7">
        <f t="shared" si="20"/>
        <v>0.13044324189038337</v>
      </c>
      <c r="E13" s="7">
        <f>raw!AD8</f>
        <v>-9.6385800287079201E-2</v>
      </c>
      <c r="F13" s="7">
        <f>raw!AE8</f>
        <v>67.83917132634916</v>
      </c>
      <c r="G13" s="7">
        <f>raw!AF8</f>
        <v>0.1054907663884829</v>
      </c>
      <c r="H13" s="7">
        <f>raw!AT12</f>
        <v>0.17435637910334761</v>
      </c>
      <c r="K13">
        <f t="shared" si="14"/>
        <v>6.947211430074205E-4</v>
      </c>
      <c r="L13">
        <f t="shared" si="8"/>
        <v>0</v>
      </c>
      <c r="M13">
        <f t="shared" si="9"/>
        <v>0.10738255877124438</v>
      </c>
      <c r="N13">
        <f t="shared" si="10"/>
        <v>0</v>
      </c>
      <c r="O13">
        <f t="shared" si="11"/>
        <v>1.1762762559780361E-4</v>
      </c>
      <c r="P13">
        <f t="shared" si="12"/>
        <v>5.8570345625337743E-2</v>
      </c>
      <c r="Q13" s="6">
        <f t="shared" si="6"/>
        <v>0.17435637910334761</v>
      </c>
      <c r="R13" s="6">
        <f t="shared" si="15"/>
        <v>0.16676525316518734</v>
      </c>
      <c r="S13" s="6">
        <f t="shared" si="16"/>
        <v>7.5911259381602758E-3</v>
      </c>
    </row>
    <row r="14" spans="1:22" x14ac:dyDescent="0.3">
      <c r="A14" s="64" t="str">
        <f>raw!AP13</f>
        <v>x4_x5</v>
      </c>
      <c r="B14" s="7">
        <f>raw!AD7</f>
        <v>7.8686045422304396E-2</v>
      </c>
      <c r="C14" s="7">
        <f>raw!AE7</f>
        <v>58.549464006102696</v>
      </c>
      <c r="D14" s="7">
        <f>raw!AF7</f>
        <v>8.236637535819398E-2</v>
      </c>
      <c r="E14" s="7">
        <f>raw!AD8</f>
        <v>-9.6385800287079201E-2</v>
      </c>
      <c r="F14" s="7">
        <f>raw!AE8</f>
        <v>67.83917132634916</v>
      </c>
      <c r="G14" s="7">
        <f>raw!AF8</f>
        <v>0.1054907663884829</v>
      </c>
      <c r="H14" s="7">
        <f>raw!AT13</f>
        <v>0.12812449176687082</v>
      </c>
      <c r="K14">
        <f t="shared" si="14"/>
        <v>3.8163842335254883E-4</v>
      </c>
      <c r="L14">
        <f t="shared" si="8"/>
        <v>0</v>
      </c>
      <c r="M14">
        <f t="shared" si="9"/>
        <v>6.7805062297579224E-2</v>
      </c>
      <c r="N14">
        <f t="shared" si="10"/>
        <v>0</v>
      </c>
      <c r="O14">
        <f t="shared" si="11"/>
        <v>1.1762762559780361E-4</v>
      </c>
      <c r="P14">
        <f t="shared" si="12"/>
        <v>5.8570345625337743E-2</v>
      </c>
      <c r="Q14" s="6">
        <f t="shared" si="6"/>
        <v>0.12812449176687082</v>
      </c>
      <c r="R14" s="6">
        <f t="shared" si="15"/>
        <v>0.12687467397186733</v>
      </c>
      <c r="S14" s="6">
        <f t="shared" si="16"/>
        <v>1.2498177950034939E-3</v>
      </c>
    </row>
  </sheetData>
  <conditionalFormatting sqref="U2 R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A287-D300-4449-9E7C-8FFB3D061EE7}">
  <dimension ref="A1:V14"/>
  <sheetViews>
    <sheetView zoomScale="80" zoomScaleNormal="80" workbookViewId="0"/>
  </sheetViews>
  <sheetFormatPr defaultRowHeight="14.4" x14ac:dyDescent="0.3"/>
  <cols>
    <col min="8" max="8" width="9.5546875" bestFit="1" customWidth="1"/>
    <col min="9" max="9" width="10.109375" bestFit="1" customWidth="1"/>
    <col min="10" max="10" width="9.88671875" bestFit="1" customWidth="1"/>
    <col min="18" max="18" width="16" bestFit="1" customWidth="1"/>
  </cols>
  <sheetData>
    <row r="1" spans="1:22" x14ac:dyDescent="0.3">
      <c r="B1" s="71">
        <v>0.55634819630414567</v>
      </c>
      <c r="C1" s="71">
        <v>5.1296043664127702E-3</v>
      </c>
      <c r="D1" s="71">
        <v>1.0187857060862802</v>
      </c>
      <c r="E1" s="71">
        <v>0</v>
      </c>
      <c r="F1" s="71">
        <v>4.1757083545044954E-3</v>
      </c>
      <c r="G1" s="71">
        <v>0</v>
      </c>
      <c r="H1" t="s">
        <v>569</v>
      </c>
      <c r="Q1" t="s">
        <v>662</v>
      </c>
      <c r="R1" t="s">
        <v>30</v>
      </c>
      <c r="S1" t="s">
        <v>176</v>
      </c>
      <c r="U1" t="s">
        <v>30</v>
      </c>
      <c r="V1" t="s">
        <v>661</v>
      </c>
    </row>
    <row r="2" spans="1:22" x14ac:dyDescent="0.3">
      <c r="A2" t="s">
        <v>95</v>
      </c>
      <c r="B2">
        <v>1</v>
      </c>
      <c r="C2">
        <v>0</v>
      </c>
      <c r="D2">
        <v>0</v>
      </c>
      <c r="E2">
        <v>1</v>
      </c>
      <c r="F2">
        <v>0</v>
      </c>
      <c r="G2">
        <v>0</v>
      </c>
      <c r="H2" t="s">
        <v>30</v>
      </c>
      <c r="R2" s="6">
        <f>CORREL(Q5:Q14,R5:R14)</f>
        <v>0.65169843994242671</v>
      </c>
      <c r="S2" s="6">
        <f>SUMSQ(S5:S14)</f>
        <v>2.0982728479864272E-2</v>
      </c>
      <c r="U2" s="6">
        <f>OAM_reg_simy!I15</f>
        <v>0.90161855058789442</v>
      </c>
    </row>
    <row r="3" spans="1:22" x14ac:dyDescent="0.3">
      <c r="B3" t="s">
        <v>123</v>
      </c>
      <c r="C3" t="s">
        <v>123</v>
      </c>
      <c r="D3" t="s">
        <v>123</v>
      </c>
      <c r="E3" t="s">
        <v>124</v>
      </c>
      <c r="F3" t="s">
        <v>124</v>
      </c>
      <c r="G3" t="s">
        <v>124</v>
      </c>
      <c r="H3" t="s">
        <v>125</v>
      </c>
      <c r="K3" t="str">
        <f t="shared" ref="K3:Q14" si="0">B3</f>
        <v>x(i)</v>
      </c>
      <c r="L3" t="str">
        <f t="shared" si="0"/>
        <v>x(i)</v>
      </c>
      <c r="M3" t="str">
        <f t="shared" si="0"/>
        <v>x(i)</v>
      </c>
      <c r="N3" t="str">
        <f t="shared" si="0"/>
        <v>x(j)</v>
      </c>
      <c r="O3" t="str">
        <f t="shared" si="0"/>
        <v>x(j)</v>
      </c>
      <c r="P3" t="str">
        <f t="shared" si="0"/>
        <v>x(j)</v>
      </c>
      <c r="Q3" t="str">
        <f t="shared" si="0"/>
        <v>x(i)_x(j)</v>
      </c>
      <c r="R3" t="s">
        <v>660</v>
      </c>
    </row>
    <row r="4" spans="1:22" x14ac:dyDescent="0.3">
      <c r="B4" t="s">
        <v>115</v>
      </c>
      <c r="C4" t="s">
        <v>116</v>
      </c>
      <c r="D4" t="s">
        <v>30</v>
      </c>
      <c r="E4" t="str">
        <f>B4</f>
        <v>p1</v>
      </c>
      <c r="F4" t="str">
        <f t="shared" ref="F4" si="1">C4</f>
        <v>p2</v>
      </c>
      <c r="G4" t="str">
        <f>D4</f>
        <v>correl</v>
      </c>
      <c r="H4" t="s">
        <v>21</v>
      </c>
      <c r="K4" t="str">
        <f>B4</f>
        <v>p1</v>
      </c>
      <c r="L4" t="str">
        <f t="shared" si="0"/>
        <v>p2</v>
      </c>
      <c r="M4" t="str">
        <f t="shared" si="0"/>
        <v>correl</v>
      </c>
      <c r="N4" t="str">
        <f t="shared" si="0"/>
        <v>p1</v>
      </c>
      <c r="O4" t="str">
        <f t="shared" si="0"/>
        <v>p2</v>
      </c>
      <c r="P4" t="str">
        <f t="shared" si="0"/>
        <v>correl</v>
      </c>
      <c r="Q4" t="str">
        <f t="shared" si="0"/>
        <v>Y</v>
      </c>
      <c r="R4" t="s">
        <v>274</v>
      </c>
      <c r="S4" t="s">
        <v>275</v>
      </c>
    </row>
    <row r="5" spans="1:22" x14ac:dyDescent="0.3">
      <c r="A5" t="str">
        <f>raw!AP4</f>
        <v>x1_x2</v>
      </c>
      <c r="B5" s="7">
        <f>raw!AD4</f>
        <v>-0.250951639067795</v>
      </c>
      <c r="C5" s="7">
        <f>raw!AE4</f>
        <v>75.073248100737203</v>
      </c>
      <c r="D5" s="7">
        <f>raw!AF4</f>
        <v>0.23978884742797485</v>
      </c>
      <c r="E5" s="7">
        <f>raw!AD5</f>
        <v>-0.29831268911445979</v>
      </c>
      <c r="F5" s="7">
        <f>raw!AE5</f>
        <v>78.787029170206736</v>
      </c>
      <c r="G5" s="7">
        <f>raw!AF5</f>
        <v>0.29588863477529503</v>
      </c>
      <c r="H5" s="7">
        <f>OAM_reg_simy!H4</f>
        <v>0.77275594261185665</v>
      </c>
      <c r="K5">
        <f>B5*B$1</f>
        <v>-0.13961649175493673</v>
      </c>
      <c r="L5">
        <f t="shared" ref="L5:P14" si="2">C5*C$1</f>
        <v>0.38509606125833079</v>
      </c>
      <c r="M5">
        <f t="shared" si="2"/>
        <v>0.24429345023852467</v>
      </c>
      <c r="N5">
        <f t="shared" si="2"/>
        <v>0</v>
      </c>
      <c r="O5">
        <f t="shared" si="2"/>
        <v>0.32899165593262164</v>
      </c>
      <c r="P5">
        <f t="shared" si="2"/>
        <v>0</v>
      </c>
      <c r="Q5" s="6">
        <f t="shared" si="0"/>
        <v>0.77275594261185665</v>
      </c>
      <c r="R5" s="6">
        <f>SUM(K5:P5)</f>
        <v>0.81876467567454037</v>
      </c>
      <c r="S5" s="6">
        <f>Q5-R5</f>
        <v>-4.6008733062683715E-2</v>
      </c>
    </row>
    <row r="6" spans="1:22" x14ac:dyDescent="0.3">
      <c r="A6" t="str">
        <f>raw!AP5</f>
        <v>x1_x3</v>
      </c>
      <c r="B6" s="7">
        <f>B5</f>
        <v>-0.250951639067795</v>
      </c>
      <c r="C6" s="7">
        <f t="shared" ref="C6:D8" si="3">C5</f>
        <v>75.073248100737203</v>
      </c>
      <c r="D6" s="7">
        <f t="shared" si="3"/>
        <v>0.23978884742797485</v>
      </c>
      <c r="E6" s="7">
        <f>raw!AD6</f>
        <v>0.14323730544295582</v>
      </c>
      <c r="F6" s="7">
        <f>raw!AE6</f>
        <v>54.536404988086758</v>
      </c>
      <c r="G6" s="7">
        <f>raw!AF6</f>
        <v>0.13044324189038337</v>
      </c>
      <c r="H6" s="7">
        <f>OAM_reg_simy!H5</f>
        <v>0.73954072906289481</v>
      </c>
      <c r="K6">
        <f t="shared" ref="K6:K14" si="4">B6*B$1</f>
        <v>-0.13961649175493673</v>
      </c>
      <c r="L6">
        <f t="shared" si="2"/>
        <v>0.38509606125833079</v>
      </c>
      <c r="M6">
        <f t="shared" si="2"/>
        <v>0.24429345023852467</v>
      </c>
      <c r="N6">
        <f t="shared" si="2"/>
        <v>0</v>
      </c>
      <c r="O6">
        <f t="shared" si="2"/>
        <v>0.22772812193339451</v>
      </c>
      <c r="P6">
        <f t="shared" si="2"/>
        <v>0</v>
      </c>
      <c r="Q6" s="6">
        <f t="shared" si="0"/>
        <v>0.73954072906289481</v>
      </c>
      <c r="R6" s="6">
        <f t="shared" ref="R6:R14" si="5">SUM(K6:P6)</f>
        <v>0.7175011416753132</v>
      </c>
      <c r="S6" s="6">
        <f t="shared" ref="S6:S14" si="6">Q6-R6</f>
        <v>2.2039587387581605E-2</v>
      </c>
    </row>
    <row r="7" spans="1:22" x14ac:dyDescent="0.3">
      <c r="A7" t="str">
        <f>raw!AP6</f>
        <v>x1_x4</v>
      </c>
      <c r="B7" s="7">
        <f t="shared" ref="B7:B8" si="7">B6</f>
        <v>-0.250951639067795</v>
      </c>
      <c r="C7" s="7">
        <f t="shared" si="3"/>
        <v>75.073248100737203</v>
      </c>
      <c r="D7" s="7">
        <f t="shared" si="3"/>
        <v>0.23978884742797485</v>
      </c>
      <c r="E7" s="7">
        <f>raw!AD7</f>
        <v>7.8686045422304396E-2</v>
      </c>
      <c r="F7" s="7">
        <f>raw!AE7</f>
        <v>58.549464006102696</v>
      </c>
      <c r="G7" s="7">
        <f>raw!AF7</f>
        <v>8.236637535819398E-2</v>
      </c>
      <c r="H7" s="7">
        <f>OAM_reg_simy!H6</f>
        <v>0.67266865010501231</v>
      </c>
      <c r="K7">
        <f t="shared" si="4"/>
        <v>-0.13961649175493673</v>
      </c>
      <c r="L7">
        <f t="shared" si="2"/>
        <v>0.38509606125833079</v>
      </c>
      <c r="M7">
        <f t="shared" si="2"/>
        <v>0.24429345023852467</v>
      </c>
      <c r="N7">
        <f t="shared" si="2"/>
        <v>0</v>
      </c>
      <c r="O7">
        <f t="shared" si="2"/>
        <v>0.24448548600204326</v>
      </c>
      <c r="P7">
        <f t="shared" si="2"/>
        <v>0</v>
      </c>
      <c r="Q7" s="6">
        <f t="shared" si="0"/>
        <v>0.67266865010501231</v>
      </c>
      <c r="R7" s="6">
        <f t="shared" si="5"/>
        <v>0.73425850574396201</v>
      </c>
      <c r="S7" s="6">
        <f t="shared" si="6"/>
        <v>-6.1589855638949698E-2</v>
      </c>
    </row>
    <row r="8" spans="1:22" x14ac:dyDescent="0.3">
      <c r="A8" t="str">
        <f>raw!AP7</f>
        <v>x1_x5</v>
      </c>
      <c r="B8" s="7">
        <f t="shared" si="7"/>
        <v>-0.250951639067795</v>
      </c>
      <c r="C8" s="7">
        <f t="shared" si="3"/>
        <v>75.073248100737203</v>
      </c>
      <c r="D8" s="7">
        <f t="shared" si="3"/>
        <v>0.23978884742797485</v>
      </c>
      <c r="E8" s="7">
        <f>raw!AD8</f>
        <v>-9.6385800287079201E-2</v>
      </c>
      <c r="F8" s="7">
        <f>raw!AE8</f>
        <v>67.83917132634916</v>
      </c>
      <c r="G8" s="7">
        <f>raw!AF8</f>
        <v>0.1054907663884829</v>
      </c>
      <c r="H8" s="7">
        <f>OAM_reg_simy!H7</f>
        <v>0.8056278935308957</v>
      </c>
      <c r="K8">
        <f t="shared" si="4"/>
        <v>-0.13961649175493673</v>
      </c>
      <c r="L8">
        <f t="shared" si="2"/>
        <v>0.38509606125833079</v>
      </c>
      <c r="M8">
        <f t="shared" si="2"/>
        <v>0.24429345023852467</v>
      </c>
      <c r="N8">
        <f t="shared" si="2"/>
        <v>0</v>
      </c>
      <c r="O8">
        <f t="shared" si="2"/>
        <v>0.28327659447009801</v>
      </c>
      <c r="P8">
        <f t="shared" si="2"/>
        <v>0</v>
      </c>
      <c r="Q8" s="6">
        <f t="shared" si="0"/>
        <v>0.8056278935308957</v>
      </c>
      <c r="R8" s="6">
        <f t="shared" si="5"/>
        <v>0.77304961421201668</v>
      </c>
      <c r="S8" s="6">
        <f t="shared" si="6"/>
        <v>3.2578279318879022E-2</v>
      </c>
    </row>
    <row r="9" spans="1:22" x14ac:dyDescent="0.3">
      <c r="A9" t="str">
        <f>raw!AP8</f>
        <v>x2_x3</v>
      </c>
      <c r="B9" s="7">
        <f>raw!AD5</f>
        <v>-0.29831268911445979</v>
      </c>
      <c r="C9" s="7">
        <f>raw!AE5</f>
        <v>78.787029170206736</v>
      </c>
      <c r="D9" s="7">
        <f>raw!AF5</f>
        <v>0.29588863477529503</v>
      </c>
      <c r="E9" s="7">
        <f>raw!AD6</f>
        <v>0.14323730544295582</v>
      </c>
      <c r="F9" s="7">
        <f>raw!AE6</f>
        <v>54.536404988086758</v>
      </c>
      <c r="G9" s="7">
        <f>raw!AF6</f>
        <v>0.13044324189038337</v>
      </c>
      <c r="H9" s="7">
        <f>OAM_reg_simy!H8</f>
        <v>0.8038521196376287</v>
      </c>
      <c r="K9">
        <f t="shared" si="4"/>
        <v>-0.16596572652346905</v>
      </c>
      <c r="L9">
        <f t="shared" si="2"/>
        <v>0.40414628884818277</v>
      </c>
      <c r="M9">
        <f t="shared" si="2"/>
        <v>0.30144711170245442</v>
      </c>
      <c r="N9">
        <f t="shared" si="2"/>
        <v>0</v>
      </c>
      <c r="O9">
        <f t="shared" si="2"/>
        <v>0.22772812193339451</v>
      </c>
      <c r="P9">
        <f t="shared" si="2"/>
        <v>0</v>
      </c>
      <c r="Q9" s="6">
        <f t="shared" si="0"/>
        <v>0.8038521196376287</v>
      </c>
      <c r="R9" s="6">
        <f t="shared" si="5"/>
        <v>0.76735579596056269</v>
      </c>
      <c r="S9" s="6">
        <f t="shared" si="6"/>
        <v>3.6496323677066012E-2</v>
      </c>
    </row>
    <row r="10" spans="1:22" x14ac:dyDescent="0.3">
      <c r="A10" t="str">
        <f>raw!AP9</f>
        <v>x2_x4</v>
      </c>
      <c r="B10" s="7">
        <f>B9</f>
        <v>-0.29831268911445979</v>
      </c>
      <c r="C10" s="7">
        <f t="shared" ref="C10:D11" si="8">C9</f>
        <v>78.787029170206736</v>
      </c>
      <c r="D10" s="7">
        <f t="shared" si="8"/>
        <v>0.29588863477529503</v>
      </c>
      <c r="E10" s="7">
        <f>raw!AD7</f>
        <v>7.8686045422304396E-2</v>
      </c>
      <c r="F10" s="7">
        <f>raw!AE7</f>
        <v>58.549464006102696</v>
      </c>
      <c r="G10" s="7">
        <f>raw!AF7</f>
        <v>8.236637535819398E-2</v>
      </c>
      <c r="H10" s="7">
        <f>OAM_reg_simy!H9</f>
        <v>0.78305752480557755</v>
      </c>
      <c r="K10">
        <f t="shared" si="4"/>
        <v>-0.16596572652346905</v>
      </c>
      <c r="L10">
        <f t="shared" si="2"/>
        <v>0.40414628884818277</v>
      </c>
      <c r="M10">
        <f t="shared" si="2"/>
        <v>0.30144711170245442</v>
      </c>
      <c r="N10">
        <f t="shared" si="2"/>
        <v>0</v>
      </c>
      <c r="O10">
        <f t="shared" si="2"/>
        <v>0.24448548600204326</v>
      </c>
      <c r="P10">
        <f t="shared" si="2"/>
        <v>0</v>
      </c>
      <c r="Q10" s="6">
        <f t="shared" si="0"/>
        <v>0.78305752480557755</v>
      </c>
      <c r="R10" s="6">
        <f t="shared" si="5"/>
        <v>0.78411316002921139</v>
      </c>
      <c r="S10" s="6">
        <f t="shared" si="6"/>
        <v>-1.0556352236338329E-3</v>
      </c>
    </row>
    <row r="11" spans="1:22" x14ac:dyDescent="0.3">
      <c r="A11" t="str">
        <f>raw!AP10</f>
        <v>x2_x5</v>
      </c>
      <c r="B11" s="7">
        <f t="shared" ref="B11" si="9">B10</f>
        <v>-0.29831268911445979</v>
      </c>
      <c r="C11" s="7">
        <f t="shared" si="8"/>
        <v>78.787029170206736</v>
      </c>
      <c r="D11" s="7">
        <f t="shared" si="8"/>
        <v>0.29588863477529503</v>
      </c>
      <c r="E11" s="7">
        <f>raw!AD8</f>
        <v>-9.6385800287079201E-2</v>
      </c>
      <c r="F11" s="7">
        <f>raw!AE8</f>
        <v>67.83917132634916</v>
      </c>
      <c r="G11" s="7">
        <f>raw!AF8</f>
        <v>0.1054907663884829</v>
      </c>
      <c r="H11" s="7">
        <f>OAM_reg_simy!H10</f>
        <v>0.83070596819625264</v>
      </c>
      <c r="K11">
        <f t="shared" si="4"/>
        <v>-0.16596572652346905</v>
      </c>
      <c r="L11">
        <f t="shared" si="2"/>
        <v>0.40414628884818277</v>
      </c>
      <c r="M11">
        <f t="shared" si="2"/>
        <v>0.30144711170245442</v>
      </c>
      <c r="N11">
        <f t="shared" si="2"/>
        <v>0</v>
      </c>
      <c r="O11">
        <f t="shared" si="2"/>
        <v>0.28327659447009801</v>
      </c>
      <c r="P11">
        <f t="shared" si="2"/>
        <v>0</v>
      </c>
      <c r="Q11" s="6">
        <f t="shared" si="0"/>
        <v>0.83070596819625264</v>
      </c>
      <c r="R11" s="6">
        <f t="shared" si="5"/>
        <v>0.82290426849726617</v>
      </c>
      <c r="S11" s="6">
        <f t="shared" si="6"/>
        <v>7.8016996989864751E-3</v>
      </c>
    </row>
    <row r="12" spans="1:22" x14ac:dyDescent="0.3">
      <c r="A12" t="str">
        <f>raw!AP11</f>
        <v>x3_x4</v>
      </c>
      <c r="B12" s="7">
        <f>raw!AD6</f>
        <v>0.14323730544295582</v>
      </c>
      <c r="C12" s="7">
        <f>raw!AE6</f>
        <v>54.536404988086758</v>
      </c>
      <c r="D12" s="7">
        <f>raw!AF6</f>
        <v>0.13044324189038337</v>
      </c>
      <c r="E12" s="7">
        <f>raw!AD7</f>
        <v>7.8686045422304396E-2</v>
      </c>
      <c r="F12" s="7">
        <f>raw!AE7</f>
        <v>58.549464006102696</v>
      </c>
      <c r="G12" s="7">
        <f>raw!AF7</f>
        <v>8.236637535819398E-2</v>
      </c>
      <c r="H12" s="7">
        <f>OAM_reg_simy!H11</f>
        <v>0.65315123570955047</v>
      </c>
      <c r="K12">
        <f t="shared" si="4"/>
        <v>7.9689816526654453E-2</v>
      </c>
      <c r="L12">
        <f t="shared" si="2"/>
        <v>0.279750181155345</v>
      </c>
      <c r="M12">
        <f t="shared" si="2"/>
        <v>0.13289371029347766</v>
      </c>
      <c r="N12">
        <f t="shared" si="2"/>
        <v>0</v>
      </c>
      <c r="O12">
        <f t="shared" si="2"/>
        <v>0.24448548600204326</v>
      </c>
      <c r="P12">
        <f t="shared" si="2"/>
        <v>0</v>
      </c>
      <c r="Q12" s="6">
        <f t="shared" si="0"/>
        <v>0.65315123570955047</v>
      </c>
      <c r="R12" s="6">
        <f t="shared" si="5"/>
        <v>0.73681919397752038</v>
      </c>
      <c r="S12" s="6">
        <f t="shared" si="6"/>
        <v>-8.3667958267969911E-2</v>
      </c>
    </row>
    <row r="13" spans="1:22" x14ac:dyDescent="0.3">
      <c r="A13" t="str">
        <f>raw!AP12</f>
        <v>x3_x5</v>
      </c>
      <c r="B13" s="7">
        <f>B12</f>
        <v>0.14323730544295582</v>
      </c>
      <c r="C13" s="7">
        <f t="shared" ref="C13:D13" si="10">C12</f>
        <v>54.536404988086758</v>
      </c>
      <c r="D13" s="7">
        <f t="shared" si="10"/>
        <v>0.13044324189038337</v>
      </c>
      <c r="E13" s="7">
        <f>raw!AD8</f>
        <v>-9.6385800287079201E-2</v>
      </c>
      <c r="F13" s="7">
        <f>raw!AE8</f>
        <v>67.83917132634916</v>
      </c>
      <c r="G13" s="7">
        <f>raw!AF8</f>
        <v>0.1054907663884829</v>
      </c>
      <c r="H13" s="7">
        <f>OAM_reg_simy!H12</f>
        <v>0.84265063614497804</v>
      </c>
      <c r="K13">
        <f t="shared" si="4"/>
        <v>7.9689816526654453E-2</v>
      </c>
      <c r="L13">
        <f t="shared" si="2"/>
        <v>0.279750181155345</v>
      </c>
      <c r="M13">
        <f t="shared" si="2"/>
        <v>0.13289371029347766</v>
      </c>
      <c r="N13">
        <f t="shared" si="2"/>
        <v>0</v>
      </c>
      <c r="O13">
        <f t="shared" si="2"/>
        <v>0.28327659447009801</v>
      </c>
      <c r="P13">
        <f t="shared" si="2"/>
        <v>0</v>
      </c>
      <c r="Q13" s="6">
        <f t="shared" si="0"/>
        <v>0.84265063614497804</v>
      </c>
      <c r="R13" s="6">
        <f t="shared" si="5"/>
        <v>0.77561030244557516</v>
      </c>
      <c r="S13" s="6">
        <f t="shared" si="6"/>
        <v>6.7040333699402876E-2</v>
      </c>
    </row>
    <row r="14" spans="1:22" x14ac:dyDescent="0.3">
      <c r="A14" s="64" t="str">
        <f>raw!AP13</f>
        <v>x4_x5</v>
      </c>
      <c r="B14" s="7">
        <f>raw!AD7</f>
        <v>7.8686045422304396E-2</v>
      </c>
      <c r="C14" s="7">
        <f>raw!AE7</f>
        <v>58.549464006102696</v>
      </c>
      <c r="D14" s="7">
        <f>raw!AF7</f>
        <v>8.236637535819398E-2</v>
      </c>
      <c r="E14" s="7">
        <f>raw!AD8</f>
        <v>-9.6385800287079201E-2</v>
      </c>
      <c r="F14" s="7">
        <f>raw!AE8</f>
        <v>67.83917132634916</v>
      </c>
      <c r="G14" s="7">
        <f>raw!AF8</f>
        <v>0.1054907663884829</v>
      </c>
      <c r="H14" s="7">
        <f>OAM_reg_simy!H13</f>
        <v>0.7365382135230728</v>
      </c>
      <c r="K14">
        <f t="shared" si="4"/>
        <v>4.3776839445005128E-2</v>
      </c>
      <c r="L14">
        <f t="shared" si="2"/>
        <v>0.30033558621683171</v>
      </c>
      <c r="M14">
        <f t="shared" si="2"/>
        <v>8.3913685877065242E-2</v>
      </c>
      <c r="N14">
        <f t="shared" si="2"/>
        <v>0</v>
      </c>
      <c r="O14">
        <f t="shared" si="2"/>
        <v>0.28327659447009801</v>
      </c>
      <c r="P14">
        <f t="shared" si="2"/>
        <v>0</v>
      </c>
      <c r="Q14" s="6">
        <f t="shared" si="0"/>
        <v>0.7365382135230728</v>
      </c>
      <c r="R14" s="6">
        <f t="shared" si="5"/>
        <v>0.71130270600900014</v>
      </c>
      <c r="S14" s="6">
        <f t="shared" si="6"/>
        <v>2.5235507514072664E-2</v>
      </c>
    </row>
  </sheetData>
  <conditionalFormatting sqref="U2 R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578F-F5F3-4C5F-B4BA-C4499BF06E95}">
  <dimension ref="A1:AV171"/>
  <sheetViews>
    <sheetView zoomScale="55" zoomScaleNormal="55" workbookViewId="0"/>
  </sheetViews>
  <sheetFormatPr defaultRowHeight="14.4" x14ac:dyDescent="0.3"/>
  <cols>
    <col min="1" max="1" width="8.21875" bestFit="1" customWidth="1"/>
    <col min="2" max="3" width="12.77734375" bestFit="1" customWidth="1"/>
    <col min="4" max="4" width="11.33203125" bestFit="1" customWidth="1"/>
    <col min="5" max="6" width="10.6640625" bestFit="1" customWidth="1"/>
    <col min="7" max="7" width="11.33203125" bestFit="1" customWidth="1"/>
    <col min="8" max="9" width="12.88671875" bestFit="1" customWidth="1"/>
    <col min="10" max="11" width="12.109375" bestFit="1" customWidth="1"/>
    <col min="12" max="12" width="10.6640625" bestFit="1" customWidth="1"/>
    <col min="13" max="14" width="12.77734375" bestFit="1" customWidth="1"/>
    <col min="15" max="17" width="10.6640625" bestFit="1" customWidth="1"/>
    <col min="18" max="19" width="11.33203125" bestFit="1" customWidth="1"/>
    <col min="20" max="20" width="12.88671875" bestFit="1" customWidth="1"/>
    <col min="21" max="22" width="12.109375" bestFit="1" customWidth="1"/>
    <col min="23" max="23" width="10.6640625" bestFit="1" customWidth="1"/>
    <col min="24" max="24" width="6.88671875" bestFit="1" customWidth="1"/>
  </cols>
  <sheetData>
    <row r="1" spans="1:34" x14ac:dyDescent="0.3">
      <c r="A1" t="s">
        <v>95</v>
      </c>
      <c r="B1">
        <f>IF(B2&lt;0,1,0)</f>
        <v>1</v>
      </c>
      <c r="C1">
        <f t="shared" ref="C1:W1" si="0">IF(C2&lt;0,1,0)</f>
        <v>0</v>
      </c>
      <c r="D1">
        <f t="shared" si="0"/>
        <v>1</v>
      </c>
      <c r="E1">
        <f t="shared" si="0"/>
        <v>0</v>
      </c>
      <c r="F1">
        <f t="shared" si="0"/>
        <v>0</v>
      </c>
      <c r="G1">
        <f t="shared" si="0"/>
        <v>1</v>
      </c>
      <c r="H1" t="e">
        <f t="shared" si="0"/>
        <v>#DIV/0!</v>
      </c>
      <c r="I1" t="e">
        <f t="shared" si="0"/>
        <v>#DIV/0!</v>
      </c>
      <c r="J1">
        <f t="shared" si="0"/>
        <v>0</v>
      </c>
      <c r="K1">
        <f t="shared" si="0"/>
        <v>1</v>
      </c>
      <c r="L1">
        <f t="shared" si="0"/>
        <v>0</v>
      </c>
      <c r="M1">
        <f t="shared" si="0"/>
        <v>1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1</v>
      </c>
      <c r="S1">
        <f t="shared" si="0"/>
        <v>1</v>
      </c>
      <c r="T1" t="e">
        <f t="shared" si="0"/>
        <v>#DIV/0!</v>
      </c>
      <c r="U1">
        <f t="shared" si="0"/>
        <v>0</v>
      </c>
      <c r="V1">
        <f t="shared" si="0"/>
        <v>1</v>
      </c>
      <c r="W1">
        <f t="shared" si="0"/>
        <v>0</v>
      </c>
    </row>
    <row r="2" spans="1:34" x14ac:dyDescent="0.3">
      <c r="A2" t="s">
        <v>30</v>
      </c>
      <c r="B2" s="7">
        <f>CORREL(B6:B15,$X$6:$X$15)</f>
        <v>-0.88348471229447401</v>
      </c>
      <c r="C2" s="7">
        <f t="shared" ref="C2:W2" si="1">CORREL(C6:C15,$X$6:$X$15)</f>
        <v>0.90147968414359514</v>
      </c>
      <c r="D2" s="7">
        <f t="shared" si="1"/>
        <v>-0.70232380197765376</v>
      </c>
      <c r="E2" s="7">
        <f t="shared" si="1"/>
        <v>0.8314560765835417</v>
      </c>
      <c r="F2" s="7">
        <f t="shared" si="1"/>
        <v>0.70247266618556814</v>
      </c>
      <c r="G2" s="7">
        <f t="shared" si="1"/>
        <v>-0.37920071596810073</v>
      </c>
      <c r="H2" s="7" t="e">
        <f t="shared" si="1"/>
        <v>#DIV/0!</v>
      </c>
      <c r="I2" s="7" t="e">
        <f t="shared" si="1"/>
        <v>#DIV/0!</v>
      </c>
      <c r="J2" s="7">
        <f t="shared" si="1"/>
        <v>0.61499535667158589</v>
      </c>
      <c r="K2" s="7">
        <f t="shared" si="1"/>
        <v>-0.49154775439688997</v>
      </c>
      <c r="L2" s="7">
        <f t="shared" si="1"/>
        <v>0.49371401372652335</v>
      </c>
      <c r="M2" s="7">
        <f t="shared" si="1"/>
        <v>-0.18006425906799159</v>
      </c>
      <c r="N2" s="7">
        <f t="shared" si="1"/>
        <v>0.24930225916960033</v>
      </c>
      <c r="O2" s="7">
        <f t="shared" si="1"/>
        <v>8.9516369196424292E-2</v>
      </c>
      <c r="P2" s="7">
        <f t="shared" si="1"/>
        <v>0.38970882541654639</v>
      </c>
      <c r="Q2" s="7">
        <f t="shared" si="1"/>
        <v>0.1722070435420312</v>
      </c>
      <c r="R2" s="7">
        <f t="shared" si="1"/>
        <v>-0.54390479456644714</v>
      </c>
      <c r="S2" s="7">
        <f t="shared" si="1"/>
        <v>-0.28547177939616303</v>
      </c>
      <c r="T2" s="7" t="e">
        <f t="shared" si="1"/>
        <v>#DIV/0!</v>
      </c>
      <c r="U2" s="7">
        <f t="shared" si="1"/>
        <v>0.24738817422505655</v>
      </c>
      <c r="V2" s="7">
        <f t="shared" si="1"/>
        <v>-0.52862157111034092</v>
      </c>
      <c r="W2" s="7">
        <f t="shared" si="1"/>
        <v>0.43902731635279962</v>
      </c>
    </row>
    <row r="3" spans="1:34" x14ac:dyDescent="0.3">
      <c r="B3" t="s">
        <v>156</v>
      </c>
      <c r="C3" t="s">
        <v>156</v>
      </c>
      <c r="D3" t="s">
        <v>156</v>
      </c>
      <c r="E3" t="s">
        <v>156</v>
      </c>
      <c r="F3" t="s">
        <v>156</v>
      </c>
      <c r="G3" t="s">
        <v>156</v>
      </c>
      <c r="H3" t="s">
        <v>156</v>
      </c>
      <c r="I3" t="s">
        <v>156</v>
      </c>
      <c r="J3" t="s">
        <v>156</v>
      </c>
      <c r="K3" t="s">
        <v>156</v>
      </c>
      <c r="L3" t="s">
        <v>156</v>
      </c>
      <c r="M3" t="s">
        <v>157</v>
      </c>
      <c r="N3" t="s">
        <v>157</v>
      </c>
      <c r="O3" t="s">
        <v>157</v>
      </c>
      <c r="P3" t="s">
        <v>157</v>
      </c>
      <c r="Q3" t="s">
        <v>157</v>
      </c>
      <c r="R3" t="s">
        <v>157</v>
      </c>
      <c r="S3" t="s">
        <v>157</v>
      </c>
      <c r="T3" t="s">
        <v>157</v>
      </c>
      <c r="U3" t="s">
        <v>157</v>
      </c>
      <c r="V3" t="s">
        <v>157</v>
      </c>
      <c r="W3" t="s">
        <v>157</v>
      </c>
      <c r="X3" s="7" t="str">
        <f>OAM_reg!H1</f>
        <v>correl</v>
      </c>
    </row>
    <row r="4" spans="1:34" x14ac:dyDescent="0.3">
      <c r="B4" t="s">
        <v>154</v>
      </c>
      <c r="C4" t="s">
        <v>155</v>
      </c>
      <c r="D4" t="str">
        <f>B4</f>
        <v>DIRECT</v>
      </c>
      <c r="E4" t="str">
        <f t="shared" ref="E4:G4" si="2">C4</f>
        <v>INVERSE</v>
      </c>
      <c r="F4" t="str">
        <f t="shared" si="2"/>
        <v>DIRECT</v>
      </c>
      <c r="G4" t="str">
        <f t="shared" si="2"/>
        <v>INVERSE</v>
      </c>
      <c r="H4" t="str">
        <f t="shared" ref="H4" si="3">F4</f>
        <v>DIRECT</v>
      </c>
      <c r="I4" t="str">
        <f t="shared" ref="I4" si="4">G4</f>
        <v>INVERSE</v>
      </c>
      <c r="J4" t="str">
        <f>F4</f>
        <v>DIRECT</v>
      </c>
      <c r="K4" t="str">
        <f>G4</f>
        <v>INVERSE</v>
      </c>
      <c r="L4" t="s">
        <v>239</v>
      </c>
      <c r="M4" t="s">
        <v>154</v>
      </c>
      <c r="N4" t="s">
        <v>155</v>
      </c>
      <c r="O4" t="str">
        <f>M4</f>
        <v>DIRECT</v>
      </c>
      <c r="P4" t="str">
        <f t="shared" ref="P4" si="5">N4</f>
        <v>INVERSE</v>
      </c>
      <c r="Q4" t="str">
        <f t="shared" ref="Q4" si="6">O4</f>
        <v>DIRECT</v>
      </c>
      <c r="R4" t="str">
        <f t="shared" ref="R4" si="7">P4</f>
        <v>INVERSE</v>
      </c>
      <c r="S4" t="str">
        <f t="shared" ref="S4" si="8">Q4</f>
        <v>DIRECT</v>
      </c>
      <c r="T4" t="str">
        <f t="shared" ref="T4" si="9">R4</f>
        <v>INVERSE</v>
      </c>
      <c r="U4" t="str">
        <f>Q4</f>
        <v>DIRECT</v>
      </c>
      <c r="V4" t="str">
        <f>R4</f>
        <v>INVERSE</v>
      </c>
      <c r="W4" t="s">
        <v>239</v>
      </c>
      <c r="X4" s="7" t="str">
        <f>OAM_reg!H2</f>
        <v>x(i)_x(j)</v>
      </c>
    </row>
    <row r="5" spans="1:34" x14ac:dyDescent="0.3">
      <c r="B5" t="s">
        <v>153</v>
      </c>
      <c r="C5" t="s">
        <v>153</v>
      </c>
      <c r="D5" t="s">
        <v>164</v>
      </c>
      <c r="E5" t="s">
        <v>164</v>
      </c>
      <c r="F5" t="s">
        <v>165</v>
      </c>
      <c r="G5" t="s">
        <v>165</v>
      </c>
      <c r="H5" t="s">
        <v>166</v>
      </c>
      <c r="I5" t="s">
        <v>166</v>
      </c>
      <c r="J5" t="s">
        <v>167</v>
      </c>
      <c r="K5" t="s">
        <v>167</v>
      </c>
      <c r="L5" t="s">
        <v>174</v>
      </c>
      <c r="M5" t="s">
        <v>153</v>
      </c>
      <c r="N5" t="s">
        <v>153</v>
      </c>
      <c r="O5" t="s">
        <v>164</v>
      </c>
      <c r="P5" t="s">
        <v>164</v>
      </c>
      <c r="Q5" t="s">
        <v>165</v>
      </c>
      <c r="R5" t="s">
        <v>165</v>
      </c>
      <c r="S5" t="s">
        <v>166</v>
      </c>
      <c r="T5" t="s">
        <v>166</v>
      </c>
      <c r="U5" t="s">
        <v>167</v>
      </c>
      <c r="V5" t="s">
        <v>167</v>
      </c>
      <c r="W5" t="s">
        <v>174</v>
      </c>
      <c r="X5" s="7" t="str">
        <f>OAM_reg!H3</f>
        <v>Y</v>
      </c>
    </row>
    <row r="6" spans="1:34" x14ac:dyDescent="0.3">
      <c r="A6" t="str">
        <f>OAM_reg!A4</f>
        <v>x1_x2</v>
      </c>
      <c r="B6" s="7">
        <f>x1di_Y!P96</f>
        <v>-0.10049278283402086</v>
      </c>
      <c r="C6" s="7">
        <f>x1di_Y!D96</f>
        <v>0.49796228310644625</v>
      </c>
      <c r="D6">
        <f>pivot!AC2</f>
        <v>5</v>
      </c>
      <c r="E6">
        <f>pivot!Z2</f>
        <v>6</v>
      </c>
      <c r="F6">
        <f>pivot!AC10</f>
        <v>9</v>
      </c>
      <c r="G6">
        <f>pivot!Z11</f>
        <v>11</v>
      </c>
      <c r="H6">
        <f>pivot!AC11</f>
        <v>1</v>
      </c>
      <c r="I6">
        <f>pivot!Z12</f>
        <v>1</v>
      </c>
      <c r="J6" s="7">
        <f>pivot!AC12</f>
        <v>3.1622776601683795</v>
      </c>
      <c r="K6" s="7">
        <f>pivot!Z13</f>
        <v>3.7771241264574118</v>
      </c>
      <c r="L6">
        <f>x1di_Y!G96</f>
        <v>5</v>
      </c>
      <c r="M6" s="7">
        <f>B10</f>
        <v>-0.13703969270470542</v>
      </c>
      <c r="N6" s="7">
        <f t="shared" ref="N6:W6" si="10">C10</f>
        <v>0.55516528304175328</v>
      </c>
      <c r="O6">
        <f t="shared" si="10"/>
        <v>4</v>
      </c>
      <c r="P6">
        <f t="shared" si="10"/>
        <v>7</v>
      </c>
      <c r="Q6">
        <f t="shared" si="10"/>
        <v>15</v>
      </c>
      <c r="R6">
        <f t="shared" si="10"/>
        <v>5</v>
      </c>
      <c r="S6">
        <f t="shared" si="10"/>
        <v>1</v>
      </c>
      <c r="T6">
        <f t="shared" si="10"/>
        <v>1</v>
      </c>
      <c r="U6" s="7">
        <f t="shared" si="10"/>
        <v>6.6833125519211407</v>
      </c>
      <c r="V6" s="7">
        <f t="shared" si="10"/>
        <v>1.5735915849388862</v>
      </c>
      <c r="W6">
        <f t="shared" si="10"/>
        <v>4</v>
      </c>
      <c r="X6" s="7">
        <f>OAM_reg!H4</f>
        <v>0.35615378201197195</v>
      </c>
    </row>
    <row r="7" spans="1:34" x14ac:dyDescent="0.3">
      <c r="A7" t="str">
        <f>OAM_reg!A5</f>
        <v>x1_x3</v>
      </c>
      <c r="B7" s="7">
        <f>B6</f>
        <v>-0.10049278283402086</v>
      </c>
      <c r="C7" s="7">
        <f t="shared" ref="C7:C9" si="11">C6</f>
        <v>0.49796228310644625</v>
      </c>
      <c r="D7">
        <f t="shared" ref="D7:D9" si="12">D6</f>
        <v>5</v>
      </c>
      <c r="E7">
        <f t="shared" ref="E7:E9" si="13">E6</f>
        <v>6</v>
      </c>
      <c r="F7">
        <f t="shared" ref="F7:F9" si="14">F6</f>
        <v>9</v>
      </c>
      <c r="G7">
        <f t="shared" ref="G7:G9" si="15">G6</f>
        <v>11</v>
      </c>
      <c r="H7">
        <f t="shared" ref="H7:H9" si="16">H6</f>
        <v>1</v>
      </c>
      <c r="I7">
        <f t="shared" ref="I7:I9" si="17">I6</f>
        <v>1</v>
      </c>
      <c r="J7" s="7">
        <f t="shared" ref="J7:J9" si="18">J6</f>
        <v>3.1622776601683795</v>
      </c>
      <c r="K7" s="7">
        <f t="shared" ref="K7:K9" si="19">K6</f>
        <v>3.7771241264574118</v>
      </c>
      <c r="L7">
        <f t="shared" ref="L7:L9" si="20">L6</f>
        <v>5</v>
      </c>
      <c r="M7" s="7">
        <f>B13</f>
        <v>0.33704812155387948</v>
      </c>
      <c r="N7" s="7">
        <f t="shared" ref="N7:W7" si="21">C13</f>
        <v>8.3566824959563857E-2</v>
      </c>
      <c r="O7">
        <f t="shared" si="21"/>
        <v>6</v>
      </c>
      <c r="P7">
        <f t="shared" si="21"/>
        <v>4</v>
      </c>
      <c r="Q7">
        <f t="shared" si="21"/>
        <v>6</v>
      </c>
      <c r="R7">
        <f t="shared" si="21"/>
        <v>8</v>
      </c>
      <c r="S7">
        <f t="shared" si="21"/>
        <v>1</v>
      </c>
      <c r="T7">
        <f t="shared" si="21"/>
        <v>1</v>
      </c>
      <c r="U7" s="7">
        <f t="shared" si="21"/>
        <v>2.1602468994692865</v>
      </c>
      <c r="V7" s="7">
        <f t="shared" si="21"/>
        <v>2.9439202887759488</v>
      </c>
      <c r="W7">
        <f t="shared" si="21"/>
        <v>4</v>
      </c>
      <c r="X7" s="7">
        <f>OAM_reg!H5</f>
        <v>0.23988562313227085</v>
      </c>
    </row>
    <row r="8" spans="1:34" x14ac:dyDescent="0.3">
      <c r="A8" t="str">
        <f>OAM_reg!A6</f>
        <v>x1_x4</v>
      </c>
      <c r="B8" s="7">
        <f t="shared" ref="B8:B9" si="22">B7</f>
        <v>-0.10049278283402086</v>
      </c>
      <c r="C8" s="7">
        <f t="shared" si="11"/>
        <v>0.49796228310644625</v>
      </c>
      <c r="D8">
        <f t="shared" si="12"/>
        <v>5</v>
      </c>
      <c r="E8">
        <f t="shared" si="13"/>
        <v>6</v>
      </c>
      <c r="F8">
        <f t="shared" si="14"/>
        <v>9</v>
      </c>
      <c r="G8">
        <f t="shared" si="15"/>
        <v>11</v>
      </c>
      <c r="H8">
        <f t="shared" si="16"/>
        <v>1</v>
      </c>
      <c r="I8">
        <f t="shared" si="17"/>
        <v>1</v>
      </c>
      <c r="J8" s="7">
        <f t="shared" si="18"/>
        <v>3.1622776601683795</v>
      </c>
      <c r="K8" s="7">
        <f t="shared" si="19"/>
        <v>3.7771241264574118</v>
      </c>
      <c r="L8">
        <f t="shared" si="20"/>
        <v>5</v>
      </c>
      <c r="M8" s="7">
        <f>B15</f>
        <v>0.28349150838529913</v>
      </c>
      <c r="N8" s="7">
        <f t="shared" ref="N8:W8" si="23">C15</f>
        <v>-2.437068842535748E-2</v>
      </c>
      <c r="O8">
        <f t="shared" si="23"/>
        <v>5</v>
      </c>
      <c r="P8">
        <f t="shared" si="23"/>
        <v>5</v>
      </c>
      <c r="Q8">
        <f t="shared" si="23"/>
        <v>8</v>
      </c>
      <c r="R8">
        <f t="shared" si="23"/>
        <v>13</v>
      </c>
      <c r="S8">
        <f t="shared" si="23"/>
        <v>1</v>
      </c>
      <c r="T8">
        <f t="shared" si="23"/>
        <v>1</v>
      </c>
      <c r="U8" s="7">
        <f t="shared" si="23"/>
        <v>3.3166247903553998</v>
      </c>
      <c r="V8" s="7">
        <f t="shared" si="23"/>
        <v>5.0990195135927845</v>
      </c>
      <c r="W8">
        <f t="shared" si="23"/>
        <v>3</v>
      </c>
      <c r="X8" s="7">
        <f>OAM_reg!H6</f>
        <v>0.240011792882107</v>
      </c>
    </row>
    <row r="9" spans="1:34" x14ac:dyDescent="0.3">
      <c r="A9" t="str">
        <f>OAM_reg!A7</f>
        <v>x1_x5</v>
      </c>
      <c r="B9" s="7">
        <f t="shared" si="22"/>
        <v>-0.10049278283402086</v>
      </c>
      <c r="C9" s="7">
        <f t="shared" si="11"/>
        <v>0.49796228310644625</v>
      </c>
      <c r="D9">
        <f t="shared" si="12"/>
        <v>5</v>
      </c>
      <c r="E9">
        <f t="shared" si="13"/>
        <v>6</v>
      </c>
      <c r="F9">
        <f t="shared" si="14"/>
        <v>9</v>
      </c>
      <c r="G9">
        <f t="shared" si="15"/>
        <v>11</v>
      </c>
      <c r="H9">
        <f t="shared" si="16"/>
        <v>1</v>
      </c>
      <c r="I9">
        <f t="shared" si="17"/>
        <v>1</v>
      </c>
      <c r="J9" s="7">
        <f t="shared" si="18"/>
        <v>3.1622776601683795</v>
      </c>
      <c r="K9" s="7">
        <f t="shared" si="19"/>
        <v>3.7771241264574118</v>
      </c>
      <c r="L9">
        <f t="shared" si="20"/>
        <v>5</v>
      </c>
      <c r="M9" s="7">
        <f>x5di_Y!P72</f>
        <v>6.598209602916888E-2</v>
      </c>
      <c r="N9" s="7">
        <f>x5di_Y!D72</f>
        <v>0.31134350640058039</v>
      </c>
      <c r="O9">
        <f>pivot!E2</f>
        <v>4</v>
      </c>
      <c r="P9">
        <f>pivot!B2</f>
        <v>4</v>
      </c>
      <c r="Q9">
        <f>pivot!E9</f>
        <v>11</v>
      </c>
      <c r="R9">
        <f>pivot!B9</f>
        <v>14</v>
      </c>
      <c r="S9">
        <f>pivot!E10</f>
        <v>2</v>
      </c>
      <c r="T9">
        <f>pivot!B10</f>
        <v>1</v>
      </c>
      <c r="U9" s="7">
        <f>pivot!E11</f>
        <v>4.0824829046386304</v>
      </c>
      <c r="V9" s="7">
        <f>pivot!B11</f>
        <v>6.164414002968976</v>
      </c>
      <c r="W9">
        <f>x5di_Y!G72</f>
        <v>2</v>
      </c>
      <c r="X9" s="7">
        <f>OAM_reg!H7</f>
        <v>0.26727734516730678</v>
      </c>
    </row>
    <row r="10" spans="1:34" x14ac:dyDescent="0.3">
      <c r="A10" t="str">
        <f>OAM_reg!A8</f>
        <v>x2_x3</v>
      </c>
      <c r="B10" s="7">
        <f>x2di_Y!P96</f>
        <v>-0.13703969270470542</v>
      </c>
      <c r="C10" s="7">
        <f>x2di_Y!D96</f>
        <v>0.55516528304175328</v>
      </c>
      <c r="D10">
        <f>pivot!W2</f>
        <v>4</v>
      </c>
      <c r="E10">
        <f>pivot!T2</f>
        <v>7</v>
      </c>
      <c r="F10">
        <f>pivot!W9</f>
        <v>15</v>
      </c>
      <c r="G10">
        <f>pivot!T12</f>
        <v>5</v>
      </c>
      <c r="H10">
        <f>pivot!W10</f>
        <v>1</v>
      </c>
      <c r="I10">
        <f>pivot!T13</f>
        <v>1</v>
      </c>
      <c r="J10" s="7">
        <f>pivot!W11</f>
        <v>6.6833125519211407</v>
      </c>
      <c r="K10" s="7">
        <f>pivot!T14</f>
        <v>1.5735915849388862</v>
      </c>
      <c r="L10">
        <f>x2di_Y!G96</f>
        <v>4</v>
      </c>
      <c r="M10" s="7">
        <f>B13</f>
        <v>0.33704812155387948</v>
      </c>
      <c r="N10" s="7">
        <f t="shared" ref="N10:W10" si="24">C13</f>
        <v>8.3566824959563857E-2</v>
      </c>
      <c r="O10">
        <f t="shared" si="24"/>
        <v>6</v>
      </c>
      <c r="P10">
        <f t="shared" si="24"/>
        <v>4</v>
      </c>
      <c r="Q10">
        <f t="shared" si="24"/>
        <v>6</v>
      </c>
      <c r="R10">
        <f t="shared" si="24"/>
        <v>8</v>
      </c>
      <c r="S10">
        <f t="shared" si="24"/>
        <v>1</v>
      </c>
      <c r="T10">
        <f t="shared" si="24"/>
        <v>1</v>
      </c>
      <c r="U10" s="7">
        <f t="shared" si="24"/>
        <v>2.1602468994692865</v>
      </c>
      <c r="V10" s="7">
        <f t="shared" si="24"/>
        <v>2.9439202887759488</v>
      </c>
      <c r="W10">
        <f t="shared" si="24"/>
        <v>4</v>
      </c>
      <c r="X10" s="7">
        <f>OAM_reg!H8</f>
        <v>0.31160219458374572</v>
      </c>
    </row>
    <row r="11" spans="1:34" x14ac:dyDescent="0.3">
      <c r="A11" t="str">
        <f>OAM_reg!A9</f>
        <v>x2_x4</v>
      </c>
      <c r="B11" s="7">
        <f>B10</f>
        <v>-0.13703969270470542</v>
      </c>
      <c r="C11" s="7">
        <f t="shared" ref="C11:C12" si="25">C10</f>
        <v>0.55516528304175328</v>
      </c>
      <c r="D11">
        <f t="shared" ref="D11:D12" si="26">D10</f>
        <v>4</v>
      </c>
      <c r="E11">
        <f t="shared" ref="E11:E12" si="27">E10</f>
        <v>7</v>
      </c>
      <c r="F11">
        <f t="shared" ref="F11:F12" si="28">F10</f>
        <v>15</v>
      </c>
      <c r="G11">
        <f t="shared" ref="G11:G12" si="29">G10</f>
        <v>5</v>
      </c>
      <c r="H11">
        <f t="shared" ref="H11:H12" si="30">H10</f>
        <v>1</v>
      </c>
      <c r="I11">
        <f t="shared" ref="I11:I12" si="31">I10</f>
        <v>1</v>
      </c>
      <c r="J11" s="7">
        <f t="shared" ref="J11:J12" si="32">J10</f>
        <v>6.6833125519211407</v>
      </c>
      <c r="K11" s="7">
        <f t="shared" ref="K11:K12" si="33">K10</f>
        <v>1.5735915849388862</v>
      </c>
      <c r="L11">
        <f t="shared" ref="L11:L12" si="34">L10</f>
        <v>4</v>
      </c>
      <c r="M11" s="7">
        <f>B15</f>
        <v>0.28349150838529913</v>
      </c>
      <c r="N11" s="7">
        <f t="shared" ref="N11:W11" si="35">C15</f>
        <v>-2.437068842535748E-2</v>
      </c>
      <c r="O11">
        <f t="shared" si="35"/>
        <v>5</v>
      </c>
      <c r="P11">
        <f t="shared" si="35"/>
        <v>5</v>
      </c>
      <c r="Q11">
        <f t="shared" si="35"/>
        <v>8</v>
      </c>
      <c r="R11">
        <f t="shared" si="35"/>
        <v>13</v>
      </c>
      <c r="S11">
        <f t="shared" si="35"/>
        <v>1</v>
      </c>
      <c r="T11">
        <f t="shared" si="35"/>
        <v>1</v>
      </c>
      <c r="U11" s="7">
        <f t="shared" si="35"/>
        <v>3.3166247903553998</v>
      </c>
      <c r="V11" s="7">
        <f t="shared" si="35"/>
        <v>5.0990195135927845</v>
      </c>
      <c r="W11">
        <f t="shared" si="35"/>
        <v>3</v>
      </c>
      <c r="X11" s="7">
        <f>OAM_reg!H9</f>
        <v>0.29845688940476167</v>
      </c>
    </row>
    <row r="12" spans="1:34" x14ac:dyDescent="0.3">
      <c r="A12" t="str">
        <f>OAM_reg!A10</f>
        <v>x2_x5</v>
      </c>
      <c r="B12" s="7">
        <f t="shared" ref="B12" si="36">B11</f>
        <v>-0.13703969270470542</v>
      </c>
      <c r="C12" s="7">
        <f t="shared" si="25"/>
        <v>0.55516528304175328</v>
      </c>
      <c r="D12">
        <f t="shared" si="26"/>
        <v>4</v>
      </c>
      <c r="E12">
        <f t="shared" si="27"/>
        <v>7</v>
      </c>
      <c r="F12">
        <f t="shared" si="28"/>
        <v>15</v>
      </c>
      <c r="G12">
        <f t="shared" si="29"/>
        <v>5</v>
      </c>
      <c r="H12">
        <f t="shared" si="30"/>
        <v>1</v>
      </c>
      <c r="I12">
        <f t="shared" si="31"/>
        <v>1</v>
      </c>
      <c r="J12" s="7">
        <f t="shared" si="32"/>
        <v>6.6833125519211407</v>
      </c>
      <c r="K12" s="7">
        <f t="shared" si="33"/>
        <v>1.5735915849388862</v>
      </c>
      <c r="L12">
        <f t="shared" si="34"/>
        <v>4</v>
      </c>
      <c r="M12" s="7">
        <f>M9</f>
        <v>6.598209602916888E-2</v>
      </c>
      <c r="N12" s="7">
        <f>N9</f>
        <v>0.31134350640058039</v>
      </c>
      <c r="O12">
        <f t="shared" ref="O12:V12" si="37">O9</f>
        <v>4</v>
      </c>
      <c r="P12">
        <f t="shared" si="37"/>
        <v>4</v>
      </c>
      <c r="Q12">
        <f t="shared" si="37"/>
        <v>11</v>
      </c>
      <c r="R12">
        <f t="shared" si="37"/>
        <v>14</v>
      </c>
      <c r="S12">
        <f t="shared" si="37"/>
        <v>2</v>
      </c>
      <c r="T12">
        <f t="shared" si="37"/>
        <v>1</v>
      </c>
      <c r="U12" s="7">
        <f t="shared" si="37"/>
        <v>4.0824829046386304</v>
      </c>
      <c r="V12" s="7">
        <f t="shared" si="37"/>
        <v>6.164414002968976</v>
      </c>
      <c r="W12">
        <f t="shared" ref="W12" si="38">W9</f>
        <v>2</v>
      </c>
      <c r="X12" s="7">
        <f>OAM_reg!H10</f>
        <v>0.3151034205952104</v>
      </c>
    </row>
    <row r="13" spans="1:34" x14ac:dyDescent="0.3">
      <c r="A13" t="str">
        <f>OAM_reg!A11</f>
        <v>x3_x4</v>
      </c>
      <c r="B13" s="7">
        <f>x3di_Y!P96</f>
        <v>0.33704812155387948</v>
      </c>
      <c r="C13" s="7">
        <f>x3di_Y!D96</f>
        <v>8.3566824959563857E-2</v>
      </c>
      <c r="D13">
        <f>pivot!Q2</f>
        <v>6</v>
      </c>
      <c r="E13">
        <f>pivot!N2</f>
        <v>4</v>
      </c>
      <c r="F13">
        <f>pivot!Q11</f>
        <v>6</v>
      </c>
      <c r="G13">
        <f>pivot!N9</f>
        <v>8</v>
      </c>
      <c r="H13">
        <f>pivot!Q12</f>
        <v>1</v>
      </c>
      <c r="I13">
        <f>pivot!N10</f>
        <v>1</v>
      </c>
      <c r="J13" s="7">
        <f>pivot!Q13</f>
        <v>2.1602468994692865</v>
      </c>
      <c r="K13" s="7">
        <f>pivot!N11</f>
        <v>2.9439202887759488</v>
      </c>
      <c r="L13">
        <f>x3di_Y!G96</f>
        <v>4</v>
      </c>
      <c r="M13" s="7">
        <f>B15</f>
        <v>0.28349150838529913</v>
      </c>
      <c r="N13" s="7">
        <f t="shared" ref="N13:W13" si="39">C15</f>
        <v>-2.437068842535748E-2</v>
      </c>
      <c r="O13">
        <f t="shared" si="39"/>
        <v>5</v>
      </c>
      <c r="P13">
        <f t="shared" si="39"/>
        <v>5</v>
      </c>
      <c r="Q13">
        <f t="shared" si="39"/>
        <v>8</v>
      </c>
      <c r="R13">
        <f t="shared" si="39"/>
        <v>13</v>
      </c>
      <c r="S13">
        <f t="shared" si="39"/>
        <v>1</v>
      </c>
      <c r="T13">
        <f t="shared" si="39"/>
        <v>1</v>
      </c>
      <c r="U13" s="7">
        <f t="shared" si="39"/>
        <v>3.3166247903553998</v>
      </c>
      <c r="V13" s="7">
        <f t="shared" si="39"/>
        <v>5.0990195135927845</v>
      </c>
      <c r="W13">
        <f t="shared" si="39"/>
        <v>3</v>
      </c>
      <c r="X13" s="7">
        <f>OAM_reg!H11</f>
        <v>0.13991080523400118</v>
      </c>
    </row>
    <row r="14" spans="1:34" x14ac:dyDescent="0.3">
      <c r="A14" t="str">
        <f>OAM_reg!A12</f>
        <v>x3_x5</v>
      </c>
      <c r="B14" s="7">
        <f>B13</f>
        <v>0.33704812155387948</v>
      </c>
      <c r="C14" s="7">
        <f t="shared" ref="C14:L14" si="40">C13</f>
        <v>8.3566824959563857E-2</v>
      </c>
      <c r="D14">
        <f t="shared" si="40"/>
        <v>6</v>
      </c>
      <c r="E14">
        <f t="shared" si="40"/>
        <v>4</v>
      </c>
      <c r="F14">
        <f t="shared" si="40"/>
        <v>6</v>
      </c>
      <c r="G14">
        <f t="shared" si="40"/>
        <v>8</v>
      </c>
      <c r="H14">
        <f t="shared" si="40"/>
        <v>1</v>
      </c>
      <c r="I14">
        <f t="shared" si="40"/>
        <v>1</v>
      </c>
      <c r="J14" s="7">
        <f t="shared" si="40"/>
        <v>2.1602468994692865</v>
      </c>
      <c r="K14" s="7">
        <f t="shared" si="40"/>
        <v>2.9439202887759488</v>
      </c>
      <c r="L14">
        <f t="shared" si="40"/>
        <v>4</v>
      </c>
      <c r="M14" s="7">
        <f>M9</f>
        <v>6.598209602916888E-2</v>
      </c>
      <c r="N14" s="7">
        <f t="shared" ref="N14:V14" si="41">N9</f>
        <v>0.31134350640058039</v>
      </c>
      <c r="O14">
        <f t="shared" si="41"/>
        <v>4</v>
      </c>
      <c r="P14">
        <f t="shared" si="41"/>
        <v>4</v>
      </c>
      <c r="Q14">
        <f t="shared" si="41"/>
        <v>11</v>
      </c>
      <c r="R14">
        <f t="shared" si="41"/>
        <v>14</v>
      </c>
      <c r="S14">
        <f t="shared" si="41"/>
        <v>2</v>
      </c>
      <c r="T14">
        <f t="shared" si="41"/>
        <v>1</v>
      </c>
      <c r="U14" s="7">
        <f t="shared" si="41"/>
        <v>4.0824829046386304</v>
      </c>
      <c r="V14" s="7">
        <f t="shared" si="41"/>
        <v>6.164414002968976</v>
      </c>
      <c r="W14">
        <f t="shared" ref="W14" si="42">W9</f>
        <v>2</v>
      </c>
      <c r="X14" s="7">
        <f>OAM_reg!H12</f>
        <v>0.17435637910334761</v>
      </c>
    </row>
    <row r="15" spans="1:34" ht="15" thickBot="1" x14ac:dyDescent="0.35">
      <c r="A15" t="str">
        <f>OAM_reg!A13</f>
        <v>x4_x5</v>
      </c>
      <c r="B15" s="7">
        <f>x4di_Y!P96</f>
        <v>0.28349150838529913</v>
      </c>
      <c r="C15" s="7">
        <f>x4di_Y!D96</f>
        <v>-2.437068842535748E-2</v>
      </c>
      <c r="D15">
        <f>pivot!K2</f>
        <v>5</v>
      </c>
      <c r="E15">
        <f>pivot!H2</f>
        <v>5</v>
      </c>
      <c r="F15">
        <f>pivot!K10</f>
        <v>8</v>
      </c>
      <c r="G15">
        <f>pivot!H10</f>
        <v>13</v>
      </c>
      <c r="H15">
        <f>pivot!K11</f>
        <v>1</v>
      </c>
      <c r="I15">
        <f>pivot!H11</f>
        <v>1</v>
      </c>
      <c r="J15" s="7">
        <f>pivot!K12</f>
        <v>3.3166247903553998</v>
      </c>
      <c r="K15" s="7">
        <f>pivot!H12</f>
        <v>5.0990195135927845</v>
      </c>
      <c r="L15">
        <f>x4di_Y!G96</f>
        <v>3</v>
      </c>
      <c r="M15" s="7">
        <f>M9</f>
        <v>6.598209602916888E-2</v>
      </c>
      <c r="N15" s="7">
        <f t="shared" ref="N15:V15" si="43">N9</f>
        <v>0.31134350640058039</v>
      </c>
      <c r="O15">
        <f t="shared" si="43"/>
        <v>4</v>
      </c>
      <c r="P15">
        <f t="shared" si="43"/>
        <v>4</v>
      </c>
      <c r="Q15">
        <f t="shared" si="43"/>
        <v>11</v>
      </c>
      <c r="R15">
        <f t="shared" si="43"/>
        <v>14</v>
      </c>
      <c r="S15">
        <f t="shared" si="43"/>
        <v>2</v>
      </c>
      <c r="T15">
        <f t="shared" si="43"/>
        <v>1</v>
      </c>
      <c r="U15" s="7">
        <f t="shared" si="43"/>
        <v>4.0824829046386304</v>
      </c>
      <c r="V15" s="7">
        <f t="shared" si="43"/>
        <v>6.164414002968976</v>
      </c>
      <c r="W15">
        <f t="shared" ref="W15" si="44">W9</f>
        <v>2</v>
      </c>
      <c r="X15" s="7">
        <f>OAM_reg!H13</f>
        <v>0.12812449176687082</v>
      </c>
    </row>
    <row r="16" spans="1:34" ht="15" thickBot="1" x14ac:dyDescent="0.35">
      <c r="X16" s="7"/>
      <c r="Y16" s="40">
        <f>CORREL(Y19:Y28,X19:X28)</f>
        <v>0.99778753975447965</v>
      </c>
      <c r="Z16" s="39"/>
      <c r="AA16" s="39"/>
      <c r="AB16" s="39">
        <f>STDEV(AB19:AB28)</f>
        <v>0.47140452079103168</v>
      </c>
      <c r="AC16" s="39"/>
      <c r="AD16" s="32">
        <f>STDEV(AD19:AD28)</f>
        <v>0</v>
      </c>
      <c r="AH16" s="73">
        <f>STDEV(AH19:AH28)</f>
        <v>5.2088493077752885E-3</v>
      </c>
    </row>
    <row r="18" spans="1:34" x14ac:dyDescent="0.3">
      <c r="X18" t="s">
        <v>21</v>
      </c>
      <c r="Y18" t="s">
        <v>274</v>
      </c>
      <c r="Z18" t="s">
        <v>145</v>
      </c>
      <c r="AA18" t="s">
        <v>146</v>
      </c>
      <c r="AB18" t="s">
        <v>275</v>
      </c>
      <c r="AC18" t="s">
        <v>24</v>
      </c>
      <c r="AD18" t="s">
        <v>24</v>
      </c>
      <c r="AE18" t="str">
        <f>Z79</f>
        <v>Delta</v>
      </c>
      <c r="AF18" t="str">
        <f>Z147</f>
        <v>Delta</v>
      </c>
      <c r="AH18" t="s">
        <v>679</v>
      </c>
    </row>
    <row r="19" spans="1:34" ht="15" thickBot="1" x14ac:dyDescent="0.35">
      <c r="A19" t="str">
        <f t="shared" ref="A19:A28" si="45">A6</f>
        <v>x1_x2</v>
      </c>
      <c r="B19">
        <f>RANK(B6,B$6:B$15)</f>
        <v>4</v>
      </c>
      <c r="C19">
        <f t="shared" ref="C19:W19" si="46">RANK(C6,C$6:C$15)</f>
        <v>4</v>
      </c>
      <c r="D19">
        <f t="shared" si="46"/>
        <v>3</v>
      </c>
      <c r="E19">
        <f t="shared" si="46"/>
        <v>4</v>
      </c>
      <c r="F19">
        <f t="shared" si="46"/>
        <v>4</v>
      </c>
      <c r="G19">
        <f t="shared" si="46"/>
        <v>2</v>
      </c>
      <c r="H19">
        <f t="shared" si="46"/>
        <v>1</v>
      </c>
      <c r="I19">
        <f t="shared" si="46"/>
        <v>1</v>
      </c>
      <c r="J19">
        <f t="shared" si="46"/>
        <v>5</v>
      </c>
      <c r="K19">
        <f t="shared" si="46"/>
        <v>2</v>
      </c>
      <c r="L19">
        <f t="shared" si="46"/>
        <v>1</v>
      </c>
      <c r="M19">
        <f t="shared" si="46"/>
        <v>10</v>
      </c>
      <c r="N19">
        <f t="shared" si="46"/>
        <v>1</v>
      </c>
      <c r="O19">
        <f t="shared" si="46"/>
        <v>6</v>
      </c>
      <c r="P19">
        <f t="shared" si="46"/>
        <v>1</v>
      </c>
      <c r="Q19">
        <f t="shared" si="46"/>
        <v>1</v>
      </c>
      <c r="R19">
        <f t="shared" si="46"/>
        <v>10</v>
      </c>
      <c r="S19">
        <f t="shared" si="46"/>
        <v>5</v>
      </c>
      <c r="T19">
        <f t="shared" si="46"/>
        <v>1</v>
      </c>
      <c r="U19">
        <f t="shared" si="46"/>
        <v>1</v>
      </c>
      <c r="V19">
        <f t="shared" si="46"/>
        <v>10</v>
      </c>
      <c r="W19">
        <f t="shared" si="46"/>
        <v>1</v>
      </c>
      <c r="X19">
        <f t="shared" ref="X19:X28" si="47">INT(X6*1000)</f>
        <v>356</v>
      </c>
      <c r="Y19">
        <f>X80</f>
        <v>356.7</v>
      </c>
      <c r="Z19">
        <f>RANK(X19,X$19:X$28,0)</f>
        <v>1</v>
      </c>
      <c r="AA19">
        <f t="shared" ref="AA19:AA28" si="48">RANK(Y19,Y$19:Y$28,0)</f>
        <v>1</v>
      </c>
      <c r="AB19">
        <f>Z19-AA19</f>
        <v>0</v>
      </c>
      <c r="AC19" t="str">
        <f>IF(Z80*Z148&lt;=0,"valid","invalid")</f>
        <v>invalid</v>
      </c>
      <c r="AD19">
        <f>IF(AC19="valid",1,0)</f>
        <v>0</v>
      </c>
      <c r="AE19">
        <f t="shared" ref="AE19:AE28" si="49">Z80</f>
        <v>-0.7</v>
      </c>
      <c r="AF19">
        <f t="shared" ref="AF19:AF28" si="50">Z148</f>
        <v>-0.7</v>
      </c>
      <c r="AH19">
        <f>AE19/1000</f>
        <v>-6.9999999999999999E-4</v>
      </c>
    </row>
    <row r="20" spans="1:34" x14ac:dyDescent="0.3">
      <c r="A20" t="str">
        <f t="shared" si="45"/>
        <v>x1_x3</v>
      </c>
      <c r="B20">
        <f t="shared" ref="B20:W20" si="51">RANK(B7,B$6:B$15)</f>
        <v>4</v>
      </c>
      <c r="C20">
        <f t="shared" si="51"/>
        <v>4</v>
      </c>
      <c r="D20">
        <f t="shared" si="51"/>
        <v>3</v>
      </c>
      <c r="E20">
        <f t="shared" si="51"/>
        <v>4</v>
      </c>
      <c r="F20">
        <f t="shared" si="51"/>
        <v>4</v>
      </c>
      <c r="G20">
        <f t="shared" si="51"/>
        <v>2</v>
      </c>
      <c r="H20">
        <f t="shared" si="51"/>
        <v>1</v>
      </c>
      <c r="I20">
        <f t="shared" si="51"/>
        <v>1</v>
      </c>
      <c r="J20">
        <f t="shared" si="51"/>
        <v>5</v>
      </c>
      <c r="K20">
        <f t="shared" si="51"/>
        <v>2</v>
      </c>
      <c r="L20">
        <f t="shared" si="51"/>
        <v>1</v>
      </c>
      <c r="M20">
        <f t="shared" si="51"/>
        <v>1</v>
      </c>
      <c r="N20">
        <f t="shared" si="51"/>
        <v>6</v>
      </c>
      <c r="O20">
        <f t="shared" si="51"/>
        <v>1</v>
      </c>
      <c r="P20">
        <f t="shared" si="51"/>
        <v>5</v>
      </c>
      <c r="Q20">
        <f t="shared" si="51"/>
        <v>9</v>
      </c>
      <c r="R20">
        <f t="shared" si="51"/>
        <v>8</v>
      </c>
      <c r="S20">
        <f t="shared" si="51"/>
        <v>5</v>
      </c>
      <c r="T20">
        <f t="shared" si="51"/>
        <v>1</v>
      </c>
      <c r="U20">
        <f t="shared" si="51"/>
        <v>9</v>
      </c>
      <c r="V20">
        <f t="shared" si="51"/>
        <v>8</v>
      </c>
      <c r="W20">
        <f t="shared" si="51"/>
        <v>1</v>
      </c>
      <c r="X20">
        <f t="shared" si="47"/>
        <v>239</v>
      </c>
      <c r="Y20">
        <f t="shared" ref="Y20:Y28" si="52">X81</f>
        <v>246.5</v>
      </c>
      <c r="Z20">
        <f t="shared" ref="Z20:Z28" si="53">RANK(X20,X$19:X$28,0)</f>
        <v>7</v>
      </c>
      <c r="AA20">
        <f t="shared" si="48"/>
        <v>6</v>
      </c>
      <c r="AB20" s="29">
        <f t="shared" ref="AB20:AB28" si="54">Z20-AA20</f>
        <v>1</v>
      </c>
      <c r="AC20" t="str">
        <f t="shared" ref="AC20:AC28" si="55">IF(Z81*Z149&lt;=0,"valid","invalid")</f>
        <v>invalid</v>
      </c>
      <c r="AD20">
        <f t="shared" ref="AD20:AD28" si="56">IF(AC20="valid",1,0)</f>
        <v>0</v>
      </c>
      <c r="AE20">
        <f t="shared" si="49"/>
        <v>-7.5</v>
      </c>
      <c r="AF20">
        <f t="shared" si="50"/>
        <v>-7.5</v>
      </c>
      <c r="AH20">
        <f t="shared" ref="AH20:AH28" si="57">AE20/1000</f>
        <v>-7.4999999999999997E-3</v>
      </c>
    </row>
    <row r="21" spans="1:34" ht="15" thickBot="1" x14ac:dyDescent="0.35">
      <c r="A21" t="str">
        <f t="shared" si="45"/>
        <v>x1_x4</v>
      </c>
      <c r="B21">
        <f t="shared" ref="B21:W21" si="58">RANK(B8,B$6:B$15)</f>
        <v>4</v>
      </c>
      <c r="C21">
        <f t="shared" si="58"/>
        <v>4</v>
      </c>
      <c r="D21">
        <f t="shared" si="58"/>
        <v>3</v>
      </c>
      <c r="E21">
        <f t="shared" si="58"/>
        <v>4</v>
      </c>
      <c r="F21">
        <f t="shared" si="58"/>
        <v>4</v>
      </c>
      <c r="G21">
        <f t="shared" si="58"/>
        <v>2</v>
      </c>
      <c r="H21">
        <f t="shared" si="58"/>
        <v>1</v>
      </c>
      <c r="I21">
        <f t="shared" si="58"/>
        <v>1</v>
      </c>
      <c r="J21">
        <f t="shared" si="58"/>
        <v>5</v>
      </c>
      <c r="K21">
        <f t="shared" si="58"/>
        <v>2</v>
      </c>
      <c r="L21">
        <f t="shared" si="58"/>
        <v>1</v>
      </c>
      <c r="M21">
        <f t="shared" si="58"/>
        <v>3</v>
      </c>
      <c r="N21">
        <f t="shared" si="58"/>
        <v>8</v>
      </c>
      <c r="O21">
        <f t="shared" si="58"/>
        <v>3</v>
      </c>
      <c r="P21">
        <f t="shared" si="58"/>
        <v>2</v>
      </c>
      <c r="Q21">
        <f t="shared" si="58"/>
        <v>6</v>
      </c>
      <c r="R21">
        <f t="shared" si="58"/>
        <v>5</v>
      </c>
      <c r="S21">
        <f t="shared" si="58"/>
        <v>5</v>
      </c>
      <c r="T21">
        <f t="shared" si="58"/>
        <v>1</v>
      </c>
      <c r="U21">
        <f t="shared" si="58"/>
        <v>6</v>
      </c>
      <c r="V21">
        <f t="shared" si="58"/>
        <v>5</v>
      </c>
      <c r="W21">
        <f t="shared" si="58"/>
        <v>4</v>
      </c>
      <c r="X21">
        <f t="shared" si="47"/>
        <v>240</v>
      </c>
      <c r="Y21">
        <f t="shared" si="52"/>
        <v>240.5</v>
      </c>
      <c r="Z21">
        <f t="shared" si="53"/>
        <v>6</v>
      </c>
      <c r="AA21">
        <f t="shared" si="48"/>
        <v>7</v>
      </c>
      <c r="AB21" s="31">
        <f t="shared" si="54"/>
        <v>-1</v>
      </c>
      <c r="AC21" t="str">
        <f t="shared" si="55"/>
        <v>invalid</v>
      </c>
      <c r="AD21">
        <f t="shared" si="56"/>
        <v>0</v>
      </c>
      <c r="AE21">
        <f t="shared" si="49"/>
        <v>-0.5</v>
      </c>
      <c r="AF21">
        <f t="shared" si="50"/>
        <v>-0.5</v>
      </c>
      <c r="AH21">
        <f t="shared" si="57"/>
        <v>-5.0000000000000001E-4</v>
      </c>
    </row>
    <row r="22" spans="1:34" x14ac:dyDescent="0.3">
      <c r="A22" t="str">
        <f t="shared" si="45"/>
        <v>x1_x5</v>
      </c>
      <c r="B22">
        <f t="shared" ref="B22:W22" si="59">RANK(B9,B$6:B$15)</f>
        <v>4</v>
      </c>
      <c r="C22">
        <f t="shared" si="59"/>
        <v>4</v>
      </c>
      <c r="D22">
        <f t="shared" si="59"/>
        <v>3</v>
      </c>
      <c r="E22">
        <f t="shared" si="59"/>
        <v>4</v>
      </c>
      <c r="F22">
        <f t="shared" si="59"/>
        <v>4</v>
      </c>
      <c r="G22">
        <f t="shared" si="59"/>
        <v>2</v>
      </c>
      <c r="H22">
        <f t="shared" si="59"/>
        <v>1</v>
      </c>
      <c r="I22">
        <f t="shared" si="59"/>
        <v>1</v>
      </c>
      <c r="J22">
        <f t="shared" si="59"/>
        <v>5</v>
      </c>
      <c r="K22">
        <f t="shared" si="59"/>
        <v>2</v>
      </c>
      <c r="L22">
        <f t="shared" si="59"/>
        <v>1</v>
      </c>
      <c r="M22">
        <f t="shared" si="59"/>
        <v>6</v>
      </c>
      <c r="N22">
        <f t="shared" si="59"/>
        <v>2</v>
      </c>
      <c r="O22">
        <f t="shared" si="59"/>
        <v>6</v>
      </c>
      <c r="P22">
        <f t="shared" si="59"/>
        <v>5</v>
      </c>
      <c r="Q22">
        <f t="shared" si="59"/>
        <v>2</v>
      </c>
      <c r="R22">
        <f t="shared" si="59"/>
        <v>1</v>
      </c>
      <c r="S22">
        <f t="shared" si="59"/>
        <v>1</v>
      </c>
      <c r="T22">
        <f t="shared" si="59"/>
        <v>1</v>
      </c>
      <c r="U22">
        <f t="shared" si="59"/>
        <v>2</v>
      </c>
      <c r="V22">
        <f t="shared" si="59"/>
        <v>1</v>
      </c>
      <c r="W22">
        <f t="shared" si="59"/>
        <v>7</v>
      </c>
      <c r="X22">
        <f t="shared" si="47"/>
        <v>267</v>
      </c>
      <c r="Y22">
        <f t="shared" si="52"/>
        <v>262.5</v>
      </c>
      <c r="Z22">
        <f t="shared" si="53"/>
        <v>5</v>
      </c>
      <c r="AA22">
        <f t="shared" si="48"/>
        <v>5</v>
      </c>
      <c r="AB22">
        <f t="shared" si="54"/>
        <v>0</v>
      </c>
      <c r="AC22" t="str">
        <f t="shared" si="55"/>
        <v>invalid</v>
      </c>
      <c r="AD22">
        <f t="shared" si="56"/>
        <v>0</v>
      </c>
      <c r="AE22">
        <f t="shared" si="49"/>
        <v>4.5</v>
      </c>
      <c r="AF22">
        <f t="shared" si="50"/>
        <v>4.5</v>
      </c>
      <c r="AH22">
        <f t="shared" si="57"/>
        <v>4.4999999999999997E-3</v>
      </c>
    </row>
    <row r="23" spans="1:34" x14ac:dyDescent="0.3">
      <c r="A23" t="str">
        <f t="shared" si="45"/>
        <v>x2_x3</v>
      </c>
      <c r="B23">
        <f t="shared" ref="B23:W23" si="60">RANK(B10,B$6:B$15)</f>
        <v>8</v>
      </c>
      <c r="C23">
        <f t="shared" si="60"/>
        <v>1</v>
      </c>
      <c r="D23">
        <f t="shared" si="60"/>
        <v>8</v>
      </c>
      <c r="E23">
        <f t="shared" si="60"/>
        <v>1</v>
      </c>
      <c r="F23">
        <f t="shared" si="60"/>
        <v>1</v>
      </c>
      <c r="G23">
        <f t="shared" si="60"/>
        <v>8</v>
      </c>
      <c r="H23">
        <f t="shared" si="60"/>
        <v>1</v>
      </c>
      <c r="I23">
        <f t="shared" si="60"/>
        <v>1</v>
      </c>
      <c r="J23">
        <f t="shared" si="60"/>
        <v>1</v>
      </c>
      <c r="K23">
        <f t="shared" si="60"/>
        <v>8</v>
      </c>
      <c r="L23">
        <f t="shared" si="60"/>
        <v>5</v>
      </c>
      <c r="M23">
        <f t="shared" si="60"/>
        <v>1</v>
      </c>
      <c r="N23">
        <f t="shared" si="60"/>
        <v>6</v>
      </c>
      <c r="O23">
        <f t="shared" si="60"/>
        <v>1</v>
      </c>
      <c r="P23">
        <f t="shared" si="60"/>
        <v>5</v>
      </c>
      <c r="Q23">
        <f t="shared" si="60"/>
        <v>9</v>
      </c>
      <c r="R23">
        <f t="shared" si="60"/>
        <v>8</v>
      </c>
      <c r="S23">
        <f t="shared" si="60"/>
        <v>5</v>
      </c>
      <c r="T23">
        <f t="shared" si="60"/>
        <v>1</v>
      </c>
      <c r="U23">
        <f t="shared" si="60"/>
        <v>9</v>
      </c>
      <c r="V23">
        <f t="shared" si="60"/>
        <v>8</v>
      </c>
      <c r="W23">
        <f t="shared" si="60"/>
        <v>1</v>
      </c>
      <c r="X23">
        <f t="shared" si="47"/>
        <v>311</v>
      </c>
      <c r="Y23">
        <f t="shared" si="52"/>
        <v>304.60000000000002</v>
      </c>
      <c r="Z23">
        <f t="shared" si="53"/>
        <v>3</v>
      </c>
      <c r="AA23">
        <f t="shared" si="48"/>
        <v>3</v>
      </c>
      <c r="AB23">
        <f t="shared" si="54"/>
        <v>0</v>
      </c>
      <c r="AC23" t="str">
        <f t="shared" si="55"/>
        <v>invalid</v>
      </c>
      <c r="AD23">
        <f t="shared" si="56"/>
        <v>0</v>
      </c>
      <c r="AE23">
        <f t="shared" si="49"/>
        <v>6.4</v>
      </c>
      <c r="AF23">
        <f t="shared" si="50"/>
        <v>6.4</v>
      </c>
      <c r="AH23">
        <f t="shared" si="57"/>
        <v>6.4000000000000003E-3</v>
      </c>
    </row>
    <row r="24" spans="1:34" x14ac:dyDescent="0.3">
      <c r="A24" t="str">
        <f t="shared" si="45"/>
        <v>x2_x4</v>
      </c>
      <c r="B24">
        <f t="shared" ref="B24:W24" si="61">RANK(B11,B$6:B$15)</f>
        <v>8</v>
      </c>
      <c r="C24">
        <f t="shared" si="61"/>
        <v>1</v>
      </c>
      <c r="D24">
        <f t="shared" si="61"/>
        <v>8</v>
      </c>
      <c r="E24">
        <f t="shared" si="61"/>
        <v>1</v>
      </c>
      <c r="F24">
        <f t="shared" si="61"/>
        <v>1</v>
      </c>
      <c r="G24">
        <f t="shared" si="61"/>
        <v>8</v>
      </c>
      <c r="H24">
        <f t="shared" si="61"/>
        <v>1</v>
      </c>
      <c r="I24">
        <f t="shared" si="61"/>
        <v>1</v>
      </c>
      <c r="J24">
        <f t="shared" si="61"/>
        <v>1</v>
      </c>
      <c r="K24">
        <f t="shared" si="61"/>
        <v>8</v>
      </c>
      <c r="L24">
        <f t="shared" si="61"/>
        <v>5</v>
      </c>
      <c r="M24">
        <f t="shared" si="61"/>
        <v>3</v>
      </c>
      <c r="N24">
        <f t="shared" si="61"/>
        <v>8</v>
      </c>
      <c r="O24">
        <f t="shared" si="61"/>
        <v>3</v>
      </c>
      <c r="P24">
        <f t="shared" si="61"/>
        <v>2</v>
      </c>
      <c r="Q24">
        <f t="shared" si="61"/>
        <v>6</v>
      </c>
      <c r="R24">
        <f t="shared" si="61"/>
        <v>5</v>
      </c>
      <c r="S24">
        <f t="shared" si="61"/>
        <v>5</v>
      </c>
      <c r="T24">
        <f t="shared" si="61"/>
        <v>1</v>
      </c>
      <c r="U24">
        <f t="shared" si="61"/>
        <v>6</v>
      </c>
      <c r="V24">
        <f t="shared" si="61"/>
        <v>5</v>
      </c>
      <c r="W24">
        <f t="shared" si="61"/>
        <v>4</v>
      </c>
      <c r="X24">
        <f t="shared" si="47"/>
        <v>298</v>
      </c>
      <c r="Y24">
        <f t="shared" si="52"/>
        <v>298.60000000000002</v>
      </c>
      <c r="Z24">
        <f t="shared" si="53"/>
        <v>4</v>
      </c>
      <c r="AA24">
        <f t="shared" si="48"/>
        <v>4</v>
      </c>
      <c r="AB24">
        <f t="shared" si="54"/>
        <v>0</v>
      </c>
      <c r="AC24" t="str">
        <f t="shared" si="55"/>
        <v>invalid</v>
      </c>
      <c r="AD24">
        <f t="shared" si="56"/>
        <v>0</v>
      </c>
      <c r="AE24">
        <f t="shared" si="49"/>
        <v>-0.6</v>
      </c>
      <c r="AF24">
        <f t="shared" si="50"/>
        <v>-0.6</v>
      </c>
      <c r="AH24">
        <f t="shared" si="57"/>
        <v>-5.9999999999999995E-4</v>
      </c>
    </row>
    <row r="25" spans="1:34" x14ac:dyDescent="0.3">
      <c r="A25" t="str">
        <f t="shared" si="45"/>
        <v>x2_x5</v>
      </c>
      <c r="B25">
        <f t="shared" ref="B25:W25" si="62">RANK(B12,B$6:B$15)</f>
        <v>8</v>
      </c>
      <c r="C25">
        <f t="shared" si="62"/>
        <v>1</v>
      </c>
      <c r="D25">
        <f t="shared" si="62"/>
        <v>8</v>
      </c>
      <c r="E25">
        <f t="shared" si="62"/>
        <v>1</v>
      </c>
      <c r="F25">
        <f t="shared" si="62"/>
        <v>1</v>
      </c>
      <c r="G25">
        <f t="shared" si="62"/>
        <v>8</v>
      </c>
      <c r="H25">
        <f t="shared" si="62"/>
        <v>1</v>
      </c>
      <c r="I25">
        <f t="shared" si="62"/>
        <v>1</v>
      </c>
      <c r="J25">
        <f t="shared" si="62"/>
        <v>1</v>
      </c>
      <c r="K25">
        <f t="shared" si="62"/>
        <v>8</v>
      </c>
      <c r="L25">
        <f t="shared" si="62"/>
        <v>5</v>
      </c>
      <c r="M25">
        <f t="shared" si="62"/>
        <v>6</v>
      </c>
      <c r="N25">
        <f t="shared" si="62"/>
        <v>2</v>
      </c>
      <c r="O25">
        <f t="shared" si="62"/>
        <v>6</v>
      </c>
      <c r="P25">
        <f t="shared" si="62"/>
        <v>5</v>
      </c>
      <c r="Q25">
        <f t="shared" si="62"/>
        <v>2</v>
      </c>
      <c r="R25">
        <f t="shared" si="62"/>
        <v>1</v>
      </c>
      <c r="S25">
        <f t="shared" si="62"/>
        <v>1</v>
      </c>
      <c r="T25">
        <f t="shared" si="62"/>
        <v>1</v>
      </c>
      <c r="U25">
        <f t="shared" si="62"/>
        <v>2</v>
      </c>
      <c r="V25">
        <f t="shared" si="62"/>
        <v>1</v>
      </c>
      <c r="W25">
        <f t="shared" si="62"/>
        <v>7</v>
      </c>
      <c r="X25">
        <f t="shared" si="47"/>
        <v>315</v>
      </c>
      <c r="Y25">
        <f t="shared" si="52"/>
        <v>320.60000000000002</v>
      </c>
      <c r="Z25">
        <f t="shared" si="53"/>
        <v>2</v>
      </c>
      <c r="AA25">
        <f t="shared" si="48"/>
        <v>2</v>
      </c>
      <c r="AB25">
        <f t="shared" si="54"/>
        <v>0</v>
      </c>
      <c r="AC25" t="str">
        <f t="shared" si="55"/>
        <v>invalid</v>
      </c>
      <c r="AD25">
        <f t="shared" si="56"/>
        <v>0</v>
      </c>
      <c r="AE25">
        <f t="shared" si="49"/>
        <v>-5.6</v>
      </c>
      <c r="AF25">
        <f t="shared" si="50"/>
        <v>-5.6</v>
      </c>
      <c r="AH25">
        <f t="shared" si="57"/>
        <v>-5.5999999999999999E-3</v>
      </c>
    </row>
    <row r="26" spans="1:34" x14ac:dyDescent="0.3">
      <c r="A26" t="str">
        <f t="shared" si="45"/>
        <v>x3_x4</v>
      </c>
      <c r="B26">
        <f t="shared" ref="B26:W26" si="63">RANK(B13,B$6:B$15)</f>
        <v>1</v>
      </c>
      <c r="C26">
        <f t="shared" si="63"/>
        <v>8</v>
      </c>
      <c r="D26">
        <f t="shared" si="63"/>
        <v>1</v>
      </c>
      <c r="E26">
        <f t="shared" si="63"/>
        <v>9</v>
      </c>
      <c r="F26">
        <f t="shared" si="63"/>
        <v>9</v>
      </c>
      <c r="G26">
        <f t="shared" si="63"/>
        <v>6</v>
      </c>
      <c r="H26">
        <f t="shared" si="63"/>
        <v>1</v>
      </c>
      <c r="I26">
        <f t="shared" si="63"/>
        <v>1</v>
      </c>
      <c r="J26">
        <f t="shared" si="63"/>
        <v>9</v>
      </c>
      <c r="K26">
        <f t="shared" si="63"/>
        <v>6</v>
      </c>
      <c r="L26">
        <f t="shared" si="63"/>
        <v>5</v>
      </c>
      <c r="M26">
        <f t="shared" si="63"/>
        <v>3</v>
      </c>
      <c r="N26">
        <f t="shared" si="63"/>
        <v>8</v>
      </c>
      <c r="O26">
        <f t="shared" si="63"/>
        <v>3</v>
      </c>
      <c r="P26">
        <f t="shared" si="63"/>
        <v>2</v>
      </c>
      <c r="Q26">
        <f t="shared" si="63"/>
        <v>6</v>
      </c>
      <c r="R26">
        <f t="shared" si="63"/>
        <v>5</v>
      </c>
      <c r="S26">
        <f t="shared" si="63"/>
        <v>5</v>
      </c>
      <c r="T26">
        <f t="shared" si="63"/>
        <v>1</v>
      </c>
      <c r="U26">
        <f t="shared" si="63"/>
        <v>6</v>
      </c>
      <c r="V26">
        <f t="shared" si="63"/>
        <v>5</v>
      </c>
      <c r="W26">
        <f t="shared" si="63"/>
        <v>4</v>
      </c>
      <c r="X26">
        <f t="shared" si="47"/>
        <v>139</v>
      </c>
      <c r="Y26">
        <f t="shared" si="52"/>
        <v>143.30000000000001</v>
      </c>
      <c r="Z26">
        <f t="shared" si="53"/>
        <v>9</v>
      </c>
      <c r="AA26">
        <f t="shared" si="48"/>
        <v>9</v>
      </c>
      <c r="AB26">
        <f t="shared" si="54"/>
        <v>0</v>
      </c>
      <c r="AC26" t="str">
        <f t="shared" si="55"/>
        <v>invalid</v>
      </c>
      <c r="AD26">
        <f t="shared" si="56"/>
        <v>0</v>
      </c>
      <c r="AE26">
        <f t="shared" si="49"/>
        <v>-4.3</v>
      </c>
      <c r="AF26">
        <f t="shared" si="50"/>
        <v>-4.3</v>
      </c>
      <c r="AH26">
        <f t="shared" si="57"/>
        <v>-4.3E-3</v>
      </c>
    </row>
    <row r="27" spans="1:34" x14ac:dyDescent="0.3">
      <c r="A27" t="str">
        <f t="shared" si="45"/>
        <v>x3_x5</v>
      </c>
      <c r="B27">
        <f t="shared" ref="B27:W27" si="64">RANK(B14,B$6:B$15)</f>
        <v>1</v>
      </c>
      <c r="C27">
        <f t="shared" si="64"/>
        <v>8</v>
      </c>
      <c r="D27">
        <f t="shared" si="64"/>
        <v>1</v>
      </c>
      <c r="E27">
        <f t="shared" si="64"/>
        <v>9</v>
      </c>
      <c r="F27">
        <f t="shared" si="64"/>
        <v>9</v>
      </c>
      <c r="G27">
        <f t="shared" si="64"/>
        <v>6</v>
      </c>
      <c r="H27">
        <f t="shared" si="64"/>
        <v>1</v>
      </c>
      <c r="I27">
        <f t="shared" si="64"/>
        <v>1</v>
      </c>
      <c r="J27">
        <f t="shared" si="64"/>
        <v>9</v>
      </c>
      <c r="K27">
        <f t="shared" si="64"/>
        <v>6</v>
      </c>
      <c r="L27">
        <f t="shared" si="64"/>
        <v>5</v>
      </c>
      <c r="M27">
        <f t="shared" si="64"/>
        <v>6</v>
      </c>
      <c r="N27">
        <f t="shared" si="64"/>
        <v>2</v>
      </c>
      <c r="O27">
        <f t="shared" si="64"/>
        <v>6</v>
      </c>
      <c r="P27">
        <f t="shared" si="64"/>
        <v>5</v>
      </c>
      <c r="Q27">
        <f t="shared" si="64"/>
        <v>2</v>
      </c>
      <c r="R27">
        <f t="shared" si="64"/>
        <v>1</v>
      </c>
      <c r="S27">
        <f t="shared" si="64"/>
        <v>1</v>
      </c>
      <c r="T27">
        <f t="shared" si="64"/>
        <v>1</v>
      </c>
      <c r="U27">
        <f t="shared" si="64"/>
        <v>2</v>
      </c>
      <c r="V27">
        <f t="shared" si="64"/>
        <v>1</v>
      </c>
      <c r="W27">
        <f t="shared" si="64"/>
        <v>7</v>
      </c>
      <c r="X27">
        <f t="shared" si="47"/>
        <v>174</v>
      </c>
      <c r="Y27">
        <f t="shared" si="52"/>
        <v>165.3</v>
      </c>
      <c r="Z27">
        <f t="shared" si="53"/>
        <v>8</v>
      </c>
      <c r="AA27">
        <f t="shared" si="48"/>
        <v>8</v>
      </c>
      <c r="AB27">
        <f t="shared" si="54"/>
        <v>0</v>
      </c>
      <c r="AC27" t="str">
        <f t="shared" si="55"/>
        <v>invalid</v>
      </c>
      <c r="AD27">
        <f t="shared" si="56"/>
        <v>0</v>
      </c>
      <c r="AE27">
        <f t="shared" si="49"/>
        <v>8.6999999999999993</v>
      </c>
      <c r="AF27">
        <f t="shared" si="50"/>
        <v>8.6999999999999993</v>
      </c>
      <c r="AH27">
        <f t="shared" si="57"/>
        <v>8.6999999999999994E-3</v>
      </c>
    </row>
    <row r="28" spans="1:34" x14ac:dyDescent="0.3">
      <c r="A28" t="str">
        <f t="shared" si="45"/>
        <v>x4_x5</v>
      </c>
      <c r="B28">
        <f t="shared" ref="B28:W28" si="65">RANK(B15,B$6:B$15)</f>
        <v>3</v>
      </c>
      <c r="C28">
        <f t="shared" si="65"/>
        <v>10</v>
      </c>
      <c r="D28">
        <f t="shared" si="65"/>
        <v>3</v>
      </c>
      <c r="E28">
        <f t="shared" si="65"/>
        <v>8</v>
      </c>
      <c r="F28">
        <f t="shared" si="65"/>
        <v>8</v>
      </c>
      <c r="G28">
        <f t="shared" si="65"/>
        <v>1</v>
      </c>
      <c r="H28">
        <f t="shared" si="65"/>
        <v>1</v>
      </c>
      <c r="I28">
        <f t="shared" si="65"/>
        <v>1</v>
      </c>
      <c r="J28">
        <f t="shared" si="65"/>
        <v>4</v>
      </c>
      <c r="K28">
        <f t="shared" si="65"/>
        <v>1</v>
      </c>
      <c r="L28">
        <f t="shared" si="65"/>
        <v>10</v>
      </c>
      <c r="M28">
        <f t="shared" si="65"/>
        <v>6</v>
      </c>
      <c r="N28">
        <f t="shared" si="65"/>
        <v>2</v>
      </c>
      <c r="O28">
        <f t="shared" si="65"/>
        <v>6</v>
      </c>
      <c r="P28">
        <f t="shared" si="65"/>
        <v>5</v>
      </c>
      <c r="Q28">
        <f t="shared" si="65"/>
        <v>2</v>
      </c>
      <c r="R28">
        <f t="shared" si="65"/>
        <v>1</v>
      </c>
      <c r="S28">
        <f t="shared" si="65"/>
        <v>1</v>
      </c>
      <c r="T28">
        <f t="shared" si="65"/>
        <v>1</v>
      </c>
      <c r="U28">
        <f t="shared" si="65"/>
        <v>2</v>
      </c>
      <c r="V28">
        <f t="shared" si="65"/>
        <v>1</v>
      </c>
      <c r="W28">
        <f t="shared" si="65"/>
        <v>7</v>
      </c>
      <c r="X28">
        <f t="shared" si="47"/>
        <v>128</v>
      </c>
      <c r="Y28">
        <f t="shared" si="52"/>
        <v>128.30000000000001</v>
      </c>
      <c r="Z28">
        <f t="shared" si="53"/>
        <v>10</v>
      </c>
      <c r="AA28">
        <f t="shared" si="48"/>
        <v>10</v>
      </c>
      <c r="AB28">
        <f t="shared" si="54"/>
        <v>0</v>
      </c>
      <c r="AC28" t="str">
        <f t="shared" si="55"/>
        <v>invalid</v>
      </c>
      <c r="AD28">
        <f t="shared" si="56"/>
        <v>0</v>
      </c>
      <c r="AE28">
        <f t="shared" si="49"/>
        <v>-0.3</v>
      </c>
      <c r="AF28">
        <f t="shared" si="50"/>
        <v>-0.3</v>
      </c>
      <c r="AH28">
        <f t="shared" si="57"/>
        <v>-2.9999999999999997E-4</v>
      </c>
    </row>
    <row r="31" spans="1:34" x14ac:dyDescent="0.3">
      <c r="B31">
        <f>B19-B44</f>
        <v>0</v>
      </c>
      <c r="C31">
        <f t="shared" ref="C31:W31" si="66">C19-C44</f>
        <v>0</v>
      </c>
      <c r="D31">
        <f t="shared" si="66"/>
        <v>0</v>
      </c>
      <c r="E31">
        <f t="shared" si="66"/>
        <v>0</v>
      </c>
      <c r="F31">
        <f t="shared" si="66"/>
        <v>0</v>
      </c>
      <c r="G31">
        <f t="shared" si="66"/>
        <v>0</v>
      </c>
      <c r="H31">
        <f t="shared" si="66"/>
        <v>0</v>
      </c>
      <c r="I31">
        <f t="shared" si="66"/>
        <v>0</v>
      </c>
      <c r="J31">
        <f t="shared" si="66"/>
        <v>0</v>
      </c>
      <c r="K31">
        <f t="shared" si="66"/>
        <v>0</v>
      </c>
      <c r="L31">
        <f t="shared" si="66"/>
        <v>0</v>
      </c>
      <c r="M31">
        <f t="shared" si="66"/>
        <v>0</v>
      </c>
      <c r="N31">
        <f t="shared" si="66"/>
        <v>0</v>
      </c>
      <c r="O31">
        <f t="shared" si="66"/>
        <v>0</v>
      </c>
      <c r="P31">
        <f t="shared" si="66"/>
        <v>0</v>
      </c>
      <c r="Q31">
        <f t="shared" si="66"/>
        <v>0</v>
      </c>
      <c r="R31">
        <f t="shared" si="66"/>
        <v>0</v>
      </c>
      <c r="S31">
        <f t="shared" si="66"/>
        <v>0</v>
      </c>
      <c r="T31">
        <f t="shared" si="66"/>
        <v>0</v>
      </c>
      <c r="U31">
        <f t="shared" si="66"/>
        <v>0</v>
      </c>
      <c r="V31">
        <f t="shared" si="66"/>
        <v>0</v>
      </c>
      <c r="W31">
        <f t="shared" si="66"/>
        <v>0</v>
      </c>
    </row>
    <row r="32" spans="1:34" x14ac:dyDescent="0.3">
      <c r="B32">
        <f t="shared" ref="B32:W32" si="67">B20-B45</f>
        <v>0</v>
      </c>
      <c r="C32">
        <f t="shared" si="67"/>
        <v>0</v>
      </c>
      <c r="D32">
        <f t="shared" si="67"/>
        <v>0</v>
      </c>
      <c r="E32">
        <f t="shared" si="67"/>
        <v>0</v>
      </c>
      <c r="F32">
        <f t="shared" si="67"/>
        <v>0</v>
      </c>
      <c r="G32">
        <f t="shared" si="67"/>
        <v>0</v>
      </c>
      <c r="H32">
        <f t="shared" si="67"/>
        <v>0</v>
      </c>
      <c r="I32">
        <f t="shared" si="67"/>
        <v>0</v>
      </c>
      <c r="J32">
        <f t="shared" si="67"/>
        <v>0</v>
      </c>
      <c r="K32">
        <f t="shared" si="67"/>
        <v>0</v>
      </c>
      <c r="L32">
        <f t="shared" si="67"/>
        <v>0</v>
      </c>
      <c r="M32">
        <f t="shared" si="67"/>
        <v>0</v>
      </c>
      <c r="N32">
        <f t="shared" si="67"/>
        <v>0</v>
      </c>
      <c r="O32">
        <f t="shared" si="67"/>
        <v>0</v>
      </c>
      <c r="P32">
        <f t="shared" si="67"/>
        <v>0</v>
      </c>
      <c r="Q32">
        <f t="shared" si="67"/>
        <v>0</v>
      </c>
      <c r="R32">
        <f t="shared" si="67"/>
        <v>0</v>
      </c>
      <c r="S32">
        <f t="shared" si="67"/>
        <v>0</v>
      </c>
      <c r="T32">
        <f t="shared" si="67"/>
        <v>0</v>
      </c>
      <c r="U32">
        <f t="shared" si="67"/>
        <v>0</v>
      </c>
      <c r="V32">
        <f t="shared" si="67"/>
        <v>0</v>
      </c>
      <c r="W32">
        <f t="shared" si="67"/>
        <v>0</v>
      </c>
    </row>
    <row r="33" spans="1:48" x14ac:dyDescent="0.3">
      <c r="B33">
        <f t="shared" ref="B33:W33" si="68">B21-B46</f>
        <v>0</v>
      </c>
      <c r="C33">
        <f t="shared" si="68"/>
        <v>0</v>
      </c>
      <c r="D33">
        <f t="shared" si="68"/>
        <v>0</v>
      </c>
      <c r="E33">
        <f t="shared" si="68"/>
        <v>0</v>
      </c>
      <c r="F33">
        <f t="shared" si="68"/>
        <v>0</v>
      </c>
      <c r="G33">
        <f t="shared" si="68"/>
        <v>0</v>
      </c>
      <c r="H33">
        <f t="shared" si="68"/>
        <v>0</v>
      </c>
      <c r="I33">
        <f t="shared" si="68"/>
        <v>0</v>
      </c>
      <c r="J33">
        <f t="shared" si="68"/>
        <v>0</v>
      </c>
      <c r="K33">
        <f t="shared" si="68"/>
        <v>0</v>
      </c>
      <c r="L33">
        <f t="shared" si="68"/>
        <v>0</v>
      </c>
      <c r="M33">
        <f t="shared" si="68"/>
        <v>0</v>
      </c>
      <c r="N33">
        <f t="shared" si="68"/>
        <v>0</v>
      </c>
      <c r="O33">
        <f t="shared" si="68"/>
        <v>0</v>
      </c>
      <c r="P33">
        <f t="shared" si="68"/>
        <v>0</v>
      </c>
      <c r="Q33">
        <f t="shared" si="68"/>
        <v>0</v>
      </c>
      <c r="R33">
        <f t="shared" si="68"/>
        <v>0</v>
      </c>
      <c r="S33">
        <f t="shared" si="68"/>
        <v>0</v>
      </c>
      <c r="T33">
        <f t="shared" si="68"/>
        <v>0</v>
      </c>
      <c r="U33">
        <f t="shared" si="68"/>
        <v>0</v>
      </c>
      <c r="V33">
        <f t="shared" si="68"/>
        <v>0</v>
      </c>
      <c r="W33">
        <f t="shared" si="68"/>
        <v>0</v>
      </c>
    </row>
    <row r="34" spans="1:48" x14ac:dyDescent="0.3">
      <c r="B34">
        <f t="shared" ref="B34:W34" si="69">B22-B47</f>
        <v>0</v>
      </c>
      <c r="C34">
        <f t="shared" si="69"/>
        <v>0</v>
      </c>
      <c r="D34">
        <f t="shared" si="69"/>
        <v>0</v>
      </c>
      <c r="E34">
        <f t="shared" si="69"/>
        <v>0</v>
      </c>
      <c r="F34">
        <f t="shared" si="69"/>
        <v>0</v>
      </c>
      <c r="G34">
        <f t="shared" si="69"/>
        <v>0</v>
      </c>
      <c r="H34">
        <f t="shared" si="69"/>
        <v>0</v>
      </c>
      <c r="I34">
        <f t="shared" si="69"/>
        <v>0</v>
      </c>
      <c r="J34">
        <f t="shared" si="69"/>
        <v>0</v>
      </c>
      <c r="K34">
        <f t="shared" si="69"/>
        <v>0</v>
      </c>
      <c r="L34">
        <f t="shared" si="69"/>
        <v>0</v>
      </c>
      <c r="M34">
        <f t="shared" si="69"/>
        <v>0</v>
      </c>
      <c r="N34">
        <f t="shared" si="69"/>
        <v>0</v>
      </c>
      <c r="O34">
        <f t="shared" si="69"/>
        <v>0</v>
      </c>
      <c r="P34">
        <f t="shared" si="69"/>
        <v>0</v>
      </c>
      <c r="Q34">
        <f t="shared" si="69"/>
        <v>0</v>
      </c>
      <c r="R34">
        <f t="shared" si="69"/>
        <v>0</v>
      </c>
      <c r="S34">
        <f t="shared" si="69"/>
        <v>0</v>
      </c>
      <c r="T34">
        <f t="shared" si="69"/>
        <v>0</v>
      </c>
      <c r="U34">
        <f t="shared" si="69"/>
        <v>0</v>
      </c>
      <c r="V34">
        <f t="shared" si="69"/>
        <v>0</v>
      </c>
      <c r="W34">
        <f t="shared" si="69"/>
        <v>0</v>
      </c>
    </row>
    <row r="35" spans="1:48" x14ac:dyDescent="0.3">
      <c r="B35">
        <f t="shared" ref="B35:W35" si="70">B23-B48</f>
        <v>0</v>
      </c>
      <c r="C35">
        <f t="shared" si="70"/>
        <v>0</v>
      </c>
      <c r="D35">
        <f t="shared" si="70"/>
        <v>0</v>
      </c>
      <c r="E35">
        <f t="shared" si="70"/>
        <v>0</v>
      </c>
      <c r="F35">
        <f t="shared" si="70"/>
        <v>0</v>
      </c>
      <c r="G35">
        <f t="shared" si="70"/>
        <v>0</v>
      </c>
      <c r="H35">
        <f t="shared" si="70"/>
        <v>0</v>
      </c>
      <c r="I35">
        <f t="shared" si="70"/>
        <v>0</v>
      </c>
      <c r="J35">
        <f t="shared" si="70"/>
        <v>0</v>
      </c>
      <c r="K35">
        <f t="shared" si="70"/>
        <v>0</v>
      </c>
      <c r="L35">
        <f t="shared" si="70"/>
        <v>0</v>
      </c>
      <c r="M35">
        <f t="shared" si="70"/>
        <v>0</v>
      </c>
      <c r="N35">
        <f t="shared" si="70"/>
        <v>0</v>
      </c>
      <c r="O35">
        <f t="shared" si="70"/>
        <v>0</v>
      </c>
      <c r="P35">
        <f t="shared" si="70"/>
        <v>0</v>
      </c>
      <c r="Q35">
        <f t="shared" si="70"/>
        <v>0</v>
      </c>
      <c r="R35">
        <f t="shared" si="70"/>
        <v>0</v>
      </c>
      <c r="S35">
        <f t="shared" si="70"/>
        <v>0</v>
      </c>
      <c r="T35">
        <f t="shared" si="70"/>
        <v>0</v>
      </c>
      <c r="U35">
        <f t="shared" si="70"/>
        <v>0</v>
      </c>
      <c r="V35">
        <f t="shared" si="70"/>
        <v>0</v>
      </c>
      <c r="W35">
        <f t="shared" si="70"/>
        <v>0</v>
      </c>
    </row>
    <row r="36" spans="1:48" x14ac:dyDescent="0.3">
      <c r="B36">
        <f t="shared" ref="B36:W36" si="71">B24-B49</f>
        <v>0</v>
      </c>
      <c r="C36">
        <f t="shared" si="71"/>
        <v>0</v>
      </c>
      <c r="D36">
        <f t="shared" si="71"/>
        <v>0</v>
      </c>
      <c r="E36">
        <f t="shared" si="71"/>
        <v>0</v>
      </c>
      <c r="F36">
        <f t="shared" si="71"/>
        <v>0</v>
      </c>
      <c r="G36">
        <f t="shared" si="71"/>
        <v>0</v>
      </c>
      <c r="H36">
        <f t="shared" si="71"/>
        <v>0</v>
      </c>
      <c r="I36">
        <f t="shared" si="71"/>
        <v>0</v>
      </c>
      <c r="J36">
        <f t="shared" si="71"/>
        <v>0</v>
      </c>
      <c r="K36">
        <f t="shared" si="71"/>
        <v>0</v>
      </c>
      <c r="L36">
        <f t="shared" si="71"/>
        <v>0</v>
      </c>
      <c r="M36">
        <f t="shared" si="71"/>
        <v>0</v>
      </c>
      <c r="N36">
        <f t="shared" si="71"/>
        <v>0</v>
      </c>
      <c r="O36">
        <f t="shared" si="71"/>
        <v>0</v>
      </c>
      <c r="P36">
        <f t="shared" si="71"/>
        <v>0</v>
      </c>
      <c r="Q36">
        <f t="shared" si="71"/>
        <v>0</v>
      </c>
      <c r="R36">
        <f t="shared" si="71"/>
        <v>0</v>
      </c>
      <c r="S36">
        <f t="shared" si="71"/>
        <v>0</v>
      </c>
      <c r="T36">
        <f t="shared" si="71"/>
        <v>0</v>
      </c>
      <c r="U36">
        <f t="shared" si="71"/>
        <v>0</v>
      </c>
      <c r="V36">
        <f t="shared" si="71"/>
        <v>0</v>
      </c>
      <c r="W36">
        <f t="shared" si="71"/>
        <v>0</v>
      </c>
    </row>
    <row r="37" spans="1:48" ht="18" x14ac:dyDescent="0.3">
      <c r="A37" s="9"/>
      <c r="B37">
        <f t="shared" ref="B37:W37" si="72">B25-B50</f>
        <v>0</v>
      </c>
      <c r="C37">
        <f t="shared" si="72"/>
        <v>0</v>
      </c>
      <c r="D37">
        <f t="shared" si="72"/>
        <v>0</v>
      </c>
      <c r="E37">
        <f t="shared" si="72"/>
        <v>0</v>
      </c>
      <c r="F37">
        <f t="shared" si="72"/>
        <v>0</v>
      </c>
      <c r="G37">
        <f t="shared" si="72"/>
        <v>0</v>
      </c>
      <c r="H37">
        <f t="shared" si="72"/>
        <v>0</v>
      </c>
      <c r="I37">
        <f t="shared" si="72"/>
        <v>0</v>
      </c>
      <c r="J37">
        <f t="shared" si="72"/>
        <v>0</v>
      </c>
      <c r="K37">
        <f t="shared" si="72"/>
        <v>0</v>
      </c>
      <c r="L37">
        <f t="shared" si="72"/>
        <v>0</v>
      </c>
      <c r="M37">
        <f t="shared" si="72"/>
        <v>0</v>
      </c>
      <c r="N37">
        <f t="shared" si="72"/>
        <v>0</v>
      </c>
      <c r="O37">
        <f t="shared" si="72"/>
        <v>0</v>
      </c>
      <c r="P37">
        <f t="shared" si="72"/>
        <v>0</v>
      </c>
      <c r="Q37">
        <f t="shared" si="72"/>
        <v>0</v>
      </c>
      <c r="R37">
        <f t="shared" si="72"/>
        <v>0</v>
      </c>
      <c r="S37">
        <f t="shared" si="72"/>
        <v>0</v>
      </c>
      <c r="T37">
        <f t="shared" si="72"/>
        <v>0</v>
      </c>
      <c r="U37">
        <f t="shared" si="72"/>
        <v>0</v>
      </c>
      <c r="V37">
        <f t="shared" si="72"/>
        <v>0</v>
      </c>
      <c r="W37">
        <f t="shared" si="72"/>
        <v>0</v>
      </c>
    </row>
    <row r="38" spans="1:48" x14ac:dyDescent="0.3">
      <c r="A38" s="10"/>
      <c r="B38">
        <f t="shared" ref="B38:W38" si="73">B26-B51</f>
        <v>0</v>
      </c>
      <c r="C38">
        <f t="shared" si="73"/>
        <v>0</v>
      </c>
      <c r="D38">
        <f t="shared" si="73"/>
        <v>0</v>
      </c>
      <c r="E38">
        <f t="shared" si="73"/>
        <v>0</v>
      </c>
      <c r="F38">
        <f t="shared" si="73"/>
        <v>0</v>
      </c>
      <c r="G38">
        <f t="shared" si="73"/>
        <v>0</v>
      </c>
      <c r="H38">
        <f t="shared" si="73"/>
        <v>0</v>
      </c>
      <c r="I38">
        <f t="shared" si="73"/>
        <v>0</v>
      </c>
      <c r="J38">
        <f t="shared" si="73"/>
        <v>0</v>
      </c>
      <c r="K38">
        <f t="shared" si="73"/>
        <v>0</v>
      </c>
      <c r="L38">
        <f t="shared" si="73"/>
        <v>0</v>
      </c>
      <c r="M38">
        <f t="shared" si="73"/>
        <v>0</v>
      </c>
      <c r="N38">
        <f t="shared" si="73"/>
        <v>0</v>
      </c>
      <c r="O38">
        <f t="shared" si="73"/>
        <v>0</v>
      </c>
      <c r="P38">
        <f t="shared" si="73"/>
        <v>0</v>
      </c>
      <c r="Q38">
        <f t="shared" si="73"/>
        <v>0</v>
      </c>
      <c r="R38">
        <f t="shared" si="73"/>
        <v>0</v>
      </c>
      <c r="S38">
        <f t="shared" si="73"/>
        <v>0</v>
      </c>
      <c r="T38">
        <f t="shared" si="73"/>
        <v>0</v>
      </c>
      <c r="U38">
        <f t="shared" si="73"/>
        <v>0</v>
      </c>
      <c r="V38">
        <f t="shared" si="73"/>
        <v>0</v>
      </c>
      <c r="W38">
        <f t="shared" si="73"/>
        <v>0</v>
      </c>
    </row>
    <row r="39" spans="1:48" x14ac:dyDescent="0.3">
      <c r="B39">
        <f t="shared" ref="B39:W39" si="74">B27-B52</f>
        <v>0</v>
      </c>
      <c r="C39">
        <f t="shared" si="74"/>
        <v>0</v>
      </c>
      <c r="D39">
        <f t="shared" si="74"/>
        <v>0</v>
      </c>
      <c r="E39">
        <f t="shared" si="74"/>
        <v>0</v>
      </c>
      <c r="F39">
        <f t="shared" si="74"/>
        <v>0</v>
      </c>
      <c r="G39">
        <f t="shared" si="74"/>
        <v>0</v>
      </c>
      <c r="H39">
        <f t="shared" si="74"/>
        <v>0</v>
      </c>
      <c r="I39">
        <f t="shared" si="74"/>
        <v>0</v>
      </c>
      <c r="J39">
        <f t="shared" si="74"/>
        <v>0</v>
      </c>
      <c r="K39">
        <f t="shared" si="74"/>
        <v>0</v>
      </c>
      <c r="L39">
        <f t="shared" si="74"/>
        <v>0</v>
      </c>
      <c r="M39">
        <f t="shared" si="74"/>
        <v>0</v>
      </c>
      <c r="N39">
        <f t="shared" si="74"/>
        <v>0</v>
      </c>
      <c r="O39">
        <f t="shared" si="74"/>
        <v>0</v>
      </c>
      <c r="P39">
        <f t="shared" si="74"/>
        <v>0</v>
      </c>
      <c r="Q39">
        <f t="shared" si="74"/>
        <v>0</v>
      </c>
      <c r="R39">
        <f t="shared" si="74"/>
        <v>0</v>
      </c>
      <c r="S39">
        <f t="shared" si="74"/>
        <v>0</v>
      </c>
      <c r="T39">
        <f t="shared" si="74"/>
        <v>0</v>
      </c>
      <c r="U39">
        <f t="shared" si="74"/>
        <v>0</v>
      </c>
      <c r="V39">
        <f t="shared" si="74"/>
        <v>0</v>
      </c>
      <c r="W39">
        <f t="shared" si="74"/>
        <v>0</v>
      </c>
    </row>
    <row r="40" spans="1:48" x14ac:dyDescent="0.3">
      <c r="B40">
        <f t="shared" ref="B40:W40" si="75">B28-B53</f>
        <v>0</v>
      </c>
      <c r="C40">
        <f t="shared" si="75"/>
        <v>0</v>
      </c>
      <c r="D40">
        <f t="shared" si="75"/>
        <v>0</v>
      </c>
      <c r="E40">
        <f t="shared" si="75"/>
        <v>0</v>
      </c>
      <c r="F40">
        <f t="shared" si="75"/>
        <v>0</v>
      </c>
      <c r="G40">
        <f t="shared" si="75"/>
        <v>0</v>
      </c>
      <c r="H40">
        <f t="shared" si="75"/>
        <v>0</v>
      </c>
      <c r="I40">
        <f t="shared" si="75"/>
        <v>0</v>
      </c>
      <c r="J40">
        <f t="shared" si="75"/>
        <v>0</v>
      </c>
      <c r="K40">
        <f t="shared" si="75"/>
        <v>0</v>
      </c>
      <c r="L40">
        <f t="shared" si="75"/>
        <v>0</v>
      </c>
      <c r="M40">
        <f t="shared" si="75"/>
        <v>0</v>
      </c>
      <c r="N40">
        <f t="shared" si="75"/>
        <v>0</v>
      </c>
      <c r="O40">
        <f t="shared" si="75"/>
        <v>0</v>
      </c>
      <c r="P40">
        <f t="shared" si="75"/>
        <v>0</v>
      </c>
      <c r="Q40">
        <f t="shared" si="75"/>
        <v>0</v>
      </c>
      <c r="R40">
        <f t="shared" si="75"/>
        <v>0</v>
      </c>
      <c r="S40">
        <f t="shared" si="75"/>
        <v>0</v>
      </c>
      <c r="T40">
        <f t="shared" si="75"/>
        <v>0</v>
      </c>
      <c r="U40">
        <f t="shared" si="75"/>
        <v>0</v>
      </c>
      <c r="V40">
        <f t="shared" si="75"/>
        <v>0</v>
      </c>
      <c r="W40">
        <f t="shared" si="75"/>
        <v>0</v>
      </c>
    </row>
    <row r="41" spans="1:48" ht="18" x14ac:dyDescent="0.3">
      <c r="A41" s="11" t="s">
        <v>32</v>
      </c>
      <c r="B41" s="12">
        <v>5901824</v>
      </c>
      <c r="C41" s="11" t="s">
        <v>33</v>
      </c>
      <c r="D41" s="12">
        <v>10</v>
      </c>
      <c r="E41" s="11" t="s">
        <v>34</v>
      </c>
      <c r="F41" s="12">
        <v>22</v>
      </c>
      <c r="G41" s="11" t="s">
        <v>35</v>
      </c>
      <c r="H41" s="12">
        <v>10</v>
      </c>
      <c r="I41" s="11" t="s">
        <v>36</v>
      </c>
      <c r="J41" s="12">
        <v>0</v>
      </c>
      <c r="K41" s="11" t="s">
        <v>37</v>
      </c>
      <c r="L41" s="12" t="s">
        <v>240</v>
      </c>
    </row>
    <row r="42" spans="1:48" ht="18.600000000000001" thickBot="1" x14ac:dyDescent="0.35">
      <c r="A42" s="9"/>
    </row>
    <row r="43" spans="1:48" ht="15" thickBot="1" x14ac:dyDescent="0.35">
      <c r="A43" s="13" t="s">
        <v>39</v>
      </c>
      <c r="B43" s="13" t="s">
        <v>40</v>
      </c>
      <c r="C43" s="13" t="s">
        <v>127</v>
      </c>
      <c r="D43" s="13" t="s">
        <v>128</v>
      </c>
      <c r="E43" s="13" t="s">
        <v>129</v>
      </c>
      <c r="F43" s="13" t="s">
        <v>130</v>
      </c>
      <c r="G43" s="13" t="s">
        <v>131</v>
      </c>
      <c r="H43" s="13" t="s">
        <v>241</v>
      </c>
      <c r="I43" s="13" t="s">
        <v>242</v>
      </c>
      <c r="J43" s="13" t="s">
        <v>243</v>
      </c>
      <c r="K43" s="13" t="s">
        <v>244</v>
      </c>
      <c r="L43" s="13" t="s">
        <v>245</v>
      </c>
      <c r="M43" s="13" t="s">
        <v>246</v>
      </c>
      <c r="N43" s="13" t="s">
        <v>247</v>
      </c>
      <c r="O43" s="13" t="s">
        <v>248</v>
      </c>
      <c r="P43" s="13" t="s">
        <v>249</v>
      </c>
      <c r="Q43" s="13" t="s">
        <v>250</v>
      </c>
      <c r="R43" s="13" t="s">
        <v>251</v>
      </c>
      <c r="S43" s="13" t="s">
        <v>252</v>
      </c>
      <c r="T43" s="13" t="s">
        <v>253</v>
      </c>
      <c r="U43" s="13" t="s">
        <v>254</v>
      </c>
      <c r="V43" s="13" t="s">
        <v>255</v>
      </c>
      <c r="W43" s="13" t="s">
        <v>256</v>
      </c>
      <c r="X43" s="13" t="s">
        <v>257</v>
      </c>
    </row>
    <row r="44" spans="1:48" ht="15" thickBot="1" x14ac:dyDescent="0.35">
      <c r="A44" s="13" t="s">
        <v>0</v>
      </c>
      <c r="B44" s="14">
        <v>4</v>
      </c>
      <c r="C44" s="14">
        <v>4</v>
      </c>
      <c r="D44" s="14">
        <v>3</v>
      </c>
      <c r="E44" s="14">
        <v>4</v>
      </c>
      <c r="F44" s="14">
        <v>4</v>
      </c>
      <c r="G44" s="14">
        <v>2</v>
      </c>
      <c r="H44" s="14">
        <v>1</v>
      </c>
      <c r="I44" s="14">
        <v>1</v>
      </c>
      <c r="J44" s="14">
        <v>5</v>
      </c>
      <c r="K44" s="14">
        <v>2</v>
      </c>
      <c r="L44" s="14">
        <v>1</v>
      </c>
      <c r="M44" s="14">
        <v>10</v>
      </c>
      <c r="N44" s="14">
        <v>1</v>
      </c>
      <c r="O44" s="14">
        <v>6</v>
      </c>
      <c r="P44" s="14">
        <v>1</v>
      </c>
      <c r="Q44" s="14">
        <v>1</v>
      </c>
      <c r="R44" s="14">
        <v>10</v>
      </c>
      <c r="S44" s="14">
        <v>5</v>
      </c>
      <c r="T44" s="14">
        <v>1</v>
      </c>
      <c r="U44" s="14">
        <v>1</v>
      </c>
      <c r="V44" s="14">
        <v>10</v>
      </c>
      <c r="W44" s="14">
        <v>1</v>
      </c>
      <c r="X44" s="14">
        <v>356</v>
      </c>
      <c r="Z44">
        <f>11-B44</f>
        <v>7</v>
      </c>
      <c r="AA44">
        <f t="shared" ref="AA44:AA53" si="76">11-C44</f>
        <v>7</v>
      </c>
      <c r="AB44">
        <f t="shared" ref="AB44:AB53" si="77">11-D44</f>
        <v>8</v>
      </c>
      <c r="AC44">
        <f t="shared" ref="AC44:AC53" si="78">11-E44</f>
        <v>7</v>
      </c>
      <c r="AD44">
        <f t="shared" ref="AD44:AD53" si="79">11-F44</f>
        <v>7</v>
      </c>
      <c r="AE44">
        <f t="shared" ref="AE44:AE53" si="80">11-G44</f>
        <v>9</v>
      </c>
      <c r="AF44">
        <f t="shared" ref="AF44:AF53" si="81">11-H44</f>
        <v>10</v>
      </c>
      <c r="AG44">
        <f t="shared" ref="AG44:AG53" si="82">11-I44</f>
        <v>10</v>
      </c>
      <c r="AH44">
        <f t="shared" ref="AH44:AH53" si="83">11-J44</f>
        <v>6</v>
      </c>
      <c r="AI44">
        <f t="shared" ref="AI44:AI53" si="84">11-K44</f>
        <v>9</v>
      </c>
      <c r="AJ44">
        <f t="shared" ref="AJ44:AJ53" si="85">11-L44</f>
        <v>10</v>
      </c>
      <c r="AK44">
        <f t="shared" ref="AK44:AK53" si="86">11-M44</f>
        <v>1</v>
      </c>
      <c r="AL44">
        <f t="shared" ref="AL44:AL53" si="87">11-N44</f>
        <v>10</v>
      </c>
      <c r="AM44">
        <f t="shared" ref="AM44:AM53" si="88">11-O44</f>
        <v>5</v>
      </c>
      <c r="AN44">
        <f t="shared" ref="AN44:AN53" si="89">11-P44</f>
        <v>10</v>
      </c>
      <c r="AO44">
        <f t="shared" ref="AO44:AO53" si="90">11-Q44</f>
        <v>10</v>
      </c>
      <c r="AP44">
        <f t="shared" ref="AP44:AP53" si="91">11-R44</f>
        <v>1</v>
      </c>
      <c r="AQ44">
        <f t="shared" ref="AQ44:AQ53" si="92">11-S44</f>
        <v>6</v>
      </c>
      <c r="AR44">
        <f t="shared" ref="AR44:AR53" si="93">11-T44</f>
        <v>10</v>
      </c>
      <c r="AS44">
        <f t="shared" ref="AS44:AS53" si="94">11-U44</f>
        <v>10</v>
      </c>
      <c r="AT44">
        <f t="shared" ref="AT44:AT53" si="95">11-V44</f>
        <v>1</v>
      </c>
      <c r="AU44">
        <f t="shared" ref="AU44:AU53" si="96">11-W44</f>
        <v>10</v>
      </c>
      <c r="AV44">
        <f>X44</f>
        <v>356</v>
      </c>
    </row>
    <row r="45" spans="1:48" ht="15" thickBot="1" x14ac:dyDescent="0.35">
      <c r="A45" s="13" t="s">
        <v>1</v>
      </c>
      <c r="B45" s="14">
        <v>4</v>
      </c>
      <c r="C45" s="14">
        <v>4</v>
      </c>
      <c r="D45" s="14">
        <v>3</v>
      </c>
      <c r="E45" s="14">
        <v>4</v>
      </c>
      <c r="F45" s="14">
        <v>4</v>
      </c>
      <c r="G45" s="14">
        <v>2</v>
      </c>
      <c r="H45" s="14">
        <v>1</v>
      </c>
      <c r="I45" s="14">
        <v>1</v>
      </c>
      <c r="J45" s="14">
        <v>5</v>
      </c>
      <c r="K45" s="14">
        <v>2</v>
      </c>
      <c r="L45" s="14">
        <v>1</v>
      </c>
      <c r="M45" s="14">
        <v>1</v>
      </c>
      <c r="N45" s="14">
        <v>6</v>
      </c>
      <c r="O45" s="14">
        <v>1</v>
      </c>
      <c r="P45" s="14">
        <v>5</v>
      </c>
      <c r="Q45" s="14">
        <v>9</v>
      </c>
      <c r="R45" s="14">
        <v>8</v>
      </c>
      <c r="S45" s="14">
        <v>5</v>
      </c>
      <c r="T45" s="14">
        <v>1</v>
      </c>
      <c r="U45" s="14">
        <v>9</v>
      </c>
      <c r="V45" s="14">
        <v>8</v>
      </c>
      <c r="W45" s="14">
        <v>1</v>
      </c>
      <c r="X45" s="14">
        <v>239</v>
      </c>
      <c r="Z45">
        <f t="shared" ref="Z45:Z53" si="97">11-B45</f>
        <v>7</v>
      </c>
      <c r="AA45">
        <f t="shared" si="76"/>
        <v>7</v>
      </c>
      <c r="AB45">
        <f t="shared" si="77"/>
        <v>8</v>
      </c>
      <c r="AC45">
        <f t="shared" si="78"/>
        <v>7</v>
      </c>
      <c r="AD45">
        <f t="shared" si="79"/>
        <v>7</v>
      </c>
      <c r="AE45">
        <f t="shared" si="80"/>
        <v>9</v>
      </c>
      <c r="AF45">
        <f t="shared" si="81"/>
        <v>10</v>
      </c>
      <c r="AG45">
        <f t="shared" si="82"/>
        <v>10</v>
      </c>
      <c r="AH45">
        <f t="shared" si="83"/>
        <v>6</v>
      </c>
      <c r="AI45">
        <f t="shared" si="84"/>
        <v>9</v>
      </c>
      <c r="AJ45">
        <f t="shared" si="85"/>
        <v>10</v>
      </c>
      <c r="AK45">
        <f t="shared" si="86"/>
        <v>10</v>
      </c>
      <c r="AL45">
        <f t="shared" si="87"/>
        <v>5</v>
      </c>
      <c r="AM45">
        <f t="shared" si="88"/>
        <v>10</v>
      </c>
      <c r="AN45">
        <f t="shared" si="89"/>
        <v>6</v>
      </c>
      <c r="AO45">
        <f t="shared" si="90"/>
        <v>2</v>
      </c>
      <c r="AP45">
        <f t="shared" si="91"/>
        <v>3</v>
      </c>
      <c r="AQ45">
        <f t="shared" si="92"/>
        <v>6</v>
      </c>
      <c r="AR45">
        <f t="shared" si="93"/>
        <v>10</v>
      </c>
      <c r="AS45">
        <f t="shared" si="94"/>
        <v>2</v>
      </c>
      <c r="AT45">
        <f t="shared" si="95"/>
        <v>3</v>
      </c>
      <c r="AU45">
        <f t="shared" si="96"/>
        <v>10</v>
      </c>
      <c r="AV45">
        <f t="shared" ref="AV45:AV53" si="98">X45</f>
        <v>239</v>
      </c>
    </row>
    <row r="46" spans="1:48" ht="15" thickBot="1" x14ac:dyDescent="0.35">
      <c r="A46" s="13" t="s">
        <v>2</v>
      </c>
      <c r="B46" s="14">
        <v>4</v>
      </c>
      <c r="C46" s="14">
        <v>4</v>
      </c>
      <c r="D46" s="14">
        <v>3</v>
      </c>
      <c r="E46" s="14">
        <v>4</v>
      </c>
      <c r="F46" s="14">
        <v>4</v>
      </c>
      <c r="G46" s="14">
        <v>2</v>
      </c>
      <c r="H46" s="14">
        <v>1</v>
      </c>
      <c r="I46" s="14">
        <v>1</v>
      </c>
      <c r="J46" s="14">
        <v>5</v>
      </c>
      <c r="K46" s="14">
        <v>2</v>
      </c>
      <c r="L46" s="14">
        <v>1</v>
      </c>
      <c r="M46" s="14">
        <v>3</v>
      </c>
      <c r="N46" s="14">
        <v>8</v>
      </c>
      <c r="O46" s="14">
        <v>3</v>
      </c>
      <c r="P46" s="14">
        <v>2</v>
      </c>
      <c r="Q46" s="14">
        <v>6</v>
      </c>
      <c r="R46" s="14">
        <v>5</v>
      </c>
      <c r="S46" s="14">
        <v>5</v>
      </c>
      <c r="T46" s="14">
        <v>1</v>
      </c>
      <c r="U46" s="14">
        <v>6</v>
      </c>
      <c r="V46" s="14">
        <v>5</v>
      </c>
      <c r="W46" s="14">
        <v>4</v>
      </c>
      <c r="X46" s="14">
        <v>240</v>
      </c>
      <c r="Z46">
        <f t="shared" si="97"/>
        <v>7</v>
      </c>
      <c r="AA46">
        <f t="shared" si="76"/>
        <v>7</v>
      </c>
      <c r="AB46">
        <f t="shared" si="77"/>
        <v>8</v>
      </c>
      <c r="AC46">
        <f t="shared" si="78"/>
        <v>7</v>
      </c>
      <c r="AD46">
        <f t="shared" si="79"/>
        <v>7</v>
      </c>
      <c r="AE46">
        <f t="shared" si="80"/>
        <v>9</v>
      </c>
      <c r="AF46">
        <f t="shared" si="81"/>
        <v>10</v>
      </c>
      <c r="AG46">
        <f t="shared" si="82"/>
        <v>10</v>
      </c>
      <c r="AH46">
        <f t="shared" si="83"/>
        <v>6</v>
      </c>
      <c r="AI46">
        <f t="shared" si="84"/>
        <v>9</v>
      </c>
      <c r="AJ46">
        <f t="shared" si="85"/>
        <v>10</v>
      </c>
      <c r="AK46">
        <f t="shared" si="86"/>
        <v>8</v>
      </c>
      <c r="AL46">
        <f t="shared" si="87"/>
        <v>3</v>
      </c>
      <c r="AM46">
        <f t="shared" si="88"/>
        <v>8</v>
      </c>
      <c r="AN46">
        <f t="shared" si="89"/>
        <v>9</v>
      </c>
      <c r="AO46">
        <f t="shared" si="90"/>
        <v>5</v>
      </c>
      <c r="AP46">
        <f t="shared" si="91"/>
        <v>6</v>
      </c>
      <c r="AQ46">
        <f t="shared" si="92"/>
        <v>6</v>
      </c>
      <c r="AR46">
        <f t="shared" si="93"/>
        <v>10</v>
      </c>
      <c r="AS46">
        <f t="shared" si="94"/>
        <v>5</v>
      </c>
      <c r="AT46">
        <f t="shared" si="95"/>
        <v>6</v>
      </c>
      <c r="AU46">
        <f t="shared" si="96"/>
        <v>7</v>
      </c>
      <c r="AV46">
        <f t="shared" si="98"/>
        <v>240</v>
      </c>
    </row>
    <row r="47" spans="1:48" ht="15" thickBot="1" x14ac:dyDescent="0.35">
      <c r="A47" s="13" t="s">
        <v>3</v>
      </c>
      <c r="B47" s="14">
        <v>4</v>
      </c>
      <c r="C47" s="14">
        <v>4</v>
      </c>
      <c r="D47" s="14">
        <v>3</v>
      </c>
      <c r="E47" s="14">
        <v>4</v>
      </c>
      <c r="F47" s="14">
        <v>4</v>
      </c>
      <c r="G47" s="14">
        <v>2</v>
      </c>
      <c r="H47" s="14">
        <v>1</v>
      </c>
      <c r="I47" s="14">
        <v>1</v>
      </c>
      <c r="J47" s="14">
        <v>5</v>
      </c>
      <c r="K47" s="14">
        <v>2</v>
      </c>
      <c r="L47" s="14">
        <v>1</v>
      </c>
      <c r="M47" s="14">
        <v>6</v>
      </c>
      <c r="N47" s="14">
        <v>2</v>
      </c>
      <c r="O47" s="14">
        <v>6</v>
      </c>
      <c r="P47" s="14">
        <v>5</v>
      </c>
      <c r="Q47" s="14">
        <v>2</v>
      </c>
      <c r="R47" s="14">
        <v>1</v>
      </c>
      <c r="S47" s="14">
        <v>1</v>
      </c>
      <c r="T47" s="14">
        <v>1</v>
      </c>
      <c r="U47" s="14">
        <v>2</v>
      </c>
      <c r="V47" s="14">
        <v>1</v>
      </c>
      <c r="W47" s="14">
        <v>7</v>
      </c>
      <c r="X47" s="14">
        <v>267</v>
      </c>
      <c r="Z47">
        <f t="shared" si="97"/>
        <v>7</v>
      </c>
      <c r="AA47">
        <f t="shared" si="76"/>
        <v>7</v>
      </c>
      <c r="AB47">
        <f t="shared" si="77"/>
        <v>8</v>
      </c>
      <c r="AC47">
        <f t="shared" si="78"/>
        <v>7</v>
      </c>
      <c r="AD47">
        <f t="shared" si="79"/>
        <v>7</v>
      </c>
      <c r="AE47">
        <f t="shared" si="80"/>
        <v>9</v>
      </c>
      <c r="AF47">
        <f t="shared" si="81"/>
        <v>10</v>
      </c>
      <c r="AG47">
        <f t="shared" si="82"/>
        <v>10</v>
      </c>
      <c r="AH47">
        <f t="shared" si="83"/>
        <v>6</v>
      </c>
      <c r="AI47">
        <f t="shared" si="84"/>
        <v>9</v>
      </c>
      <c r="AJ47">
        <f t="shared" si="85"/>
        <v>10</v>
      </c>
      <c r="AK47">
        <f t="shared" si="86"/>
        <v>5</v>
      </c>
      <c r="AL47">
        <f t="shared" si="87"/>
        <v>9</v>
      </c>
      <c r="AM47">
        <f t="shared" si="88"/>
        <v>5</v>
      </c>
      <c r="AN47">
        <f t="shared" si="89"/>
        <v>6</v>
      </c>
      <c r="AO47">
        <f t="shared" si="90"/>
        <v>9</v>
      </c>
      <c r="AP47">
        <f t="shared" si="91"/>
        <v>10</v>
      </c>
      <c r="AQ47">
        <f t="shared" si="92"/>
        <v>10</v>
      </c>
      <c r="AR47">
        <f t="shared" si="93"/>
        <v>10</v>
      </c>
      <c r="AS47">
        <f t="shared" si="94"/>
        <v>9</v>
      </c>
      <c r="AT47">
        <f t="shared" si="95"/>
        <v>10</v>
      </c>
      <c r="AU47">
        <f t="shared" si="96"/>
        <v>4</v>
      </c>
      <c r="AV47">
        <f t="shared" si="98"/>
        <v>267</v>
      </c>
    </row>
    <row r="48" spans="1:48" ht="15" thickBot="1" x14ac:dyDescent="0.35">
      <c r="A48" s="13" t="s">
        <v>4</v>
      </c>
      <c r="B48" s="14">
        <v>8</v>
      </c>
      <c r="C48" s="14">
        <v>1</v>
      </c>
      <c r="D48" s="14">
        <v>8</v>
      </c>
      <c r="E48" s="14">
        <v>1</v>
      </c>
      <c r="F48" s="14">
        <v>1</v>
      </c>
      <c r="G48" s="14">
        <v>8</v>
      </c>
      <c r="H48" s="14">
        <v>1</v>
      </c>
      <c r="I48" s="14">
        <v>1</v>
      </c>
      <c r="J48" s="14">
        <v>1</v>
      </c>
      <c r="K48" s="14">
        <v>8</v>
      </c>
      <c r="L48" s="14">
        <v>5</v>
      </c>
      <c r="M48" s="14">
        <v>1</v>
      </c>
      <c r="N48" s="14">
        <v>6</v>
      </c>
      <c r="O48" s="14">
        <v>1</v>
      </c>
      <c r="P48" s="14">
        <v>5</v>
      </c>
      <c r="Q48" s="14">
        <v>9</v>
      </c>
      <c r="R48" s="14">
        <v>8</v>
      </c>
      <c r="S48" s="14">
        <v>5</v>
      </c>
      <c r="T48" s="14">
        <v>1</v>
      </c>
      <c r="U48" s="14">
        <v>9</v>
      </c>
      <c r="V48" s="14">
        <v>8</v>
      </c>
      <c r="W48" s="14">
        <v>1</v>
      </c>
      <c r="X48" s="14">
        <v>311</v>
      </c>
      <c r="Z48">
        <f t="shared" si="97"/>
        <v>3</v>
      </c>
      <c r="AA48">
        <f t="shared" si="76"/>
        <v>10</v>
      </c>
      <c r="AB48">
        <f t="shared" si="77"/>
        <v>3</v>
      </c>
      <c r="AC48">
        <f t="shared" si="78"/>
        <v>10</v>
      </c>
      <c r="AD48">
        <f t="shared" si="79"/>
        <v>10</v>
      </c>
      <c r="AE48">
        <f t="shared" si="80"/>
        <v>3</v>
      </c>
      <c r="AF48">
        <f t="shared" si="81"/>
        <v>10</v>
      </c>
      <c r="AG48">
        <f t="shared" si="82"/>
        <v>10</v>
      </c>
      <c r="AH48">
        <f t="shared" si="83"/>
        <v>10</v>
      </c>
      <c r="AI48">
        <f t="shared" si="84"/>
        <v>3</v>
      </c>
      <c r="AJ48">
        <f t="shared" si="85"/>
        <v>6</v>
      </c>
      <c r="AK48">
        <f t="shared" si="86"/>
        <v>10</v>
      </c>
      <c r="AL48">
        <f t="shared" si="87"/>
        <v>5</v>
      </c>
      <c r="AM48">
        <f t="shared" si="88"/>
        <v>10</v>
      </c>
      <c r="AN48">
        <f t="shared" si="89"/>
        <v>6</v>
      </c>
      <c r="AO48">
        <f t="shared" si="90"/>
        <v>2</v>
      </c>
      <c r="AP48">
        <f t="shared" si="91"/>
        <v>3</v>
      </c>
      <c r="AQ48">
        <f t="shared" si="92"/>
        <v>6</v>
      </c>
      <c r="AR48">
        <f t="shared" si="93"/>
        <v>10</v>
      </c>
      <c r="AS48">
        <f t="shared" si="94"/>
        <v>2</v>
      </c>
      <c r="AT48">
        <f t="shared" si="95"/>
        <v>3</v>
      </c>
      <c r="AU48">
        <f t="shared" si="96"/>
        <v>10</v>
      </c>
      <c r="AV48">
        <f t="shared" si="98"/>
        <v>311</v>
      </c>
    </row>
    <row r="49" spans="1:48" ht="15" thickBot="1" x14ac:dyDescent="0.35">
      <c r="A49" s="13" t="s">
        <v>5</v>
      </c>
      <c r="B49" s="14">
        <v>8</v>
      </c>
      <c r="C49" s="14">
        <v>1</v>
      </c>
      <c r="D49" s="14">
        <v>8</v>
      </c>
      <c r="E49" s="14">
        <v>1</v>
      </c>
      <c r="F49" s="14">
        <v>1</v>
      </c>
      <c r="G49" s="14">
        <v>8</v>
      </c>
      <c r="H49" s="14">
        <v>1</v>
      </c>
      <c r="I49" s="14">
        <v>1</v>
      </c>
      <c r="J49" s="14">
        <v>1</v>
      </c>
      <c r="K49" s="14">
        <v>8</v>
      </c>
      <c r="L49" s="14">
        <v>5</v>
      </c>
      <c r="M49" s="14">
        <v>3</v>
      </c>
      <c r="N49" s="14">
        <v>8</v>
      </c>
      <c r="O49" s="14">
        <v>3</v>
      </c>
      <c r="P49" s="14">
        <v>2</v>
      </c>
      <c r="Q49" s="14">
        <v>6</v>
      </c>
      <c r="R49" s="14">
        <v>5</v>
      </c>
      <c r="S49" s="14">
        <v>5</v>
      </c>
      <c r="T49" s="14">
        <v>1</v>
      </c>
      <c r="U49" s="14">
        <v>6</v>
      </c>
      <c r="V49" s="14">
        <v>5</v>
      </c>
      <c r="W49" s="14">
        <v>4</v>
      </c>
      <c r="X49" s="14">
        <v>298</v>
      </c>
      <c r="Z49">
        <f t="shared" si="97"/>
        <v>3</v>
      </c>
      <c r="AA49">
        <f t="shared" si="76"/>
        <v>10</v>
      </c>
      <c r="AB49">
        <f t="shared" si="77"/>
        <v>3</v>
      </c>
      <c r="AC49">
        <f t="shared" si="78"/>
        <v>10</v>
      </c>
      <c r="AD49">
        <f t="shared" si="79"/>
        <v>10</v>
      </c>
      <c r="AE49">
        <f t="shared" si="80"/>
        <v>3</v>
      </c>
      <c r="AF49">
        <f t="shared" si="81"/>
        <v>10</v>
      </c>
      <c r="AG49">
        <f t="shared" si="82"/>
        <v>10</v>
      </c>
      <c r="AH49">
        <f t="shared" si="83"/>
        <v>10</v>
      </c>
      <c r="AI49">
        <f t="shared" si="84"/>
        <v>3</v>
      </c>
      <c r="AJ49">
        <f t="shared" si="85"/>
        <v>6</v>
      </c>
      <c r="AK49">
        <f t="shared" si="86"/>
        <v>8</v>
      </c>
      <c r="AL49">
        <f t="shared" si="87"/>
        <v>3</v>
      </c>
      <c r="AM49">
        <f t="shared" si="88"/>
        <v>8</v>
      </c>
      <c r="AN49">
        <f t="shared" si="89"/>
        <v>9</v>
      </c>
      <c r="AO49">
        <f t="shared" si="90"/>
        <v>5</v>
      </c>
      <c r="AP49">
        <f t="shared" si="91"/>
        <v>6</v>
      </c>
      <c r="AQ49">
        <f t="shared" si="92"/>
        <v>6</v>
      </c>
      <c r="AR49">
        <f t="shared" si="93"/>
        <v>10</v>
      </c>
      <c r="AS49">
        <f t="shared" si="94"/>
        <v>5</v>
      </c>
      <c r="AT49">
        <f t="shared" si="95"/>
        <v>6</v>
      </c>
      <c r="AU49">
        <f t="shared" si="96"/>
        <v>7</v>
      </c>
      <c r="AV49">
        <f t="shared" si="98"/>
        <v>298</v>
      </c>
    </row>
    <row r="50" spans="1:48" ht="15" thickBot="1" x14ac:dyDescent="0.35">
      <c r="A50" s="13" t="s">
        <v>6</v>
      </c>
      <c r="B50" s="14">
        <v>8</v>
      </c>
      <c r="C50" s="14">
        <v>1</v>
      </c>
      <c r="D50" s="14">
        <v>8</v>
      </c>
      <c r="E50" s="14">
        <v>1</v>
      </c>
      <c r="F50" s="14">
        <v>1</v>
      </c>
      <c r="G50" s="14">
        <v>8</v>
      </c>
      <c r="H50" s="14">
        <v>1</v>
      </c>
      <c r="I50" s="14">
        <v>1</v>
      </c>
      <c r="J50" s="14">
        <v>1</v>
      </c>
      <c r="K50" s="14">
        <v>8</v>
      </c>
      <c r="L50" s="14">
        <v>5</v>
      </c>
      <c r="M50" s="14">
        <v>6</v>
      </c>
      <c r="N50" s="14">
        <v>2</v>
      </c>
      <c r="O50" s="14">
        <v>6</v>
      </c>
      <c r="P50" s="14">
        <v>5</v>
      </c>
      <c r="Q50" s="14">
        <v>2</v>
      </c>
      <c r="R50" s="14">
        <v>1</v>
      </c>
      <c r="S50" s="14">
        <v>1</v>
      </c>
      <c r="T50" s="14">
        <v>1</v>
      </c>
      <c r="U50" s="14">
        <v>2</v>
      </c>
      <c r="V50" s="14">
        <v>1</v>
      </c>
      <c r="W50" s="14">
        <v>7</v>
      </c>
      <c r="X50" s="14">
        <v>315</v>
      </c>
      <c r="Z50">
        <f t="shared" si="97"/>
        <v>3</v>
      </c>
      <c r="AA50">
        <f t="shared" si="76"/>
        <v>10</v>
      </c>
      <c r="AB50">
        <f t="shared" si="77"/>
        <v>3</v>
      </c>
      <c r="AC50">
        <f t="shared" si="78"/>
        <v>10</v>
      </c>
      <c r="AD50">
        <f t="shared" si="79"/>
        <v>10</v>
      </c>
      <c r="AE50">
        <f t="shared" si="80"/>
        <v>3</v>
      </c>
      <c r="AF50">
        <f t="shared" si="81"/>
        <v>10</v>
      </c>
      <c r="AG50">
        <f t="shared" si="82"/>
        <v>10</v>
      </c>
      <c r="AH50">
        <f t="shared" si="83"/>
        <v>10</v>
      </c>
      <c r="AI50">
        <f t="shared" si="84"/>
        <v>3</v>
      </c>
      <c r="AJ50">
        <f t="shared" si="85"/>
        <v>6</v>
      </c>
      <c r="AK50">
        <f t="shared" si="86"/>
        <v>5</v>
      </c>
      <c r="AL50">
        <f t="shared" si="87"/>
        <v>9</v>
      </c>
      <c r="AM50">
        <f t="shared" si="88"/>
        <v>5</v>
      </c>
      <c r="AN50">
        <f t="shared" si="89"/>
        <v>6</v>
      </c>
      <c r="AO50">
        <f t="shared" si="90"/>
        <v>9</v>
      </c>
      <c r="AP50">
        <f t="shared" si="91"/>
        <v>10</v>
      </c>
      <c r="AQ50">
        <f t="shared" si="92"/>
        <v>10</v>
      </c>
      <c r="AR50">
        <f t="shared" si="93"/>
        <v>10</v>
      </c>
      <c r="AS50">
        <f t="shared" si="94"/>
        <v>9</v>
      </c>
      <c r="AT50">
        <f t="shared" si="95"/>
        <v>10</v>
      </c>
      <c r="AU50">
        <f t="shared" si="96"/>
        <v>4</v>
      </c>
      <c r="AV50">
        <f t="shared" si="98"/>
        <v>315</v>
      </c>
    </row>
    <row r="51" spans="1:48" ht="15" thickBot="1" x14ac:dyDescent="0.35">
      <c r="A51" s="13" t="s">
        <v>7</v>
      </c>
      <c r="B51" s="14">
        <v>1</v>
      </c>
      <c r="C51" s="14">
        <v>8</v>
      </c>
      <c r="D51" s="14">
        <v>1</v>
      </c>
      <c r="E51" s="14">
        <v>9</v>
      </c>
      <c r="F51" s="14">
        <v>9</v>
      </c>
      <c r="G51" s="14">
        <v>6</v>
      </c>
      <c r="H51" s="14">
        <v>1</v>
      </c>
      <c r="I51" s="14">
        <v>1</v>
      </c>
      <c r="J51" s="14">
        <v>9</v>
      </c>
      <c r="K51" s="14">
        <v>6</v>
      </c>
      <c r="L51" s="14">
        <v>5</v>
      </c>
      <c r="M51" s="14">
        <v>3</v>
      </c>
      <c r="N51" s="14">
        <v>8</v>
      </c>
      <c r="O51" s="14">
        <v>3</v>
      </c>
      <c r="P51" s="14">
        <v>2</v>
      </c>
      <c r="Q51" s="14">
        <v>6</v>
      </c>
      <c r="R51" s="14">
        <v>5</v>
      </c>
      <c r="S51" s="14">
        <v>5</v>
      </c>
      <c r="T51" s="14">
        <v>1</v>
      </c>
      <c r="U51" s="14">
        <v>6</v>
      </c>
      <c r="V51" s="14">
        <v>5</v>
      </c>
      <c r="W51" s="14">
        <v>4</v>
      </c>
      <c r="X51" s="14">
        <v>139</v>
      </c>
      <c r="Z51">
        <f t="shared" si="97"/>
        <v>10</v>
      </c>
      <c r="AA51">
        <f t="shared" si="76"/>
        <v>3</v>
      </c>
      <c r="AB51">
        <f t="shared" si="77"/>
        <v>10</v>
      </c>
      <c r="AC51">
        <f t="shared" si="78"/>
        <v>2</v>
      </c>
      <c r="AD51">
        <f t="shared" si="79"/>
        <v>2</v>
      </c>
      <c r="AE51">
        <f t="shared" si="80"/>
        <v>5</v>
      </c>
      <c r="AF51">
        <f t="shared" si="81"/>
        <v>10</v>
      </c>
      <c r="AG51">
        <f t="shared" si="82"/>
        <v>10</v>
      </c>
      <c r="AH51">
        <f t="shared" si="83"/>
        <v>2</v>
      </c>
      <c r="AI51">
        <f t="shared" si="84"/>
        <v>5</v>
      </c>
      <c r="AJ51">
        <f t="shared" si="85"/>
        <v>6</v>
      </c>
      <c r="AK51">
        <f t="shared" si="86"/>
        <v>8</v>
      </c>
      <c r="AL51">
        <f t="shared" si="87"/>
        <v>3</v>
      </c>
      <c r="AM51">
        <f t="shared" si="88"/>
        <v>8</v>
      </c>
      <c r="AN51">
        <f t="shared" si="89"/>
        <v>9</v>
      </c>
      <c r="AO51">
        <f t="shared" si="90"/>
        <v>5</v>
      </c>
      <c r="AP51">
        <f t="shared" si="91"/>
        <v>6</v>
      </c>
      <c r="AQ51">
        <f t="shared" si="92"/>
        <v>6</v>
      </c>
      <c r="AR51">
        <f t="shared" si="93"/>
        <v>10</v>
      </c>
      <c r="AS51">
        <f t="shared" si="94"/>
        <v>5</v>
      </c>
      <c r="AT51">
        <f t="shared" si="95"/>
        <v>6</v>
      </c>
      <c r="AU51">
        <f t="shared" si="96"/>
        <v>7</v>
      </c>
      <c r="AV51">
        <f t="shared" si="98"/>
        <v>139</v>
      </c>
    </row>
    <row r="52" spans="1:48" ht="15" thickBot="1" x14ac:dyDescent="0.35">
      <c r="A52" s="13" t="s">
        <v>8</v>
      </c>
      <c r="B52" s="14">
        <v>1</v>
      </c>
      <c r="C52" s="14">
        <v>8</v>
      </c>
      <c r="D52" s="14">
        <v>1</v>
      </c>
      <c r="E52" s="14">
        <v>9</v>
      </c>
      <c r="F52" s="14">
        <v>9</v>
      </c>
      <c r="G52" s="14">
        <v>6</v>
      </c>
      <c r="H52" s="14">
        <v>1</v>
      </c>
      <c r="I52" s="14">
        <v>1</v>
      </c>
      <c r="J52" s="14">
        <v>9</v>
      </c>
      <c r="K52" s="14">
        <v>6</v>
      </c>
      <c r="L52" s="14">
        <v>5</v>
      </c>
      <c r="M52" s="14">
        <v>6</v>
      </c>
      <c r="N52" s="14">
        <v>2</v>
      </c>
      <c r="O52" s="14">
        <v>6</v>
      </c>
      <c r="P52" s="14">
        <v>5</v>
      </c>
      <c r="Q52" s="14">
        <v>2</v>
      </c>
      <c r="R52" s="14">
        <v>1</v>
      </c>
      <c r="S52" s="14">
        <v>1</v>
      </c>
      <c r="T52" s="14">
        <v>1</v>
      </c>
      <c r="U52" s="14">
        <v>2</v>
      </c>
      <c r="V52" s="14">
        <v>1</v>
      </c>
      <c r="W52" s="14">
        <v>7</v>
      </c>
      <c r="X52" s="14">
        <v>174</v>
      </c>
      <c r="Z52">
        <f t="shared" si="97"/>
        <v>10</v>
      </c>
      <c r="AA52">
        <f t="shared" si="76"/>
        <v>3</v>
      </c>
      <c r="AB52">
        <f t="shared" si="77"/>
        <v>10</v>
      </c>
      <c r="AC52">
        <f t="shared" si="78"/>
        <v>2</v>
      </c>
      <c r="AD52">
        <f t="shared" si="79"/>
        <v>2</v>
      </c>
      <c r="AE52">
        <f t="shared" si="80"/>
        <v>5</v>
      </c>
      <c r="AF52">
        <f t="shared" si="81"/>
        <v>10</v>
      </c>
      <c r="AG52">
        <f t="shared" si="82"/>
        <v>10</v>
      </c>
      <c r="AH52">
        <f t="shared" si="83"/>
        <v>2</v>
      </c>
      <c r="AI52">
        <f t="shared" si="84"/>
        <v>5</v>
      </c>
      <c r="AJ52">
        <f t="shared" si="85"/>
        <v>6</v>
      </c>
      <c r="AK52">
        <f t="shared" si="86"/>
        <v>5</v>
      </c>
      <c r="AL52">
        <f t="shared" si="87"/>
        <v>9</v>
      </c>
      <c r="AM52">
        <f t="shared" si="88"/>
        <v>5</v>
      </c>
      <c r="AN52">
        <f t="shared" si="89"/>
        <v>6</v>
      </c>
      <c r="AO52">
        <f t="shared" si="90"/>
        <v>9</v>
      </c>
      <c r="AP52">
        <f t="shared" si="91"/>
        <v>10</v>
      </c>
      <c r="AQ52">
        <f t="shared" si="92"/>
        <v>10</v>
      </c>
      <c r="AR52">
        <f t="shared" si="93"/>
        <v>10</v>
      </c>
      <c r="AS52">
        <f t="shared" si="94"/>
        <v>9</v>
      </c>
      <c r="AT52">
        <f t="shared" si="95"/>
        <v>10</v>
      </c>
      <c r="AU52">
        <f t="shared" si="96"/>
        <v>4</v>
      </c>
      <c r="AV52">
        <f t="shared" si="98"/>
        <v>174</v>
      </c>
    </row>
    <row r="53" spans="1:48" ht="15" thickBot="1" x14ac:dyDescent="0.35">
      <c r="A53" s="13" t="s">
        <v>9</v>
      </c>
      <c r="B53" s="14">
        <v>3</v>
      </c>
      <c r="C53" s="14">
        <v>10</v>
      </c>
      <c r="D53" s="14">
        <v>3</v>
      </c>
      <c r="E53" s="14">
        <v>8</v>
      </c>
      <c r="F53" s="14">
        <v>8</v>
      </c>
      <c r="G53" s="14">
        <v>1</v>
      </c>
      <c r="H53" s="14">
        <v>1</v>
      </c>
      <c r="I53" s="14">
        <v>1</v>
      </c>
      <c r="J53" s="14">
        <v>4</v>
      </c>
      <c r="K53" s="14">
        <v>1</v>
      </c>
      <c r="L53" s="14">
        <v>10</v>
      </c>
      <c r="M53" s="14">
        <v>6</v>
      </c>
      <c r="N53" s="14">
        <v>2</v>
      </c>
      <c r="O53" s="14">
        <v>6</v>
      </c>
      <c r="P53" s="14">
        <v>5</v>
      </c>
      <c r="Q53" s="14">
        <v>2</v>
      </c>
      <c r="R53" s="14">
        <v>1</v>
      </c>
      <c r="S53" s="14">
        <v>1</v>
      </c>
      <c r="T53" s="14">
        <v>1</v>
      </c>
      <c r="U53" s="14">
        <v>2</v>
      </c>
      <c r="V53" s="14">
        <v>1</v>
      </c>
      <c r="W53" s="14">
        <v>7</v>
      </c>
      <c r="X53" s="14">
        <v>128</v>
      </c>
      <c r="Z53">
        <f t="shared" si="97"/>
        <v>8</v>
      </c>
      <c r="AA53">
        <f t="shared" si="76"/>
        <v>1</v>
      </c>
      <c r="AB53">
        <f t="shared" si="77"/>
        <v>8</v>
      </c>
      <c r="AC53">
        <f t="shared" si="78"/>
        <v>3</v>
      </c>
      <c r="AD53">
        <f t="shared" si="79"/>
        <v>3</v>
      </c>
      <c r="AE53">
        <f t="shared" si="80"/>
        <v>10</v>
      </c>
      <c r="AF53">
        <f t="shared" si="81"/>
        <v>10</v>
      </c>
      <c r="AG53">
        <f t="shared" si="82"/>
        <v>10</v>
      </c>
      <c r="AH53">
        <f t="shared" si="83"/>
        <v>7</v>
      </c>
      <c r="AI53">
        <f t="shared" si="84"/>
        <v>10</v>
      </c>
      <c r="AJ53">
        <f t="shared" si="85"/>
        <v>1</v>
      </c>
      <c r="AK53">
        <f t="shared" si="86"/>
        <v>5</v>
      </c>
      <c r="AL53">
        <f t="shared" si="87"/>
        <v>9</v>
      </c>
      <c r="AM53">
        <f t="shared" si="88"/>
        <v>5</v>
      </c>
      <c r="AN53">
        <f t="shared" si="89"/>
        <v>6</v>
      </c>
      <c r="AO53">
        <f t="shared" si="90"/>
        <v>9</v>
      </c>
      <c r="AP53">
        <f t="shared" si="91"/>
        <v>10</v>
      </c>
      <c r="AQ53">
        <f t="shared" si="92"/>
        <v>10</v>
      </c>
      <c r="AR53">
        <f t="shared" si="93"/>
        <v>10</v>
      </c>
      <c r="AS53">
        <f t="shared" si="94"/>
        <v>9</v>
      </c>
      <c r="AT53">
        <f t="shared" si="95"/>
        <v>10</v>
      </c>
      <c r="AU53">
        <f t="shared" si="96"/>
        <v>4</v>
      </c>
      <c r="AV53">
        <f t="shared" si="98"/>
        <v>128</v>
      </c>
    </row>
    <row r="54" spans="1:48" ht="18.600000000000001" thickBot="1" x14ac:dyDescent="0.35">
      <c r="A54" s="9"/>
    </row>
    <row r="55" spans="1:48" ht="15" thickBot="1" x14ac:dyDescent="0.35">
      <c r="A55" s="13" t="s">
        <v>42</v>
      </c>
      <c r="B55" s="13" t="s">
        <v>40</v>
      </c>
      <c r="C55" s="13" t="s">
        <v>127</v>
      </c>
      <c r="D55" s="13" t="s">
        <v>128</v>
      </c>
      <c r="E55" s="13" t="s">
        <v>129</v>
      </c>
      <c r="F55" s="13" t="s">
        <v>130</v>
      </c>
      <c r="G55" s="13" t="s">
        <v>131</v>
      </c>
      <c r="H55" s="13" t="s">
        <v>241</v>
      </c>
      <c r="I55" s="13" t="s">
        <v>242</v>
      </c>
      <c r="J55" s="13" t="s">
        <v>243</v>
      </c>
      <c r="K55" s="13" t="s">
        <v>244</v>
      </c>
      <c r="L55" s="13" t="s">
        <v>245</v>
      </c>
      <c r="M55" s="13" t="s">
        <v>246</v>
      </c>
      <c r="N55" s="13" t="s">
        <v>247</v>
      </c>
      <c r="O55" s="13" t="s">
        <v>248</v>
      </c>
      <c r="P55" s="13" t="s">
        <v>249</v>
      </c>
      <c r="Q55" s="13" t="s">
        <v>250</v>
      </c>
      <c r="R55" s="13" t="s">
        <v>251</v>
      </c>
      <c r="S55" s="13" t="s">
        <v>252</v>
      </c>
      <c r="T55" s="13" t="s">
        <v>253</v>
      </c>
      <c r="U55" s="13" t="s">
        <v>254</v>
      </c>
      <c r="V55" s="13" t="s">
        <v>255</v>
      </c>
      <c r="W55" s="13" t="s">
        <v>256</v>
      </c>
    </row>
    <row r="56" spans="1:48" ht="15" thickBot="1" x14ac:dyDescent="0.35">
      <c r="A56" s="13" t="s">
        <v>43</v>
      </c>
      <c r="B56" s="14" t="s">
        <v>134</v>
      </c>
      <c r="C56" s="14" t="s">
        <v>66</v>
      </c>
      <c r="D56" s="14" t="s">
        <v>66</v>
      </c>
      <c r="E56" s="14" t="s">
        <v>66</v>
      </c>
      <c r="F56" s="14" t="s">
        <v>66</v>
      </c>
      <c r="G56" s="14" t="s">
        <v>141</v>
      </c>
      <c r="H56" s="14" t="s">
        <v>151</v>
      </c>
      <c r="I56" s="14" t="s">
        <v>66</v>
      </c>
      <c r="J56" s="14" t="s">
        <v>258</v>
      </c>
      <c r="K56" s="14" t="s">
        <v>66</v>
      </c>
      <c r="L56" s="14" t="s">
        <v>259</v>
      </c>
      <c r="M56" s="14" t="s">
        <v>260</v>
      </c>
      <c r="N56" s="14" t="s">
        <v>261</v>
      </c>
      <c r="O56" s="14" t="s">
        <v>66</v>
      </c>
      <c r="P56" s="14" t="s">
        <v>262</v>
      </c>
      <c r="Q56" s="14" t="s">
        <v>66</v>
      </c>
      <c r="R56" s="14" t="s">
        <v>66</v>
      </c>
      <c r="S56" s="14" t="s">
        <v>66</v>
      </c>
      <c r="T56" s="14" t="s">
        <v>66</v>
      </c>
      <c r="U56" s="14" t="s">
        <v>66</v>
      </c>
      <c r="V56" s="14" t="s">
        <v>66</v>
      </c>
      <c r="W56" s="14" t="s">
        <v>66</v>
      </c>
    </row>
    <row r="57" spans="1:48" ht="15" thickBot="1" x14ac:dyDescent="0.35">
      <c r="A57" s="13" t="s">
        <v>45</v>
      </c>
      <c r="B57" s="14" t="s">
        <v>66</v>
      </c>
      <c r="C57" s="14" t="s">
        <v>66</v>
      </c>
      <c r="D57" s="14" t="s">
        <v>66</v>
      </c>
      <c r="E57" s="14" t="s">
        <v>66</v>
      </c>
      <c r="F57" s="14" t="s">
        <v>66</v>
      </c>
      <c r="G57" s="14" t="s">
        <v>141</v>
      </c>
      <c r="H57" s="14" t="s">
        <v>66</v>
      </c>
      <c r="I57" s="14" t="s">
        <v>66</v>
      </c>
      <c r="J57" s="14" t="s">
        <v>66</v>
      </c>
      <c r="K57" s="14" t="s">
        <v>66</v>
      </c>
      <c r="L57" s="14" t="s">
        <v>66</v>
      </c>
      <c r="M57" s="14" t="s">
        <v>66</v>
      </c>
      <c r="N57" s="14" t="s">
        <v>263</v>
      </c>
      <c r="O57" s="14" t="s">
        <v>66</v>
      </c>
      <c r="P57" s="14" t="s">
        <v>262</v>
      </c>
      <c r="Q57" s="14" t="s">
        <v>66</v>
      </c>
      <c r="R57" s="14" t="s">
        <v>66</v>
      </c>
      <c r="S57" s="14" t="s">
        <v>66</v>
      </c>
      <c r="T57" s="14" t="s">
        <v>66</v>
      </c>
      <c r="U57" s="14" t="s">
        <v>66</v>
      </c>
      <c r="V57" s="14" t="s">
        <v>66</v>
      </c>
      <c r="W57" s="14" t="s">
        <v>66</v>
      </c>
    </row>
    <row r="58" spans="1:48" ht="15" thickBot="1" x14ac:dyDescent="0.35">
      <c r="A58" s="13" t="s">
        <v>47</v>
      </c>
      <c r="B58" s="14" t="s">
        <v>66</v>
      </c>
      <c r="C58" s="14" t="s">
        <v>66</v>
      </c>
      <c r="D58" s="14" t="s">
        <v>66</v>
      </c>
      <c r="E58" s="14" t="s">
        <v>66</v>
      </c>
      <c r="F58" s="14" t="s">
        <v>66</v>
      </c>
      <c r="G58" s="14" t="s">
        <v>66</v>
      </c>
      <c r="H58" s="14" t="s">
        <v>66</v>
      </c>
      <c r="I58" s="14" t="s">
        <v>66</v>
      </c>
      <c r="J58" s="14" t="s">
        <v>66</v>
      </c>
      <c r="K58" s="14" t="s">
        <v>66</v>
      </c>
      <c r="L58" s="14" t="s">
        <v>66</v>
      </c>
      <c r="M58" s="14" t="s">
        <v>66</v>
      </c>
      <c r="N58" s="14" t="s">
        <v>66</v>
      </c>
      <c r="O58" s="14" t="s">
        <v>66</v>
      </c>
      <c r="P58" s="14" t="s">
        <v>66</v>
      </c>
      <c r="Q58" s="14" t="s">
        <v>66</v>
      </c>
      <c r="R58" s="14" t="s">
        <v>66</v>
      </c>
      <c r="S58" s="14" t="s">
        <v>66</v>
      </c>
      <c r="T58" s="14" t="s">
        <v>66</v>
      </c>
      <c r="U58" s="14" t="s">
        <v>66</v>
      </c>
      <c r="V58" s="14" t="s">
        <v>66</v>
      </c>
      <c r="W58" s="14" t="s">
        <v>66</v>
      </c>
    </row>
    <row r="59" spans="1:48" ht="15" thickBot="1" x14ac:dyDescent="0.35">
      <c r="A59" s="13" t="s">
        <v>48</v>
      </c>
      <c r="B59" s="14" t="s">
        <v>66</v>
      </c>
      <c r="C59" s="14" t="s">
        <v>66</v>
      </c>
      <c r="D59" s="14" t="s">
        <v>66</v>
      </c>
      <c r="E59" s="14" t="s">
        <v>66</v>
      </c>
      <c r="F59" s="14" t="s">
        <v>66</v>
      </c>
      <c r="G59" s="14" t="s">
        <v>66</v>
      </c>
      <c r="H59" s="14" t="s">
        <v>66</v>
      </c>
      <c r="I59" s="14" t="s">
        <v>66</v>
      </c>
      <c r="J59" s="14" t="s">
        <v>66</v>
      </c>
      <c r="K59" s="14" t="s">
        <v>66</v>
      </c>
      <c r="L59" s="14" t="s">
        <v>66</v>
      </c>
      <c r="M59" s="14" t="s">
        <v>66</v>
      </c>
      <c r="N59" s="14" t="s">
        <v>66</v>
      </c>
      <c r="O59" s="14" t="s">
        <v>66</v>
      </c>
      <c r="P59" s="14" t="s">
        <v>66</v>
      </c>
      <c r="Q59" s="14" t="s">
        <v>66</v>
      </c>
      <c r="R59" s="14" t="s">
        <v>66</v>
      </c>
      <c r="S59" s="14" t="s">
        <v>66</v>
      </c>
      <c r="T59" s="14" t="s">
        <v>66</v>
      </c>
      <c r="U59" s="14" t="s">
        <v>66</v>
      </c>
      <c r="V59" s="14" t="s">
        <v>66</v>
      </c>
      <c r="W59" s="14" t="s">
        <v>66</v>
      </c>
    </row>
    <row r="60" spans="1:48" ht="15" thickBot="1" x14ac:dyDescent="0.35">
      <c r="A60" s="13" t="s">
        <v>49</v>
      </c>
      <c r="B60" s="14" t="s">
        <v>66</v>
      </c>
      <c r="C60" s="14" t="s">
        <v>66</v>
      </c>
      <c r="D60" s="14" t="s">
        <v>66</v>
      </c>
      <c r="E60" s="14" t="s">
        <v>66</v>
      </c>
      <c r="F60" s="14" t="s">
        <v>66</v>
      </c>
      <c r="G60" s="14" t="s">
        <v>66</v>
      </c>
      <c r="H60" s="14" t="s">
        <v>66</v>
      </c>
      <c r="I60" s="14" t="s">
        <v>66</v>
      </c>
      <c r="J60" s="14" t="s">
        <v>66</v>
      </c>
      <c r="K60" s="14" t="s">
        <v>66</v>
      </c>
      <c r="L60" s="14" t="s">
        <v>66</v>
      </c>
      <c r="M60" s="14" t="s">
        <v>66</v>
      </c>
      <c r="N60" s="14" t="s">
        <v>66</v>
      </c>
      <c r="O60" s="14" t="s">
        <v>66</v>
      </c>
      <c r="P60" s="14" t="s">
        <v>66</v>
      </c>
      <c r="Q60" s="14" t="s">
        <v>66</v>
      </c>
      <c r="R60" s="14" t="s">
        <v>66</v>
      </c>
      <c r="S60" s="14" t="s">
        <v>66</v>
      </c>
      <c r="T60" s="14" t="s">
        <v>66</v>
      </c>
      <c r="U60" s="14" t="s">
        <v>66</v>
      </c>
      <c r="V60" s="14" t="s">
        <v>66</v>
      </c>
      <c r="W60" s="14" t="s">
        <v>66</v>
      </c>
    </row>
    <row r="61" spans="1:48" ht="15" thickBot="1" x14ac:dyDescent="0.35">
      <c r="A61" s="13" t="s">
        <v>50</v>
      </c>
      <c r="B61" s="14" t="s">
        <v>66</v>
      </c>
      <c r="C61" s="14" t="s">
        <v>66</v>
      </c>
      <c r="D61" s="14" t="s">
        <v>66</v>
      </c>
      <c r="E61" s="14" t="s">
        <v>66</v>
      </c>
      <c r="F61" s="14" t="s">
        <v>66</v>
      </c>
      <c r="G61" s="14" t="s">
        <v>66</v>
      </c>
      <c r="H61" s="14" t="s">
        <v>66</v>
      </c>
      <c r="I61" s="14" t="s">
        <v>66</v>
      </c>
      <c r="J61" s="14" t="s">
        <v>66</v>
      </c>
      <c r="K61" s="14" t="s">
        <v>66</v>
      </c>
      <c r="L61" s="14" t="s">
        <v>66</v>
      </c>
      <c r="M61" s="14" t="s">
        <v>66</v>
      </c>
      <c r="N61" s="14" t="s">
        <v>66</v>
      </c>
      <c r="O61" s="14" t="s">
        <v>66</v>
      </c>
      <c r="P61" s="14" t="s">
        <v>66</v>
      </c>
      <c r="Q61" s="14" t="s">
        <v>66</v>
      </c>
      <c r="R61" s="14" t="s">
        <v>66</v>
      </c>
      <c r="S61" s="14" t="s">
        <v>66</v>
      </c>
      <c r="T61" s="14" t="s">
        <v>66</v>
      </c>
      <c r="U61" s="14" t="s">
        <v>66</v>
      </c>
      <c r="V61" s="14" t="s">
        <v>66</v>
      </c>
      <c r="W61" s="14" t="s">
        <v>66</v>
      </c>
    </row>
    <row r="62" spans="1:48" ht="15" thickBot="1" x14ac:dyDescent="0.35">
      <c r="A62" s="13" t="s">
        <v>52</v>
      </c>
      <c r="B62" s="14" t="s">
        <v>66</v>
      </c>
      <c r="C62" s="14" t="s">
        <v>66</v>
      </c>
      <c r="D62" s="14" t="s">
        <v>66</v>
      </c>
      <c r="E62" s="14" t="s">
        <v>66</v>
      </c>
      <c r="F62" s="14" t="s">
        <v>66</v>
      </c>
      <c r="G62" s="14" t="s">
        <v>66</v>
      </c>
      <c r="H62" s="14" t="s">
        <v>66</v>
      </c>
      <c r="I62" s="14" t="s">
        <v>66</v>
      </c>
      <c r="J62" s="14" t="s">
        <v>66</v>
      </c>
      <c r="K62" s="14" t="s">
        <v>66</v>
      </c>
      <c r="L62" s="14" t="s">
        <v>66</v>
      </c>
      <c r="M62" s="14" t="s">
        <v>66</v>
      </c>
      <c r="N62" s="14" t="s">
        <v>66</v>
      </c>
      <c r="O62" s="14" t="s">
        <v>66</v>
      </c>
      <c r="P62" s="14" t="s">
        <v>66</v>
      </c>
      <c r="Q62" s="14" t="s">
        <v>66</v>
      </c>
      <c r="R62" s="14" t="s">
        <v>66</v>
      </c>
      <c r="S62" s="14" t="s">
        <v>66</v>
      </c>
      <c r="T62" s="14" t="s">
        <v>66</v>
      </c>
      <c r="U62" s="14" t="s">
        <v>66</v>
      </c>
      <c r="V62" s="14" t="s">
        <v>66</v>
      </c>
      <c r="W62" s="14" t="s">
        <v>66</v>
      </c>
    </row>
    <row r="63" spans="1:48" ht="15" thickBot="1" x14ac:dyDescent="0.35">
      <c r="A63" s="13" t="s">
        <v>53</v>
      </c>
      <c r="B63" s="14" t="s">
        <v>66</v>
      </c>
      <c r="C63" s="14" t="s">
        <v>66</v>
      </c>
      <c r="D63" s="14" t="s">
        <v>66</v>
      </c>
      <c r="E63" s="14" t="s">
        <v>66</v>
      </c>
      <c r="F63" s="14" t="s">
        <v>66</v>
      </c>
      <c r="G63" s="14" t="s">
        <v>66</v>
      </c>
      <c r="H63" s="14" t="s">
        <v>66</v>
      </c>
      <c r="I63" s="14" t="s">
        <v>66</v>
      </c>
      <c r="J63" s="14" t="s">
        <v>66</v>
      </c>
      <c r="K63" s="14" t="s">
        <v>66</v>
      </c>
      <c r="L63" s="14" t="s">
        <v>66</v>
      </c>
      <c r="M63" s="14" t="s">
        <v>66</v>
      </c>
      <c r="N63" s="14" t="s">
        <v>66</v>
      </c>
      <c r="O63" s="14" t="s">
        <v>66</v>
      </c>
      <c r="P63" s="14" t="s">
        <v>66</v>
      </c>
      <c r="Q63" s="14" t="s">
        <v>66</v>
      </c>
      <c r="R63" s="14" t="s">
        <v>66</v>
      </c>
      <c r="S63" s="14" t="s">
        <v>66</v>
      </c>
      <c r="T63" s="14" t="s">
        <v>66</v>
      </c>
      <c r="U63" s="14" t="s">
        <v>66</v>
      </c>
      <c r="V63" s="14" t="s">
        <v>66</v>
      </c>
      <c r="W63" s="14" t="s">
        <v>66</v>
      </c>
    </row>
    <row r="64" spans="1:48" ht="15" thickBot="1" x14ac:dyDescent="0.35">
      <c r="A64" s="13" t="s">
        <v>54</v>
      </c>
      <c r="B64" s="14" t="s">
        <v>66</v>
      </c>
      <c r="C64" s="14" t="s">
        <v>66</v>
      </c>
      <c r="D64" s="14" t="s">
        <v>66</v>
      </c>
      <c r="E64" s="14" t="s">
        <v>66</v>
      </c>
      <c r="F64" s="14" t="s">
        <v>66</v>
      </c>
      <c r="G64" s="14" t="s">
        <v>66</v>
      </c>
      <c r="H64" s="14" t="s">
        <v>66</v>
      </c>
      <c r="I64" s="14" t="s">
        <v>66</v>
      </c>
      <c r="J64" s="14" t="s">
        <v>66</v>
      </c>
      <c r="K64" s="14" t="s">
        <v>66</v>
      </c>
      <c r="L64" s="14" t="s">
        <v>66</v>
      </c>
      <c r="M64" s="14" t="s">
        <v>66</v>
      </c>
      <c r="N64" s="14" t="s">
        <v>66</v>
      </c>
      <c r="O64" s="14" t="s">
        <v>66</v>
      </c>
      <c r="P64" s="14" t="s">
        <v>66</v>
      </c>
      <c r="Q64" s="14" t="s">
        <v>66</v>
      </c>
      <c r="R64" s="14" t="s">
        <v>66</v>
      </c>
      <c r="S64" s="14" t="s">
        <v>66</v>
      </c>
      <c r="T64" s="14" t="s">
        <v>66</v>
      </c>
      <c r="U64" s="14" t="s">
        <v>66</v>
      </c>
      <c r="V64" s="14" t="s">
        <v>66</v>
      </c>
      <c r="W64" s="14" t="s">
        <v>66</v>
      </c>
    </row>
    <row r="65" spans="1:27" ht="15" thickBot="1" x14ac:dyDescent="0.35">
      <c r="A65" s="13" t="s">
        <v>55</v>
      </c>
      <c r="B65" s="14" t="s">
        <v>66</v>
      </c>
      <c r="C65" s="14" t="s">
        <v>66</v>
      </c>
      <c r="D65" s="14" t="s">
        <v>66</v>
      </c>
      <c r="E65" s="14" t="s">
        <v>66</v>
      </c>
      <c r="F65" s="14" t="s">
        <v>66</v>
      </c>
      <c r="G65" s="14" t="s">
        <v>66</v>
      </c>
      <c r="H65" s="14" t="s">
        <v>66</v>
      </c>
      <c r="I65" s="14" t="s">
        <v>66</v>
      </c>
      <c r="J65" s="14" t="s">
        <v>66</v>
      </c>
      <c r="K65" s="14" t="s">
        <v>66</v>
      </c>
      <c r="L65" s="14" t="s">
        <v>66</v>
      </c>
      <c r="M65" s="14" t="s">
        <v>66</v>
      </c>
      <c r="N65" s="14" t="s">
        <v>66</v>
      </c>
      <c r="O65" s="14" t="s">
        <v>66</v>
      </c>
      <c r="P65" s="14" t="s">
        <v>66</v>
      </c>
      <c r="Q65" s="14" t="s">
        <v>66</v>
      </c>
      <c r="R65" s="14" t="s">
        <v>66</v>
      </c>
      <c r="S65" s="14" t="s">
        <v>66</v>
      </c>
      <c r="T65" s="14" t="s">
        <v>66</v>
      </c>
      <c r="U65" s="14" t="s">
        <v>66</v>
      </c>
      <c r="V65" s="14" t="s">
        <v>66</v>
      </c>
      <c r="W65" s="14" t="s">
        <v>66</v>
      </c>
    </row>
    <row r="66" spans="1:27" ht="18.600000000000001" thickBot="1" x14ac:dyDescent="0.35">
      <c r="A66" s="9"/>
      <c r="B66">
        <f>B2</f>
        <v>-0.88348471229447401</v>
      </c>
      <c r="C66">
        <f t="shared" ref="C66:W66" si="99">C2</f>
        <v>0.90147968414359514</v>
      </c>
      <c r="D66">
        <f t="shared" si="99"/>
        <v>-0.70232380197765376</v>
      </c>
      <c r="E66">
        <f t="shared" si="99"/>
        <v>0.8314560765835417</v>
      </c>
      <c r="F66">
        <f t="shared" si="99"/>
        <v>0.70247266618556814</v>
      </c>
      <c r="G66">
        <f t="shared" si="99"/>
        <v>-0.37920071596810073</v>
      </c>
      <c r="H66" t="e">
        <f t="shared" si="99"/>
        <v>#DIV/0!</v>
      </c>
      <c r="I66" t="e">
        <f t="shared" si="99"/>
        <v>#DIV/0!</v>
      </c>
      <c r="J66">
        <f t="shared" si="99"/>
        <v>0.61499535667158589</v>
      </c>
      <c r="K66">
        <f t="shared" si="99"/>
        <v>-0.49154775439688997</v>
      </c>
      <c r="L66">
        <f t="shared" si="99"/>
        <v>0.49371401372652335</v>
      </c>
      <c r="M66">
        <f t="shared" si="99"/>
        <v>-0.18006425906799159</v>
      </c>
      <c r="N66">
        <f t="shared" si="99"/>
        <v>0.24930225916960033</v>
      </c>
      <c r="O66">
        <f t="shared" si="99"/>
        <v>8.9516369196424292E-2</v>
      </c>
      <c r="P66">
        <f t="shared" si="99"/>
        <v>0.38970882541654639</v>
      </c>
      <c r="Q66">
        <f t="shared" si="99"/>
        <v>0.1722070435420312</v>
      </c>
      <c r="R66">
        <f t="shared" si="99"/>
        <v>-0.54390479456644714</v>
      </c>
      <c r="S66">
        <f t="shared" si="99"/>
        <v>-0.28547177939616303</v>
      </c>
      <c r="T66" t="e">
        <f t="shared" si="99"/>
        <v>#DIV/0!</v>
      </c>
      <c r="U66">
        <f t="shared" si="99"/>
        <v>0.24738817422505655</v>
      </c>
      <c r="V66">
        <f t="shared" si="99"/>
        <v>-0.52862157111034092</v>
      </c>
      <c r="W66">
        <f t="shared" si="99"/>
        <v>0.43902731635279962</v>
      </c>
    </row>
    <row r="67" spans="1:27" ht="15" thickBot="1" x14ac:dyDescent="0.35">
      <c r="A67" s="13" t="s">
        <v>67</v>
      </c>
      <c r="B67" s="13" t="str">
        <f>B3&amp;B4&amp;B5</f>
        <v>X(I)DIRECTCORREL</v>
      </c>
      <c r="C67" s="51" t="str">
        <f t="shared" ref="C67:W67" si="100">C3&amp;C4&amp;C5</f>
        <v>X(I)INVERSECORREL</v>
      </c>
      <c r="D67" s="51" t="str">
        <f t="shared" si="100"/>
        <v>X(I)DIRECTcount</v>
      </c>
      <c r="E67" s="51" t="str">
        <f t="shared" si="100"/>
        <v>X(I)INVERSEcount</v>
      </c>
      <c r="F67" s="51" t="str">
        <f t="shared" si="100"/>
        <v>X(I)DIRECTmax</v>
      </c>
      <c r="G67" s="13" t="str">
        <f t="shared" si="100"/>
        <v>X(I)INVERSEmax</v>
      </c>
      <c r="H67" s="51" t="str">
        <f t="shared" si="100"/>
        <v>X(I)DIRECTmin</v>
      </c>
      <c r="I67" s="51" t="str">
        <f t="shared" si="100"/>
        <v>X(I)INVERSEmin</v>
      </c>
      <c r="J67" s="13" t="str">
        <f t="shared" si="100"/>
        <v>X(I)DIRECTstdev</v>
      </c>
      <c r="K67" s="51" t="str">
        <f t="shared" si="100"/>
        <v>X(I)INVERSEstdev</v>
      </c>
      <c r="L67" s="13" t="str">
        <f t="shared" si="100"/>
        <v>X(I)D&amp;Ivalidity</v>
      </c>
      <c r="M67" s="13" t="str">
        <f t="shared" si="100"/>
        <v>X(J)DIRECTCORREL</v>
      </c>
      <c r="N67" s="13" t="str">
        <f t="shared" si="100"/>
        <v>X(J)INVERSECORREL</v>
      </c>
      <c r="O67" s="51" t="str">
        <f t="shared" si="100"/>
        <v>X(J)DIRECTcount</v>
      </c>
      <c r="P67" s="13" t="str">
        <f t="shared" si="100"/>
        <v>X(J)INVERSEcount</v>
      </c>
      <c r="Q67" s="51" t="str">
        <f t="shared" si="100"/>
        <v>X(J)DIRECTmax</v>
      </c>
      <c r="R67" s="51" t="str">
        <f t="shared" si="100"/>
        <v>X(J)INVERSEmax</v>
      </c>
      <c r="S67" s="51" t="str">
        <f t="shared" si="100"/>
        <v>X(J)DIRECTmin</v>
      </c>
      <c r="T67" s="51" t="str">
        <f t="shared" si="100"/>
        <v>X(J)INVERSEmin</v>
      </c>
      <c r="U67" s="51" t="str">
        <f t="shared" si="100"/>
        <v>X(J)DIRECTstdev</v>
      </c>
      <c r="V67" s="51" t="str">
        <f t="shared" si="100"/>
        <v>X(J)INVERSEstdev</v>
      </c>
      <c r="W67" s="51" t="str">
        <f t="shared" si="100"/>
        <v>X(J)D&amp;Ivalidity</v>
      </c>
    </row>
    <row r="68" spans="1:27" ht="15" thickBot="1" x14ac:dyDescent="0.35">
      <c r="A68" s="13" t="s">
        <v>43</v>
      </c>
      <c r="B68" s="14">
        <v>87.7</v>
      </c>
      <c r="C68" s="14">
        <v>0</v>
      </c>
      <c r="D68" s="14">
        <v>0</v>
      </c>
      <c r="E68" s="14">
        <v>0</v>
      </c>
      <c r="F68" s="14">
        <v>0</v>
      </c>
      <c r="G68" s="14">
        <v>50.6</v>
      </c>
      <c r="H68" s="14">
        <v>55.1</v>
      </c>
      <c r="I68" s="14">
        <v>0</v>
      </c>
      <c r="J68" s="14">
        <v>243</v>
      </c>
      <c r="K68" s="14">
        <v>0</v>
      </c>
      <c r="L68" s="14">
        <v>134.30000000000001</v>
      </c>
      <c r="M68" s="14">
        <v>6.5</v>
      </c>
      <c r="N68" s="14">
        <v>116.2</v>
      </c>
      <c r="O68" s="14">
        <v>0</v>
      </c>
      <c r="P68" s="14">
        <v>0.5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</row>
    <row r="69" spans="1:27" ht="15" thickBot="1" x14ac:dyDescent="0.35">
      <c r="A69" s="13" t="s">
        <v>45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50.6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22.5</v>
      </c>
      <c r="O69" s="14">
        <v>0</v>
      </c>
      <c r="P69" s="14">
        <v>0.5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</row>
    <row r="70" spans="1:27" ht="15" thickBot="1" x14ac:dyDescent="0.35">
      <c r="A70" s="13" t="s">
        <v>47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</row>
    <row r="71" spans="1:27" ht="15" thickBot="1" x14ac:dyDescent="0.35">
      <c r="A71" s="13" t="s">
        <v>48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</row>
    <row r="72" spans="1:27" ht="15" thickBot="1" x14ac:dyDescent="0.35">
      <c r="A72" s="13" t="s">
        <v>49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</row>
    <row r="73" spans="1:27" ht="15" thickBot="1" x14ac:dyDescent="0.35">
      <c r="A73" s="13" t="s">
        <v>50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</row>
    <row r="74" spans="1:27" ht="15" thickBot="1" x14ac:dyDescent="0.35">
      <c r="A74" s="13" t="s">
        <v>52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</row>
    <row r="75" spans="1:27" ht="15" thickBot="1" x14ac:dyDescent="0.35">
      <c r="A75" s="13" t="s">
        <v>53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</row>
    <row r="76" spans="1:27" ht="15" thickBot="1" x14ac:dyDescent="0.35">
      <c r="A76" s="13" t="s">
        <v>54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</row>
    <row r="77" spans="1:27" ht="15" thickBot="1" x14ac:dyDescent="0.35">
      <c r="A77" s="13" t="s">
        <v>55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</row>
    <row r="78" spans="1:27" ht="18.600000000000001" thickBot="1" x14ac:dyDescent="0.35">
      <c r="A78" s="9"/>
    </row>
    <row r="79" spans="1:27" ht="15" thickBot="1" x14ac:dyDescent="0.35">
      <c r="A79" s="13" t="s">
        <v>68</v>
      </c>
      <c r="B79" s="13" t="s">
        <v>40</v>
      </c>
      <c r="C79" s="13" t="s">
        <v>127</v>
      </c>
      <c r="D79" s="13" t="s">
        <v>128</v>
      </c>
      <c r="E79" s="13" t="s">
        <v>129</v>
      </c>
      <c r="F79" s="13" t="s">
        <v>130</v>
      </c>
      <c r="G79" s="13" t="s">
        <v>131</v>
      </c>
      <c r="H79" s="13" t="s">
        <v>241</v>
      </c>
      <c r="I79" s="13" t="s">
        <v>242</v>
      </c>
      <c r="J79" s="13" t="s">
        <v>243</v>
      </c>
      <c r="K79" s="13" t="s">
        <v>244</v>
      </c>
      <c r="L79" s="13" t="s">
        <v>245</v>
      </c>
      <c r="M79" s="13" t="s">
        <v>246</v>
      </c>
      <c r="N79" s="13" t="s">
        <v>247</v>
      </c>
      <c r="O79" s="13" t="s">
        <v>248</v>
      </c>
      <c r="P79" s="13" t="s">
        <v>249</v>
      </c>
      <c r="Q79" s="13" t="s">
        <v>250</v>
      </c>
      <c r="R79" s="13" t="s">
        <v>251</v>
      </c>
      <c r="S79" s="13" t="s">
        <v>252</v>
      </c>
      <c r="T79" s="13" t="s">
        <v>253</v>
      </c>
      <c r="U79" s="13" t="s">
        <v>254</v>
      </c>
      <c r="V79" s="13" t="s">
        <v>255</v>
      </c>
      <c r="W79" s="13" t="s">
        <v>256</v>
      </c>
      <c r="X79" s="13" t="s">
        <v>69</v>
      </c>
      <c r="Y79" s="13" t="s">
        <v>70</v>
      </c>
      <c r="Z79" s="13" t="s">
        <v>71</v>
      </c>
      <c r="AA79" s="13" t="s">
        <v>72</v>
      </c>
    </row>
    <row r="80" spans="1:27" ht="15" thickBot="1" x14ac:dyDescent="0.35">
      <c r="A80" s="13" t="s">
        <v>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50.6</v>
      </c>
      <c r="H80" s="14">
        <v>55.1</v>
      </c>
      <c r="I80" s="14">
        <v>0</v>
      </c>
      <c r="J80" s="14">
        <v>0</v>
      </c>
      <c r="K80" s="14">
        <v>0</v>
      </c>
      <c r="L80" s="14">
        <v>134.30000000000001</v>
      </c>
      <c r="M80" s="14">
        <v>0</v>
      </c>
      <c r="N80" s="14">
        <v>116.2</v>
      </c>
      <c r="O80" s="14">
        <v>0</v>
      </c>
      <c r="P80" s="14">
        <v>0.5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356.7</v>
      </c>
      <c r="Y80" s="14">
        <v>356</v>
      </c>
      <c r="Z80" s="14">
        <v>-0.7</v>
      </c>
      <c r="AA80" s="14">
        <v>-0.2</v>
      </c>
    </row>
    <row r="81" spans="1:27" ht="15" thickBot="1" x14ac:dyDescent="0.35">
      <c r="A81" s="13" t="s">
        <v>1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50.6</v>
      </c>
      <c r="H81" s="14">
        <v>55.1</v>
      </c>
      <c r="I81" s="14">
        <v>0</v>
      </c>
      <c r="J81" s="14">
        <v>0</v>
      </c>
      <c r="K81" s="14">
        <v>0</v>
      </c>
      <c r="L81" s="14">
        <v>134.30000000000001</v>
      </c>
      <c r="M81" s="14">
        <v>6.5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246.5</v>
      </c>
      <c r="Y81" s="14">
        <v>239</v>
      </c>
      <c r="Z81" s="14">
        <v>-7.5</v>
      </c>
      <c r="AA81" s="14">
        <v>-3.14</v>
      </c>
    </row>
    <row r="82" spans="1:27" ht="15" thickBot="1" x14ac:dyDescent="0.35">
      <c r="A82" s="13" t="s">
        <v>2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50.6</v>
      </c>
      <c r="H82" s="14">
        <v>55.1</v>
      </c>
      <c r="I82" s="14">
        <v>0</v>
      </c>
      <c r="J82" s="14">
        <v>0</v>
      </c>
      <c r="K82" s="14">
        <v>0</v>
      </c>
      <c r="L82" s="14">
        <v>134.30000000000001</v>
      </c>
      <c r="M82" s="14">
        <v>0</v>
      </c>
      <c r="N82" s="14">
        <v>0</v>
      </c>
      <c r="O82" s="14">
        <v>0</v>
      </c>
      <c r="P82" s="14">
        <v>0.5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240.5</v>
      </c>
      <c r="Y82" s="14">
        <v>240</v>
      </c>
      <c r="Z82" s="14">
        <v>-0.5</v>
      </c>
      <c r="AA82" s="14">
        <v>-0.21</v>
      </c>
    </row>
    <row r="83" spans="1:27" ht="15" thickBot="1" x14ac:dyDescent="0.35">
      <c r="A83" s="13" t="s">
        <v>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50.6</v>
      </c>
      <c r="H83" s="14">
        <v>55.1</v>
      </c>
      <c r="I83" s="14">
        <v>0</v>
      </c>
      <c r="J83" s="14">
        <v>0</v>
      </c>
      <c r="K83" s="14">
        <v>0</v>
      </c>
      <c r="L83" s="14">
        <v>134.30000000000001</v>
      </c>
      <c r="M83" s="14">
        <v>0</v>
      </c>
      <c r="N83" s="14">
        <v>22.5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262.5</v>
      </c>
      <c r="Y83" s="14">
        <v>267</v>
      </c>
      <c r="Z83" s="14">
        <v>4.5</v>
      </c>
      <c r="AA83" s="14">
        <v>1.69</v>
      </c>
    </row>
    <row r="84" spans="1:27" ht="15" thickBot="1" x14ac:dyDescent="0.35">
      <c r="A84" s="13" t="s">
        <v>4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55.1</v>
      </c>
      <c r="I84" s="14">
        <v>0</v>
      </c>
      <c r="J84" s="14">
        <v>243</v>
      </c>
      <c r="K84" s="14">
        <v>0</v>
      </c>
      <c r="L84" s="14">
        <v>0</v>
      </c>
      <c r="M84" s="14">
        <v>6.5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304.60000000000002</v>
      </c>
      <c r="Y84" s="14">
        <v>311</v>
      </c>
      <c r="Z84" s="14">
        <v>6.4</v>
      </c>
      <c r="AA84" s="14">
        <v>2.06</v>
      </c>
    </row>
    <row r="85" spans="1:27" ht="15" thickBot="1" x14ac:dyDescent="0.35">
      <c r="A85" s="13" t="s">
        <v>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55.1</v>
      </c>
      <c r="I85" s="14">
        <v>0</v>
      </c>
      <c r="J85" s="14">
        <v>243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0.5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298.60000000000002</v>
      </c>
      <c r="Y85" s="14">
        <v>298</v>
      </c>
      <c r="Z85" s="14">
        <v>-0.6</v>
      </c>
      <c r="AA85" s="14">
        <v>-0.2</v>
      </c>
    </row>
    <row r="86" spans="1:27" ht="15" thickBot="1" x14ac:dyDescent="0.35">
      <c r="A86" s="13" t="s">
        <v>6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55.1</v>
      </c>
      <c r="I86" s="14">
        <v>0</v>
      </c>
      <c r="J86" s="14">
        <v>243</v>
      </c>
      <c r="K86" s="14">
        <v>0</v>
      </c>
      <c r="L86" s="14">
        <v>0</v>
      </c>
      <c r="M86" s="14">
        <v>0</v>
      </c>
      <c r="N86" s="14">
        <v>22.5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320.60000000000002</v>
      </c>
      <c r="Y86" s="14">
        <v>315</v>
      </c>
      <c r="Z86" s="14">
        <v>-5.6</v>
      </c>
      <c r="AA86" s="14">
        <v>-1.78</v>
      </c>
    </row>
    <row r="87" spans="1:27" ht="15" thickBot="1" x14ac:dyDescent="0.35">
      <c r="A87" s="13" t="s">
        <v>7</v>
      </c>
      <c r="B87" s="14">
        <v>87.7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55.1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0.5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143.30000000000001</v>
      </c>
      <c r="Y87" s="14">
        <v>139</v>
      </c>
      <c r="Z87" s="14">
        <v>-4.3</v>
      </c>
      <c r="AA87" s="14">
        <v>-3.09</v>
      </c>
    </row>
    <row r="88" spans="1:27" ht="15" thickBot="1" x14ac:dyDescent="0.35">
      <c r="A88" s="13" t="s">
        <v>8</v>
      </c>
      <c r="B88" s="14">
        <v>87.7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55.1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22.5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165.3</v>
      </c>
      <c r="Y88" s="14">
        <v>174</v>
      </c>
      <c r="Z88" s="14">
        <v>8.6999999999999993</v>
      </c>
      <c r="AA88" s="14">
        <v>5</v>
      </c>
    </row>
    <row r="89" spans="1:27" ht="15" thickBot="1" x14ac:dyDescent="0.35">
      <c r="A89" s="13" t="s">
        <v>9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50.6</v>
      </c>
      <c r="H89" s="14">
        <v>55.1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22.5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128.30000000000001</v>
      </c>
      <c r="Y89" s="14">
        <v>128</v>
      </c>
      <c r="Z89" s="14">
        <v>-0.3</v>
      </c>
      <c r="AA89" s="14">
        <v>-0.23</v>
      </c>
    </row>
    <row r="90" spans="1:27" ht="15" thickBot="1" x14ac:dyDescent="0.35"/>
    <row r="91" spans="1:27" ht="15" thickBot="1" x14ac:dyDescent="0.35">
      <c r="A91" s="15" t="s">
        <v>73</v>
      </c>
      <c r="B91" s="16">
        <v>693.9</v>
      </c>
      <c r="Z91">
        <f>SUMSQ(Z80:Z89)</f>
        <v>244.19000000000003</v>
      </c>
    </row>
    <row r="92" spans="1:27" ht="15" thickBot="1" x14ac:dyDescent="0.35">
      <c r="A92" s="15" t="s">
        <v>142</v>
      </c>
      <c r="B92" s="16">
        <v>0</v>
      </c>
    </row>
    <row r="93" spans="1:27" ht="15" thickBot="1" x14ac:dyDescent="0.35">
      <c r="A93" s="15" t="s">
        <v>75</v>
      </c>
      <c r="B93" s="16">
        <v>2466.9</v>
      </c>
    </row>
    <row r="94" spans="1:27" ht="15" thickBot="1" x14ac:dyDescent="0.35">
      <c r="A94" s="15" t="s">
        <v>76</v>
      </c>
      <c r="B94" s="16">
        <v>2467</v>
      </c>
    </row>
    <row r="95" spans="1:27" ht="15" thickBot="1" x14ac:dyDescent="0.35">
      <c r="A95" s="15" t="s">
        <v>77</v>
      </c>
      <c r="B95" s="16">
        <v>-0.1</v>
      </c>
    </row>
    <row r="96" spans="1:27" ht="20.399999999999999" thickBot="1" x14ac:dyDescent="0.35">
      <c r="A96" s="15" t="s">
        <v>78</v>
      </c>
      <c r="B96" s="16"/>
    </row>
    <row r="97" spans="1:24" ht="20.399999999999999" thickBot="1" x14ac:dyDescent="0.35">
      <c r="A97" s="15" t="s">
        <v>79</v>
      </c>
      <c r="B97" s="16"/>
    </row>
    <row r="98" spans="1:24" ht="15" thickBot="1" x14ac:dyDescent="0.35">
      <c r="A98" s="15" t="s">
        <v>80</v>
      </c>
      <c r="B98" s="16">
        <v>0</v>
      </c>
    </row>
    <row r="100" spans="1:24" x14ac:dyDescent="0.3">
      <c r="A100" s="17" t="s">
        <v>81</v>
      </c>
    </row>
    <row r="102" spans="1:24" x14ac:dyDescent="0.3">
      <c r="A102" s="18" t="s">
        <v>264</v>
      </c>
    </row>
    <row r="103" spans="1:24" x14ac:dyDescent="0.3">
      <c r="A103" s="18" t="s">
        <v>265</v>
      </c>
    </row>
    <row r="105" spans="1:24" ht="18" x14ac:dyDescent="0.3">
      <c r="A105" s="9"/>
    </row>
    <row r="106" spans="1:24" x14ac:dyDescent="0.3">
      <c r="A106" s="10"/>
    </row>
    <row r="109" spans="1:24" ht="18" x14ac:dyDescent="0.3">
      <c r="A109" s="11" t="s">
        <v>32</v>
      </c>
      <c r="B109" s="12">
        <v>2891567</v>
      </c>
      <c r="C109" s="11" t="s">
        <v>33</v>
      </c>
      <c r="D109" s="12">
        <v>10</v>
      </c>
      <c r="E109" s="11" t="s">
        <v>34</v>
      </c>
      <c r="F109" s="12">
        <v>22</v>
      </c>
      <c r="G109" s="11" t="s">
        <v>35</v>
      </c>
      <c r="H109" s="12">
        <v>10</v>
      </c>
      <c r="I109" s="11" t="s">
        <v>36</v>
      </c>
      <c r="J109" s="12">
        <v>0</v>
      </c>
      <c r="K109" s="11" t="s">
        <v>37</v>
      </c>
      <c r="L109" s="12" t="s">
        <v>267</v>
      </c>
    </row>
    <row r="110" spans="1:24" ht="18.600000000000001" thickBot="1" x14ac:dyDescent="0.35">
      <c r="A110" s="9"/>
    </row>
    <row r="111" spans="1:24" ht="15" thickBot="1" x14ac:dyDescent="0.35">
      <c r="A111" s="13" t="s">
        <v>39</v>
      </c>
      <c r="B111" s="13" t="s">
        <v>40</v>
      </c>
      <c r="C111" s="13" t="s">
        <v>127</v>
      </c>
      <c r="D111" s="13" t="s">
        <v>128</v>
      </c>
      <c r="E111" s="13" t="s">
        <v>129</v>
      </c>
      <c r="F111" s="13" t="s">
        <v>130</v>
      </c>
      <c r="G111" s="13" t="s">
        <v>131</v>
      </c>
      <c r="H111" s="13" t="s">
        <v>241</v>
      </c>
      <c r="I111" s="13" t="s">
        <v>242</v>
      </c>
      <c r="J111" s="13" t="s">
        <v>243</v>
      </c>
      <c r="K111" s="13" t="s">
        <v>244</v>
      </c>
      <c r="L111" s="13" t="s">
        <v>245</v>
      </c>
      <c r="M111" s="13" t="s">
        <v>246</v>
      </c>
      <c r="N111" s="13" t="s">
        <v>247</v>
      </c>
      <c r="O111" s="13" t="s">
        <v>248</v>
      </c>
      <c r="P111" s="13" t="s">
        <v>249</v>
      </c>
      <c r="Q111" s="13" t="s">
        <v>250</v>
      </c>
      <c r="R111" s="13" t="s">
        <v>251</v>
      </c>
      <c r="S111" s="13" t="s">
        <v>252</v>
      </c>
      <c r="T111" s="13" t="s">
        <v>253</v>
      </c>
      <c r="U111" s="13" t="s">
        <v>254</v>
      </c>
      <c r="V111" s="13" t="s">
        <v>255</v>
      </c>
      <c r="W111" s="13" t="s">
        <v>256</v>
      </c>
      <c r="X111" s="13" t="s">
        <v>257</v>
      </c>
    </row>
    <row r="112" spans="1:24" ht="15" thickBot="1" x14ac:dyDescent="0.35">
      <c r="A112" s="13" t="s">
        <v>0</v>
      </c>
      <c r="B112" s="14">
        <v>7</v>
      </c>
      <c r="C112" s="14">
        <v>7</v>
      </c>
      <c r="D112" s="14">
        <v>8</v>
      </c>
      <c r="E112" s="14">
        <v>7</v>
      </c>
      <c r="F112" s="14">
        <v>7</v>
      </c>
      <c r="G112" s="14">
        <v>9</v>
      </c>
      <c r="H112" s="14">
        <v>10</v>
      </c>
      <c r="I112" s="14">
        <v>10</v>
      </c>
      <c r="J112" s="14">
        <v>6</v>
      </c>
      <c r="K112" s="14">
        <v>9</v>
      </c>
      <c r="L112" s="14">
        <v>10</v>
      </c>
      <c r="M112" s="14">
        <v>1</v>
      </c>
      <c r="N112" s="14">
        <v>10</v>
      </c>
      <c r="O112" s="14">
        <v>5</v>
      </c>
      <c r="P112" s="14">
        <v>10</v>
      </c>
      <c r="Q112" s="14">
        <v>10</v>
      </c>
      <c r="R112" s="14">
        <v>1</v>
      </c>
      <c r="S112" s="14">
        <v>6</v>
      </c>
      <c r="T112" s="14">
        <v>10</v>
      </c>
      <c r="U112" s="14">
        <v>10</v>
      </c>
      <c r="V112" s="14">
        <v>1</v>
      </c>
      <c r="W112" s="14">
        <v>10</v>
      </c>
      <c r="X112" s="14">
        <v>356</v>
      </c>
    </row>
    <row r="113" spans="1:24" ht="15" thickBot="1" x14ac:dyDescent="0.35">
      <c r="A113" s="13" t="s">
        <v>1</v>
      </c>
      <c r="B113" s="14">
        <v>7</v>
      </c>
      <c r="C113" s="14">
        <v>7</v>
      </c>
      <c r="D113" s="14">
        <v>8</v>
      </c>
      <c r="E113" s="14">
        <v>7</v>
      </c>
      <c r="F113" s="14">
        <v>7</v>
      </c>
      <c r="G113" s="14">
        <v>9</v>
      </c>
      <c r="H113" s="14">
        <v>10</v>
      </c>
      <c r="I113" s="14">
        <v>10</v>
      </c>
      <c r="J113" s="14">
        <v>6</v>
      </c>
      <c r="K113" s="14">
        <v>9</v>
      </c>
      <c r="L113" s="14">
        <v>10</v>
      </c>
      <c r="M113" s="14">
        <v>10</v>
      </c>
      <c r="N113" s="14">
        <v>5</v>
      </c>
      <c r="O113" s="14">
        <v>10</v>
      </c>
      <c r="P113" s="14">
        <v>6</v>
      </c>
      <c r="Q113" s="14">
        <v>2</v>
      </c>
      <c r="R113" s="14">
        <v>3</v>
      </c>
      <c r="S113" s="14">
        <v>6</v>
      </c>
      <c r="T113" s="14">
        <v>10</v>
      </c>
      <c r="U113" s="14">
        <v>2</v>
      </c>
      <c r="V113" s="14">
        <v>3</v>
      </c>
      <c r="W113" s="14">
        <v>10</v>
      </c>
      <c r="X113" s="14">
        <v>239</v>
      </c>
    </row>
    <row r="114" spans="1:24" ht="15" thickBot="1" x14ac:dyDescent="0.35">
      <c r="A114" s="13" t="s">
        <v>2</v>
      </c>
      <c r="B114" s="14">
        <v>7</v>
      </c>
      <c r="C114" s="14">
        <v>7</v>
      </c>
      <c r="D114" s="14">
        <v>8</v>
      </c>
      <c r="E114" s="14">
        <v>7</v>
      </c>
      <c r="F114" s="14">
        <v>7</v>
      </c>
      <c r="G114" s="14">
        <v>9</v>
      </c>
      <c r="H114" s="14">
        <v>10</v>
      </c>
      <c r="I114" s="14">
        <v>10</v>
      </c>
      <c r="J114" s="14">
        <v>6</v>
      </c>
      <c r="K114" s="14">
        <v>9</v>
      </c>
      <c r="L114" s="14">
        <v>10</v>
      </c>
      <c r="M114" s="14">
        <v>8</v>
      </c>
      <c r="N114" s="14">
        <v>3</v>
      </c>
      <c r="O114" s="14">
        <v>8</v>
      </c>
      <c r="P114" s="14">
        <v>9</v>
      </c>
      <c r="Q114" s="14">
        <v>5</v>
      </c>
      <c r="R114" s="14">
        <v>6</v>
      </c>
      <c r="S114" s="14">
        <v>6</v>
      </c>
      <c r="T114" s="14">
        <v>10</v>
      </c>
      <c r="U114" s="14">
        <v>5</v>
      </c>
      <c r="V114" s="14">
        <v>6</v>
      </c>
      <c r="W114" s="14">
        <v>7</v>
      </c>
      <c r="X114" s="14">
        <v>240</v>
      </c>
    </row>
    <row r="115" spans="1:24" ht="15" thickBot="1" x14ac:dyDescent="0.35">
      <c r="A115" s="13" t="s">
        <v>3</v>
      </c>
      <c r="B115" s="14">
        <v>7</v>
      </c>
      <c r="C115" s="14">
        <v>7</v>
      </c>
      <c r="D115" s="14">
        <v>8</v>
      </c>
      <c r="E115" s="14">
        <v>7</v>
      </c>
      <c r="F115" s="14">
        <v>7</v>
      </c>
      <c r="G115" s="14">
        <v>9</v>
      </c>
      <c r="H115" s="14">
        <v>10</v>
      </c>
      <c r="I115" s="14">
        <v>10</v>
      </c>
      <c r="J115" s="14">
        <v>6</v>
      </c>
      <c r="K115" s="14">
        <v>9</v>
      </c>
      <c r="L115" s="14">
        <v>10</v>
      </c>
      <c r="M115" s="14">
        <v>5</v>
      </c>
      <c r="N115" s="14">
        <v>9</v>
      </c>
      <c r="O115" s="14">
        <v>5</v>
      </c>
      <c r="P115" s="14">
        <v>6</v>
      </c>
      <c r="Q115" s="14">
        <v>9</v>
      </c>
      <c r="R115" s="14">
        <v>10</v>
      </c>
      <c r="S115" s="14">
        <v>10</v>
      </c>
      <c r="T115" s="14">
        <v>10</v>
      </c>
      <c r="U115" s="14">
        <v>9</v>
      </c>
      <c r="V115" s="14">
        <v>10</v>
      </c>
      <c r="W115" s="14">
        <v>4</v>
      </c>
      <c r="X115" s="14">
        <v>267</v>
      </c>
    </row>
    <row r="116" spans="1:24" ht="15" thickBot="1" x14ac:dyDescent="0.35">
      <c r="A116" s="13" t="s">
        <v>4</v>
      </c>
      <c r="B116" s="14">
        <v>3</v>
      </c>
      <c r="C116" s="14">
        <v>10</v>
      </c>
      <c r="D116" s="14">
        <v>3</v>
      </c>
      <c r="E116" s="14">
        <v>10</v>
      </c>
      <c r="F116" s="14">
        <v>10</v>
      </c>
      <c r="G116" s="14">
        <v>3</v>
      </c>
      <c r="H116" s="14">
        <v>10</v>
      </c>
      <c r="I116" s="14">
        <v>10</v>
      </c>
      <c r="J116" s="14">
        <v>10</v>
      </c>
      <c r="K116" s="14">
        <v>3</v>
      </c>
      <c r="L116" s="14">
        <v>6</v>
      </c>
      <c r="M116" s="14">
        <v>10</v>
      </c>
      <c r="N116" s="14">
        <v>5</v>
      </c>
      <c r="O116" s="14">
        <v>10</v>
      </c>
      <c r="P116" s="14">
        <v>6</v>
      </c>
      <c r="Q116" s="14">
        <v>2</v>
      </c>
      <c r="R116" s="14">
        <v>3</v>
      </c>
      <c r="S116" s="14">
        <v>6</v>
      </c>
      <c r="T116" s="14">
        <v>10</v>
      </c>
      <c r="U116" s="14">
        <v>2</v>
      </c>
      <c r="V116" s="14">
        <v>3</v>
      </c>
      <c r="W116" s="14">
        <v>10</v>
      </c>
      <c r="X116" s="14">
        <v>311</v>
      </c>
    </row>
    <row r="117" spans="1:24" ht="15" thickBot="1" x14ac:dyDescent="0.35">
      <c r="A117" s="13" t="s">
        <v>5</v>
      </c>
      <c r="B117" s="14">
        <v>3</v>
      </c>
      <c r="C117" s="14">
        <v>10</v>
      </c>
      <c r="D117" s="14">
        <v>3</v>
      </c>
      <c r="E117" s="14">
        <v>10</v>
      </c>
      <c r="F117" s="14">
        <v>10</v>
      </c>
      <c r="G117" s="14">
        <v>3</v>
      </c>
      <c r="H117" s="14">
        <v>10</v>
      </c>
      <c r="I117" s="14">
        <v>10</v>
      </c>
      <c r="J117" s="14">
        <v>10</v>
      </c>
      <c r="K117" s="14">
        <v>3</v>
      </c>
      <c r="L117" s="14">
        <v>6</v>
      </c>
      <c r="M117" s="14">
        <v>8</v>
      </c>
      <c r="N117" s="14">
        <v>3</v>
      </c>
      <c r="O117" s="14">
        <v>8</v>
      </c>
      <c r="P117" s="14">
        <v>9</v>
      </c>
      <c r="Q117" s="14">
        <v>5</v>
      </c>
      <c r="R117" s="14">
        <v>6</v>
      </c>
      <c r="S117" s="14">
        <v>6</v>
      </c>
      <c r="T117" s="14">
        <v>10</v>
      </c>
      <c r="U117" s="14">
        <v>5</v>
      </c>
      <c r="V117" s="14">
        <v>6</v>
      </c>
      <c r="W117" s="14">
        <v>7</v>
      </c>
      <c r="X117" s="14">
        <v>298</v>
      </c>
    </row>
    <row r="118" spans="1:24" ht="15" thickBot="1" x14ac:dyDescent="0.35">
      <c r="A118" s="13" t="s">
        <v>6</v>
      </c>
      <c r="B118" s="14">
        <v>3</v>
      </c>
      <c r="C118" s="14">
        <v>10</v>
      </c>
      <c r="D118" s="14">
        <v>3</v>
      </c>
      <c r="E118" s="14">
        <v>10</v>
      </c>
      <c r="F118" s="14">
        <v>10</v>
      </c>
      <c r="G118" s="14">
        <v>3</v>
      </c>
      <c r="H118" s="14">
        <v>10</v>
      </c>
      <c r="I118" s="14">
        <v>10</v>
      </c>
      <c r="J118" s="14">
        <v>10</v>
      </c>
      <c r="K118" s="14">
        <v>3</v>
      </c>
      <c r="L118" s="14">
        <v>6</v>
      </c>
      <c r="M118" s="14">
        <v>5</v>
      </c>
      <c r="N118" s="14">
        <v>9</v>
      </c>
      <c r="O118" s="14">
        <v>5</v>
      </c>
      <c r="P118" s="14">
        <v>6</v>
      </c>
      <c r="Q118" s="14">
        <v>9</v>
      </c>
      <c r="R118" s="14">
        <v>10</v>
      </c>
      <c r="S118" s="14">
        <v>10</v>
      </c>
      <c r="T118" s="14">
        <v>10</v>
      </c>
      <c r="U118" s="14">
        <v>9</v>
      </c>
      <c r="V118" s="14">
        <v>10</v>
      </c>
      <c r="W118" s="14">
        <v>4</v>
      </c>
      <c r="X118" s="14">
        <v>315</v>
      </c>
    </row>
    <row r="119" spans="1:24" ht="15" thickBot="1" x14ac:dyDescent="0.35">
      <c r="A119" s="13" t="s">
        <v>7</v>
      </c>
      <c r="B119" s="14">
        <v>10</v>
      </c>
      <c r="C119" s="14">
        <v>3</v>
      </c>
      <c r="D119" s="14">
        <v>10</v>
      </c>
      <c r="E119" s="14">
        <v>2</v>
      </c>
      <c r="F119" s="14">
        <v>2</v>
      </c>
      <c r="G119" s="14">
        <v>5</v>
      </c>
      <c r="H119" s="14">
        <v>10</v>
      </c>
      <c r="I119" s="14">
        <v>10</v>
      </c>
      <c r="J119" s="14">
        <v>2</v>
      </c>
      <c r="K119" s="14">
        <v>5</v>
      </c>
      <c r="L119" s="14">
        <v>6</v>
      </c>
      <c r="M119" s="14">
        <v>8</v>
      </c>
      <c r="N119" s="14">
        <v>3</v>
      </c>
      <c r="O119" s="14">
        <v>8</v>
      </c>
      <c r="P119" s="14">
        <v>9</v>
      </c>
      <c r="Q119" s="14">
        <v>5</v>
      </c>
      <c r="R119" s="14">
        <v>6</v>
      </c>
      <c r="S119" s="14">
        <v>6</v>
      </c>
      <c r="T119" s="14">
        <v>10</v>
      </c>
      <c r="U119" s="14">
        <v>5</v>
      </c>
      <c r="V119" s="14">
        <v>6</v>
      </c>
      <c r="W119" s="14">
        <v>7</v>
      </c>
      <c r="X119" s="14">
        <v>139</v>
      </c>
    </row>
    <row r="120" spans="1:24" ht="15" thickBot="1" x14ac:dyDescent="0.35">
      <c r="A120" s="13" t="s">
        <v>8</v>
      </c>
      <c r="B120" s="14">
        <v>10</v>
      </c>
      <c r="C120" s="14">
        <v>3</v>
      </c>
      <c r="D120" s="14">
        <v>10</v>
      </c>
      <c r="E120" s="14">
        <v>2</v>
      </c>
      <c r="F120" s="14">
        <v>2</v>
      </c>
      <c r="G120" s="14">
        <v>5</v>
      </c>
      <c r="H120" s="14">
        <v>10</v>
      </c>
      <c r="I120" s="14">
        <v>10</v>
      </c>
      <c r="J120" s="14">
        <v>2</v>
      </c>
      <c r="K120" s="14">
        <v>5</v>
      </c>
      <c r="L120" s="14">
        <v>6</v>
      </c>
      <c r="M120" s="14">
        <v>5</v>
      </c>
      <c r="N120" s="14">
        <v>9</v>
      </c>
      <c r="O120" s="14">
        <v>5</v>
      </c>
      <c r="P120" s="14">
        <v>6</v>
      </c>
      <c r="Q120" s="14">
        <v>9</v>
      </c>
      <c r="R120" s="14">
        <v>10</v>
      </c>
      <c r="S120" s="14">
        <v>10</v>
      </c>
      <c r="T120" s="14">
        <v>10</v>
      </c>
      <c r="U120" s="14">
        <v>9</v>
      </c>
      <c r="V120" s="14">
        <v>10</v>
      </c>
      <c r="W120" s="14">
        <v>4</v>
      </c>
      <c r="X120" s="14">
        <v>174</v>
      </c>
    </row>
    <row r="121" spans="1:24" ht="15" thickBot="1" x14ac:dyDescent="0.35">
      <c r="A121" s="13" t="s">
        <v>9</v>
      </c>
      <c r="B121" s="14">
        <v>8</v>
      </c>
      <c r="C121" s="14">
        <v>1</v>
      </c>
      <c r="D121" s="14">
        <v>8</v>
      </c>
      <c r="E121" s="14">
        <v>3</v>
      </c>
      <c r="F121" s="14">
        <v>3</v>
      </c>
      <c r="G121" s="14">
        <v>10</v>
      </c>
      <c r="H121" s="14">
        <v>10</v>
      </c>
      <c r="I121" s="14">
        <v>10</v>
      </c>
      <c r="J121" s="14">
        <v>7</v>
      </c>
      <c r="K121" s="14">
        <v>10</v>
      </c>
      <c r="L121" s="14">
        <v>1</v>
      </c>
      <c r="M121" s="14">
        <v>5</v>
      </c>
      <c r="N121" s="14">
        <v>9</v>
      </c>
      <c r="O121" s="14">
        <v>5</v>
      </c>
      <c r="P121" s="14">
        <v>6</v>
      </c>
      <c r="Q121" s="14">
        <v>9</v>
      </c>
      <c r="R121" s="14">
        <v>10</v>
      </c>
      <c r="S121" s="14">
        <v>10</v>
      </c>
      <c r="T121" s="14">
        <v>10</v>
      </c>
      <c r="U121" s="14">
        <v>9</v>
      </c>
      <c r="V121" s="14">
        <v>10</v>
      </c>
      <c r="W121" s="14">
        <v>4</v>
      </c>
      <c r="X121" s="14">
        <v>128</v>
      </c>
    </row>
    <row r="122" spans="1:24" ht="18.600000000000001" thickBot="1" x14ac:dyDescent="0.35">
      <c r="A122" s="9"/>
    </row>
    <row r="123" spans="1:24" ht="15" thickBot="1" x14ac:dyDescent="0.35">
      <c r="A123" s="13" t="s">
        <v>42</v>
      </c>
      <c r="B123" s="13" t="s">
        <v>40</v>
      </c>
      <c r="C123" s="13" t="s">
        <v>127</v>
      </c>
      <c r="D123" s="13" t="s">
        <v>128</v>
      </c>
      <c r="E123" s="13" t="s">
        <v>129</v>
      </c>
      <c r="F123" s="13" t="s">
        <v>130</v>
      </c>
      <c r="G123" s="13" t="s">
        <v>131</v>
      </c>
      <c r="H123" s="13" t="s">
        <v>241</v>
      </c>
      <c r="I123" s="13" t="s">
        <v>242</v>
      </c>
      <c r="J123" s="13" t="s">
        <v>243</v>
      </c>
      <c r="K123" s="13" t="s">
        <v>244</v>
      </c>
      <c r="L123" s="13" t="s">
        <v>245</v>
      </c>
      <c r="M123" s="13" t="s">
        <v>246</v>
      </c>
      <c r="N123" s="13" t="s">
        <v>247</v>
      </c>
      <c r="O123" s="13" t="s">
        <v>248</v>
      </c>
      <c r="P123" s="13" t="s">
        <v>249</v>
      </c>
      <c r="Q123" s="13" t="s">
        <v>250</v>
      </c>
      <c r="R123" s="13" t="s">
        <v>251</v>
      </c>
      <c r="S123" s="13" t="s">
        <v>252</v>
      </c>
      <c r="T123" s="13" t="s">
        <v>253</v>
      </c>
      <c r="U123" s="13" t="s">
        <v>254</v>
      </c>
      <c r="V123" s="13" t="s">
        <v>255</v>
      </c>
      <c r="W123" s="13" t="s">
        <v>256</v>
      </c>
    </row>
    <row r="124" spans="1:24" ht="15" thickBot="1" x14ac:dyDescent="0.35">
      <c r="A124" s="13" t="s">
        <v>43</v>
      </c>
      <c r="B124" s="14" t="s">
        <v>268</v>
      </c>
      <c r="C124" s="14" t="s">
        <v>141</v>
      </c>
      <c r="D124" s="14" t="s">
        <v>269</v>
      </c>
      <c r="E124" s="14" t="s">
        <v>66</v>
      </c>
      <c r="F124" s="14" t="s">
        <v>66</v>
      </c>
      <c r="G124" s="14" t="s">
        <v>66</v>
      </c>
      <c r="H124" s="14" t="s">
        <v>151</v>
      </c>
      <c r="I124" s="14" t="s">
        <v>66</v>
      </c>
      <c r="J124" s="14" t="s">
        <v>134</v>
      </c>
      <c r="K124" s="14" t="s">
        <v>66</v>
      </c>
      <c r="L124" s="14" t="s">
        <v>66</v>
      </c>
      <c r="M124" s="14" t="s">
        <v>270</v>
      </c>
      <c r="N124" s="14" t="s">
        <v>262</v>
      </c>
      <c r="O124" s="14" t="s">
        <v>66</v>
      </c>
      <c r="P124" s="14" t="s">
        <v>66</v>
      </c>
      <c r="Q124" s="14" t="s">
        <v>260</v>
      </c>
      <c r="R124" s="14" t="s">
        <v>66</v>
      </c>
      <c r="S124" s="14" t="s">
        <v>66</v>
      </c>
      <c r="T124" s="14" t="s">
        <v>66</v>
      </c>
      <c r="U124" s="14" t="s">
        <v>66</v>
      </c>
      <c r="V124" s="14" t="s">
        <v>66</v>
      </c>
      <c r="W124" s="14" t="s">
        <v>271</v>
      </c>
    </row>
    <row r="125" spans="1:24" ht="15" thickBot="1" x14ac:dyDescent="0.35">
      <c r="A125" s="13" t="s">
        <v>45</v>
      </c>
      <c r="B125" s="14" t="s">
        <v>268</v>
      </c>
      <c r="C125" s="14" t="s">
        <v>66</v>
      </c>
      <c r="D125" s="14" t="s">
        <v>269</v>
      </c>
      <c r="E125" s="14" t="s">
        <v>66</v>
      </c>
      <c r="F125" s="14" t="s">
        <v>66</v>
      </c>
      <c r="G125" s="14" t="s">
        <v>66</v>
      </c>
      <c r="H125" s="14" t="s">
        <v>151</v>
      </c>
      <c r="I125" s="14" t="s">
        <v>66</v>
      </c>
      <c r="J125" s="14" t="s">
        <v>134</v>
      </c>
      <c r="K125" s="14" t="s">
        <v>66</v>
      </c>
      <c r="L125" s="14" t="s">
        <v>66</v>
      </c>
      <c r="M125" s="14" t="s">
        <v>272</v>
      </c>
      <c r="N125" s="14" t="s">
        <v>262</v>
      </c>
      <c r="O125" s="14" t="s">
        <v>66</v>
      </c>
      <c r="P125" s="14" t="s">
        <v>66</v>
      </c>
      <c r="Q125" s="14" t="s">
        <v>260</v>
      </c>
      <c r="R125" s="14" t="s">
        <v>66</v>
      </c>
      <c r="S125" s="14" t="s">
        <v>66</v>
      </c>
      <c r="T125" s="14" t="s">
        <v>66</v>
      </c>
      <c r="U125" s="14" t="s">
        <v>66</v>
      </c>
      <c r="V125" s="14" t="s">
        <v>66</v>
      </c>
      <c r="W125" s="14" t="s">
        <v>271</v>
      </c>
    </row>
    <row r="126" spans="1:24" ht="15" thickBot="1" x14ac:dyDescent="0.35">
      <c r="A126" s="13" t="s">
        <v>47</v>
      </c>
      <c r="B126" s="14" t="s">
        <v>268</v>
      </c>
      <c r="C126" s="14" t="s">
        <v>66</v>
      </c>
      <c r="D126" s="14" t="s">
        <v>269</v>
      </c>
      <c r="E126" s="14" t="s">
        <v>66</v>
      </c>
      <c r="F126" s="14" t="s">
        <v>66</v>
      </c>
      <c r="G126" s="14" t="s">
        <v>66</v>
      </c>
      <c r="H126" s="14" t="s">
        <v>151</v>
      </c>
      <c r="I126" s="14" t="s">
        <v>66</v>
      </c>
      <c r="J126" s="14" t="s">
        <v>134</v>
      </c>
      <c r="K126" s="14" t="s">
        <v>66</v>
      </c>
      <c r="L126" s="14" t="s">
        <v>66</v>
      </c>
      <c r="M126" s="14" t="s">
        <v>272</v>
      </c>
      <c r="N126" s="14" t="s">
        <v>262</v>
      </c>
      <c r="O126" s="14" t="s">
        <v>66</v>
      </c>
      <c r="P126" s="14" t="s">
        <v>66</v>
      </c>
      <c r="Q126" s="14" t="s">
        <v>66</v>
      </c>
      <c r="R126" s="14" t="s">
        <v>66</v>
      </c>
      <c r="S126" s="14" t="s">
        <v>66</v>
      </c>
      <c r="T126" s="14" t="s">
        <v>66</v>
      </c>
      <c r="U126" s="14" t="s">
        <v>66</v>
      </c>
      <c r="V126" s="14" t="s">
        <v>66</v>
      </c>
      <c r="W126" s="14" t="s">
        <v>271</v>
      </c>
    </row>
    <row r="127" spans="1:24" ht="15" thickBot="1" x14ac:dyDescent="0.35">
      <c r="A127" s="13" t="s">
        <v>48</v>
      </c>
      <c r="B127" s="14" t="s">
        <v>268</v>
      </c>
      <c r="C127" s="14" t="s">
        <v>66</v>
      </c>
      <c r="D127" s="14" t="s">
        <v>66</v>
      </c>
      <c r="E127" s="14" t="s">
        <v>66</v>
      </c>
      <c r="F127" s="14" t="s">
        <v>66</v>
      </c>
      <c r="G127" s="14" t="s">
        <v>66</v>
      </c>
      <c r="H127" s="14" t="s">
        <v>151</v>
      </c>
      <c r="I127" s="14" t="s">
        <v>66</v>
      </c>
      <c r="J127" s="14" t="s">
        <v>134</v>
      </c>
      <c r="K127" s="14" t="s">
        <v>66</v>
      </c>
      <c r="L127" s="14" t="s">
        <v>66</v>
      </c>
      <c r="M127" s="14" t="s">
        <v>272</v>
      </c>
      <c r="N127" s="14" t="s">
        <v>66</v>
      </c>
      <c r="O127" s="14" t="s">
        <v>66</v>
      </c>
      <c r="P127" s="14" t="s">
        <v>66</v>
      </c>
      <c r="Q127" s="14" t="s">
        <v>66</v>
      </c>
      <c r="R127" s="14" t="s">
        <v>66</v>
      </c>
      <c r="S127" s="14" t="s">
        <v>66</v>
      </c>
      <c r="T127" s="14" t="s">
        <v>66</v>
      </c>
      <c r="U127" s="14" t="s">
        <v>66</v>
      </c>
      <c r="V127" s="14" t="s">
        <v>66</v>
      </c>
      <c r="W127" s="14" t="s">
        <v>271</v>
      </c>
    </row>
    <row r="128" spans="1:24" ht="15" thickBot="1" x14ac:dyDescent="0.35">
      <c r="A128" s="13" t="s">
        <v>49</v>
      </c>
      <c r="B128" s="14" t="s">
        <v>268</v>
      </c>
      <c r="C128" s="14" t="s">
        <v>66</v>
      </c>
      <c r="D128" s="14" t="s">
        <v>66</v>
      </c>
      <c r="E128" s="14" t="s">
        <v>66</v>
      </c>
      <c r="F128" s="14" t="s">
        <v>66</v>
      </c>
      <c r="G128" s="14" t="s">
        <v>66</v>
      </c>
      <c r="H128" s="14" t="s">
        <v>151</v>
      </c>
      <c r="I128" s="14" t="s">
        <v>66</v>
      </c>
      <c r="J128" s="14" t="s">
        <v>134</v>
      </c>
      <c r="K128" s="14" t="s">
        <v>66</v>
      </c>
      <c r="L128" s="14" t="s">
        <v>66</v>
      </c>
      <c r="M128" s="14" t="s">
        <v>272</v>
      </c>
      <c r="N128" s="14" t="s">
        <v>66</v>
      </c>
      <c r="O128" s="14" t="s">
        <v>66</v>
      </c>
      <c r="P128" s="14" t="s">
        <v>66</v>
      </c>
      <c r="Q128" s="14" t="s">
        <v>66</v>
      </c>
      <c r="R128" s="14" t="s">
        <v>66</v>
      </c>
      <c r="S128" s="14" t="s">
        <v>66</v>
      </c>
      <c r="T128" s="14" t="s">
        <v>66</v>
      </c>
      <c r="U128" s="14" t="s">
        <v>66</v>
      </c>
      <c r="V128" s="14" t="s">
        <v>66</v>
      </c>
      <c r="W128" s="14" t="s">
        <v>66</v>
      </c>
    </row>
    <row r="129" spans="1:23" ht="15" thickBot="1" x14ac:dyDescent="0.35">
      <c r="A129" s="13" t="s">
        <v>50</v>
      </c>
      <c r="B129" s="14" t="s">
        <v>268</v>
      </c>
      <c r="C129" s="14" t="s">
        <v>66</v>
      </c>
      <c r="D129" s="14" t="s">
        <v>66</v>
      </c>
      <c r="E129" s="14" t="s">
        <v>66</v>
      </c>
      <c r="F129" s="14" t="s">
        <v>66</v>
      </c>
      <c r="G129" s="14" t="s">
        <v>66</v>
      </c>
      <c r="H129" s="14" t="s">
        <v>151</v>
      </c>
      <c r="I129" s="14" t="s">
        <v>66</v>
      </c>
      <c r="J129" s="14" t="s">
        <v>134</v>
      </c>
      <c r="K129" s="14" t="s">
        <v>66</v>
      </c>
      <c r="L129" s="14" t="s">
        <v>66</v>
      </c>
      <c r="M129" s="14" t="s">
        <v>66</v>
      </c>
      <c r="N129" s="14" t="s">
        <v>66</v>
      </c>
      <c r="O129" s="14" t="s">
        <v>66</v>
      </c>
      <c r="P129" s="14" t="s">
        <v>66</v>
      </c>
      <c r="Q129" s="14" t="s">
        <v>66</v>
      </c>
      <c r="R129" s="14" t="s">
        <v>66</v>
      </c>
      <c r="S129" s="14" t="s">
        <v>66</v>
      </c>
      <c r="T129" s="14" t="s">
        <v>66</v>
      </c>
      <c r="U129" s="14" t="s">
        <v>66</v>
      </c>
      <c r="V129" s="14" t="s">
        <v>66</v>
      </c>
      <c r="W129" s="14" t="s">
        <v>66</v>
      </c>
    </row>
    <row r="130" spans="1:23" ht="15" thickBot="1" x14ac:dyDescent="0.35">
      <c r="A130" s="13" t="s">
        <v>52</v>
      </c>
      <c r="B130" s="14" t="s">
        <v>268</v>
      </c>
      <c r="C130" s="14" t="s">
        <v>66</v>
      </c>
      <c r="D130" s="14" t="s">
        <v>66</v>
      </c>
      <c r="E130" s="14" t="s">
        <v>66</v>
      </c>
      <c r="F130" s="14" t="s">
        <v>66</v>
      </c>
      <c r="G130" s="14" t="s">
        <v>66</v>
      </c>
      <c r="H130" s="14" t="s">
        <v>151</v>
      </c>
      <c r="I130" s="14" t="s">
        <v>66</v>
      </c>
      <c r="J130" s="14" t="s">
        <v>66</v>
      </c>
      <c r="K130" s="14" t="s">
        <v>66</v>
      </c>
      <c r="L130" s="14" t="s">
        <v>66</v>
      </c>
      <c r="M130" s="14" t="s">
        <v>66</v>
      </c>
      <c r="N130" s="14" t="s">
        <v>66</v>
      </c>
      <c r="O130" s="14" t="s">
        <v>66</v>
      </c>
      <c r="P130" s="14" t="s">
        <v>66</v>
      </c>
      <c r="Q130" s="14" t="s">
        <v>66</v>
      </c>
      <c r="R130" s="14" t="s">
        <v>66</v>
      </c>
      <c r="S130" s="14" t="s">
        <v>66</v>
      </c>
      <c r="T130" s="14" t="s">
        <v>66</v>
      </c>
      <c r="U130" s="14" t="s">
        <v>66</v>
      </c>
      <c r="V130" s="14" t="s">
        <v>66</v>
      </c>
      <c r="W130" s="14" t="s">
        <v>66</v>
      </c>
    </row>
    <row r="131" spans="1:23" ht="15" thickBot="1" x14ac:dyDescent="0.35">
      <c r="A131" s="13" t="s">
        <v>53</v>
      </c>
      <c r="B131" s="14" t="s">
        <v>66</v>
      </c>
      <c r="C131" s="14" t="s">
        <v>66</v>
      </c>
      <c r="D131" s="14" t="s">
        <v>66</v>
      </c>
      <c r="E131" s="14" t="s">
        <v>66</v>
      </c>
      <c r="F131" s="14" t="s">
        <v>66</v>
      </c>
      <c r="G131" s="14" t="s">
        <v>66</v>
      </c>
      <c r="H131" s="14" t="s">
        <v>151</v>
      </c>
      <c r="I131" s="14" t="s">
        <v>66</v>
      </c>
      <c r="J131" s="14" t="s">
        <v>66</v>
      </c>
      <c r="K131" s="14" t="s">
        <v>66</v>
      </c>
      <c r="L131" s="14" t="s">
        <v>66</v>
      </c>
      <c r="M131" s="14" t="s">
        <v>66</v>
      </c>
      <c r="N131" s="14" t="s">
        <v>66</v>
      </c>
      <c r="O131" s="14" t="s">
        <v>66</v>
      </c>
      <c r="P131" s="14" t="s">
        <v>66</v>
      </c>
      <c r="Q131" s="14" t="s">
        <v>66</v>
      </c>
      <c r="R131" s="14" t="s">
        <v>66</v>
      </c>
      <c r="S131" s="14" t="s">
        <v>66</v>
      </c>
      <c r="T131" s="14" t="s">
        <v>66</v>
      </c>
      <c r="U131" s="14" t="s">
        <v>66</v>
      </c>
      <c r="V131" s="14" t="s">
        <v>66</v>
      </c>
      <c r="W131" s="14" t="s">
        <v>66</v>
      </c>
    </row>
    <row r="132" spans="1:23" ht="15" thickBot="1" x14ac:dyDescent="0.35">
      <c r="A132" s="13" t="s">
        <v>54</v>
      </c>
      <c r="B132" s="14" t="s">
        <v>66</v>
      </c>
      <c r="C132" s="14" t="s">
        <v>66</v>
      </c>
      <c r="D132" s="14" t="s">
        <v>66</v>
      </c>
      <c r="E132" s="14" t="s">
        <v>66</v>
      </c>
      <c r="F132" s="14" t="s">
        <v>66</v>
      </c>
      <c r="G132" s="14" t="s">
        <v>66</v>
      </c>
      <c r="H132" s="14" t="s">
        <v>151</v>
      </c>
      <c r="I132" s="14" t="s">
        <v>66</v>
      </c>
      <c r="J132" s="14" t="s">
        <v>66</v>
      </c>
      <c r="K132" s="14" t="s">
        <v>66</v>
      </c>
      <c r="L132" s="14" t="s">
        <v>66</v>
      </c>
      <c r="M132" s="14" t="s">
        <v>66</v>
      </c>
      <c r="N132" s="14" t="s">
        <v>66</v>
      </c>
      <c r="O132" s="14" t="s">
        <v>66</v>
      </c>
      <c r="P132" s="14" t="s">
        <v>66</v>
      </c>
      <c r="Q132" s="14" t="s">
        <v>66</v>
      </c>
      <c r="R132" s="14" t="s">
        <v>66</v>
      </c>
      <c r="S132" s="14" t="s">
        <v>66</v>
      </c>
      <c r="T132" s="14" t="s">
        <v>66</v>
      </c>
      <c r="U132" s="14" t="s">
        <v>66</v>
      </c>
      <c r="V132" s="14" t="s">
        <v>66</v>
      </c>
      <c r="W132" s="14" t="s">
        <v>66</v>
      </c>
    </row>
    <row r="133" spans="1:23" ht="15" thickBot="1" x14ac:dyDescent="0.35">
      <c r="A133" s="13" t="s">
        <v>55</v>
      </c>
      <c r="B133" s="14" t="s">
        <v>66</v>
      </c>
      <c r="C133" s="14" t="s">
        <v>66</v>
      </c>
      <c r="D133" s="14" t="s">
        <v>66</v>
      </c>
      <c r="E133" s="14" t="s">
        <v>66</v>
      </c>
      <c r="F133" s="14" t="s">
        <v>66</v>
      </c>
      <c r="G133" s="14" t="s">
        <v>66</v>
      </c>
      <c r="H133" s="14" t="s">
        <v>151</v>
      </c>
      <c r="I133" s="14" t="s">
        <v>66</v>
      </c>
      <c r="J133" s="14" t="s">
        <v>66</v>
      </c>
      <c r="K133" s="14" t="s">
        <v>66</v>
      </c>
      <c r="L133" s="14" t="s">
        <v>66</v>
      </c>
      <c r="M133" s="14" t="s">
        <v>66</v>
      </c>
      <c r="N133" s="14" t="s">
        <v>66</v>
      </c>
      <c r="O133" s="14" t="s">
        <v>66</v>
      </c>
      <c r="P133" s="14" t="s">
        <v>66</v>
      </c>
      <c r="Q133" s="14" t="s">
        <v>66</v>
      </c>
      <c r="R133" s="14" t="s">
        <v>66</v>
      </c>
      <c r="S133" s="14" t="s">
        <v>66</v>
      </c>
      <c r="T133" s="14" t="s">
        <v>66</v>
      </c>
      <c r="U133" s="14" t="s">
        <v>66</v>
      </c>
      <c r="V133" s="14" t="s">
        <v>66</v>
      </c>
      <c r="W133" s="14" t="s">
        <v>66</v>
      </c>
    </row>
    <row r="134" spans="1:23" ht="18.600000000000001" thickBot="1" x14ac:dyDescent="0.35">
      <c r="A134" s="9"/>
    </row>
    <row r="135" spans="1:23" ht="15" thickBot="1" x14ac:dyDescent="0.35">
      <c r="A135" s="13" t="s">
        <v>67</v>
      </c>
      <c r="B135" s="13" t="s">
        <v>40</v>
      </c>
      <c r="C135" s="13" t="s">
        <v>127</v>
      </c>
      <c r="D135" s="13" t="s">
        <v>128</v>
      </c>
      <c r="E135" s="13" t="s">
        <v>129</v>
      </c>
      <c r="F135" s="13" t="s">
        <v>130</v>
      </c>
      <c r="G135" s="13" t="s">
        <v>131</v>
      </c>
      <c r="H135" s="13" t="s">
        <v>241</v>
      </c>
      <c r="I135" s="13" t="s">
        <v>242</v>
      </c>
      <c r="J135" s="13" t="s">
        <v>243</v>
      </c>
      <c r="K135" s="13" t="s">
        <v>244</v>
      </c>
      <c r="L135" s="13" t="s">
        <v>245</v>
      </c>
      <c r="M135" s="13" t="s">
        <v>246</v>
      </c>
      <c r="N135" s="13" t="s">
        <v>247</v>
      </c>
      <c r="O135" s="13" t="s">
        <v>248</v>
      </c>
      <c r="P135" s="13" t="s">
        <v>249</v>
      </c>
      <c r="Q135" s="13" t="s">
        <v>250</v>
      </c>
      <c r="R135" s="13" t="s">
        <v>251</v>
      </c>
      <c r="S135" s="13" t="s">
        <v>252</v>
      </c>
      <c r="T135" s="13" t="s">
        <v>253</v>
      </c>
      <c r="U135" s="13" t="s">
        <v>254</v>
      </c>
      <c r="V135" s="13" t="s">
        <v>255</v>
      </c>
      <c r="W135" s="13" t="s">
        <v>256</v>
      </c>
    </row>
    <row r="136" spans="1:23" ht="15" thickBot="1" x14ac:dyDescent="0.35">
      <c r="A136" s="13" t="s">
        <v>43</v>
      </c>
      <c r="B136" s="14">
        <v>97.2</v>
      </c>
      <c r="C136" s="14">
        <v>50.6</v>
      </c>
      <c r="D136" s="14">
        <v>145.80000000000001</v>
      </c>
      <c r="E136" s="14">
        <v>0</v>
      </c>
      <c r="F136" s="14">
        <v>0</v>
      </c>
      <c r="G136" s="14">
        <v>0</v>
      </c>
      <c r="H136" s="14">
        <v>55.1</v>
      </c>
      <c r="I136" s="14">
        <v>0</v>
      </c>
      <c r="J136" s="14">
        <v>87.7</v>
      </c>
      <c r="K136" s="14">
        <v>0</v>
      </c>
      <c r="L136" s="14">
        <v>0</v>
      </c>
      <c r="M136" s="14">
        <v>116.7</v>
      </c>
      <c r="N136" s="14">
        <v>0.5</v>
      </c>
      <c r="O136" s="14">
        <v>0</v>
      </c>
      <c r="P136" s="14">
        <v>0</v>
      </c>
      <c r="Q136" s="14">
        <v>6.5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13.5</v>
      </c>
    </row>
    <row r="137" spans="1:23" ht="15" thickBot="1" x14ac:dyDescent="0.35">
      <c r="A137" s="13" t="s">
        <v>45</v>
      </c>
      <c r="B137" s="14">
        <v>97.2</v>
      </c>
      <c r="C137" s="14">
        <v>0</v>
      </c>
      <c r="D137" s="14">
        <v>145.80000000000001</v>
      </c>
      <c r="E137" s="14">
        <v>0</v>
      </c>
      <c r="F137" s="14">
        <v>0</v>
      </c>
      <c r="G137" s="14">
        <v>0</v>
      </c>
      <c r="H137" s="14">
        <v>55.1</v>
      </c>
      <c r="I137" s="14">
        <v>0</v>
      </c>
      <c r="J137" s="14">
        <v>87.7</v>
      </c>
      <c r="K137" s="14">
        <v>0</v>
      </c>
      <c r="L137" s="14">
        <v>0</v>
      </c>
      <c r="M137" s="14">
        <v>9</v>
      </c>
      <c r="N137" s="14">
        <v>0.5</v>
      </c>
      <c r="O137" s="14">
        <v>0</v>
      </c>
      <c r="P137" s="14">
        <v>0</v>
      </c>
      <c r="Q137" s="14">
        <v>6.5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13.5</v>
      </c>
    </row>
    <row r="138" spans="1:23" ht="15" thickBot="1" x14ac:dyDescent="0.35">
      <c r="A138" s="13" t="s">
        <v>47</v>
      </c>
      <c r="B138" s="14">
        <v>97.2</v>
      </c>
      <c r="C138" s="14">
        <v>0</v>
      </c>
      <c r="D138" s="14">
        <v>145.80000000000001</v>
      </c>
      <c r="E138" s="14">
        <v>0</v>
      </c>
      <c r="F138" s="14">
        <v>0</v>
      </c>
      <c r="G138" s="14">
        <v>0</v>
      </c>
      <c r="H138" s="14">
        <v>55.1</v>
      </c>
      <c r="I138" s="14">
        <v>0</v>
      </c>
      <c r="J138" s="14">
        <v>87.7</v>
      </c>
      <c r="K138" s="14">
        <v>0</v>
      </c>
      <c r="L138" s="14">
        <v>0</v>
      </c>
      <c r="M138" s="14">
        <v>9</v>
      </c>
      <c r="N138" s="14">
        <v>0.5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13.5</v>
      </c>
    </row>
    <row r="139" spans="1:23" ht="15" thickBot="1" x14ac:dyDescent="0.35">
      <c r="A139" s="13" t="s">
        <v>48</v>
      </c>
      <c r="B139" s="14">
        <v>97.2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55.1</v>
      </c>
      <c r="I139" s="14">
        <v>0</v>
      </c>
      <c r="J139" s="14">
        <v>87.7</v>
      </c>
      <c r="K139" s="14">
        <v>0</v>
      </c>
      <c r="L139" s="14">
        <v>0</v>
      </c>
      <c r="M139" s="14">
        <v>9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13.5</v>
      </c>
    </row>
    <row r="140" spans="1:23" ht="15" thickBot="1" x14ac:dyDescent="0.35">
      <c r="A140" s="13" t="s">
        <v>49</v>
      </c>
      <c r="B140" s="14">
        <v>97.2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55.1</v>
      </c>
      <c r="I140" s="14">
        <v>0</v>
      </c>
      <c r="J140" s="14">
        <v>87.7</v>
      </c>
      <c r="K140" s="14">
        <v>0</v>
      </c>
      <c r="L140" s="14">
        <v>0</v>
      </c>
      <c r="M140" s="14">
        <v>9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</row>
    <row r="141" spans="1:23" ht="15" thickBot="1" x14ac:dyDescent="0.35">
      <c r="A141" s="13" t="s">
        <v>50</v>
      </c>
      <c r="B141" s="14">
        <v>97.2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55.1</v>
      </c>
      <c r="I141" s="14">
        <v>0</v>
      </c>
      <c r="J141" s="14">
        <v>87.7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</row>
    <row r="142" spans="1:23" ht="15" thickBot="1" x14ac:dyDescent="0.35">
      <c r="A142" s="13" t="s">
        <v>52</v>
      </c>
      <c r="B142" s="14">
        <v>97.2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55.1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</row>
    <row r="143" spans="1:23" ht="15" thickBot="1" x14ac:dyDescent="0.35">
      <c r="A143" s="13" t="s">
        <v>53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55.1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</row>
    <row r="144" spans="1:23" ht="15" thickBot="1" x14ac:dyDescent="0.35">
      <c r="A144" s="13" t="s">
        <v>54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55.1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</row>
    <row r="145" spans="1:27" ht="15" thickBot="1" x14ac:dyDescent="0.35">
      <c r="A145" s="13" t="s">
        <v>55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55.1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</row>
    <row r="146" spans="1:27" ht="18.600000000000001" thickBot="1" x14ac:dyDescent="0.35">
      <c r="A146" s="9"/>
    </row>
    <row r="147" spans="1:27" ht="15" thickBot="1" x14ac:dyDescent="0.35">
      <c r="A147" s="13" t="s">
        <v>68</v>
      </c>
      <c r="B147" s="13" t="s">
        <v>40</v>
      </c>
      <c r="C147" s="13" t="s">
        <v>127</v>
      </c>
      <c r="D147" s="13" t="s">
        <v>128</v>
      </c>
      <c r="E147" s="13" t="s">
        <v>129</v>
      </c>
      <c r="F147" s="13" t="s">
        <v>130</v>
      </c>
      <c r="G147" s="13" t="s">
        <v>131</v>
      </c>
      <c r="H147" s="13" t="s">
        <v>241</v>
      </c>
      <c r="I147" s="13" t="s">
        <v>242</v>
      </c>
      <c r="J147" s="13" t="s">
        <v>243</v>
      </c>
      <c r="K147" s="13" t="s">
        <v>244</v>
      </c>
      <c r="L147" s="13" t="s">
        <v>245</v>
      </c>
      <c r="M147" s="13" t="s">
        <v>246</v>
      </c>
      <c r="N147" s="13" t="s">
        <v>247</v>
      </c>
      <c r="O147" s="13" t="s">
        <v>248</v>
      </c>
      <c r="P147" s="13" t="s">
        <v>249</v>
      </c>
      <c r="Q147" s="13" t="s">
        <v>250</v>
      </c>
      <c r="R147" s="13" t="s">
        <v>251</v>
      </c>
      <c r="S147" s="13" t="s">
        <v>252</v>
      </c>
      <c r="T147" s="13" t="s">
        <v>253</v>
      </c>
      <c r="U147" s="13" t="s">
        <v>254</v>
      </c>
      <c r="V147" s="13" t="s">
        <v>255</v>
      </c>
      <c r="W147" s="13" t="s">
        <v>256</v>
      </c>
      <c r="X147" s="13" t="s">
        <v>69</v>
      </c>
      <c r="Y147" s="13" t="s">
        <v>70</v>
      </c>
      <c r="Z147" s="13" t="s">
        <v>71</v>
      </c>
      <c r="AA147" s="13" t="s">
        <v>72</v>
      </c>
    </row>
    <row r="148" spans="1:27" ht="15" thickBot="1" x14ac:dyDescent="0.35">
      <c r="A148" s="13" t="s">
        <v>0</v>
      </c>
      <c r="B148" s="14">
        <v>97.2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55.1</v>
      </c>
      <c r="I148" s="14">
        <v>0</v>
      </c>
      <c r="J148" s="14">
        <v>87.7</v>
      </c>
      <c r="K148" s="14">
        <v>0</v>
      </c>
      <c r="L148" s="14">
        <v>0</v>
      </c>
      <c r="M148" s="14">
        <v>116.7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356.7</v>
      </c>
      <c r="Y148" s="14">
        <v>356</v>
      </c>
      <c r="Z148" s="14">
        <v>-0.7</v>
      </c>
      <c r="AA148" s="14">
        <v>-0.2</v>
      </c>
    </row>
    <row r="149" spans="1:27" ht="15" thickBot="1" x14ac:dyDescent="0.35">
      <c r="A149" s="13" t="s">
        <v>1</v>
      </c>
      <c r="B149" s="14">
        <v>97.2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55.1</v>
      </c>
      <c r="I149" s="14">
        <v>0</v>
      </c>
      <c r="J149" s="14">
        <v>87.7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6.5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246.5</v>
      </c>
      <c r="Y149" s="14">
        <v>239</v>
      </c>
      <c r="Z149" s="14">
        <v>-7.5</v>
      </c>
      <c r="AA149" s="14">
        <v>-3.14</v>
      </c>
    </row>
    <row r="150" spans="1:27" ht="15" thickBot="1" x14ac:dyDescent="0.35">
      <c r="A150" s="13" t="s">
        <v>2</v>
      </c>
      <c r="B150" s="14">
        <v>97.2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55.1</v>
      </c>
      <c r="I150" s="14">
        <v>0</v>
      </c>
      <c r="J150" s="14">
        <v>87.7</v>
      </c>
      <c r="K150" s="14">
        <v>0</v>
      </c>
      <c r="L150" s="14">
        <v>0</v>
      </c>
      <c r="M150" s="14">
        <v>0</v>
      </c>
      <c r="N150" s="14">
        <v>0.5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240.5</v>
      </c>
      <c r="Y150" s="14">
        <v>240</v>
      </c>
      <c r="Z150" s="14">
        <v>-0.5</v>
      </c>
      <c r="AA150" s="14">
        <v>-0.21</v>
      </c>
    </row>
    <row r="151" spans="1:27" ht="15" thickBot="1" x14ac:dyDescent="0.35">
      <c r="A151" s="13" t="s">
        <v>3</v>
      </c>
      <c r="B151" s="14">
        <v>97.2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55.1</v>
      </c>
      <c r="I151" s="14">
        <v>0</v>
      </c>
      <c r="J151" s="14">
        <v>87.7</v>
      </c>
      <c r="K151" s="14">
        <v>0</v>
      </c>
      <c r="L151" s="14">
        <v>0</v>
      </c>
      <c r="M151" s="14">
        <v>9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13.5</v>
      </c>
      <c r="X151" s="14">
        <v>262.5</v>
      </c>
      <c r="Y151" s="14">
        <v>267</v>
      </c>
      <c r="Z151" s="14">
        <v>4.5</v>
      </c>
      <c r="AA151" s="14">
        <v>1.69</v>
      </c>
    </row>
    <row r="152" spans="1:27" ht="15" thickBot="1" x14ac:dyDescent="0.35">
      <c r="A152" s="13" t="s">
        <v>4</v>
      </c>
      <c r="B152" s="14">
        <v>97.2</v>
      </c>
      <c r="C152" s="14">
        <v>0</v>
      </c>
      <c r="D152" s="14">
        <v>145.80000000000001</v>
      </c>
      <c r="E152" s="14">
        <v>0</v>
      </c>
      <c r="F152" s="14">
        <v>0</v>
      </c>
      <c r="G152" s="14">
        <v>0</v>
      </c>
      <c r="H152" s="14">
        <v>55.1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6.5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304.60000000000002</v>
      </c>
      <c r="Y152" s="14">
        <v>311</v>
      </c>
      <c r="Z152" s="14">
        <v>6.4</v>
      </c>
      <c r="AA152" s="14">
        <v>2.06</v>
      </c>
    </row>
    <row r="153" spans="1:27" ht="15" thickBot="1" x14ac:dyDescent="0.35">
      <c r="A153" s="13" t="s">
        <v>5</v>
      </c>
      <c r="B153" s="14">
        <v>97.2</v>
      </c>
      <c r="C153" s="14">
        <v>0</v>
      </c>
      <c r="D153" s="14">
        <v>145.80000000000001</v>
      </c>
      <c r="E153" s="14">
        <v>0</v>
      </c>
      <c r="F153" s="14">
        <v>0</v>
      </c>
      <c r="G153" s="14">
        <v>0</v>
      </c>
      <c r="H153" s="14">
        <v>55.1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0.5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298.60000000000002</v>
      </c>
      <c r="Y153" s="14">
        <v>298</v>
      </c>
      <c r="Z153" s="14">
        <v>-0.6</v>
      </c>
      <c r="AA153" s="14">
        <v>-0.2</v>
      </c>
    </row>
    <row r="154" spans="1:27" ht="15" thickBot="1" x14ac:dyDescent="0.35">
      <c r="A154" s="13" t="s">
        <v>6</v>
      </c>
      <c r="B154" s="14">
        <v>97.2</v>
      </c>
      <c r="C154" s="14">
        <v>0</v>
      </c>
      <c r="D154" s="14">
        <v>145.80000000000001</v>
      </c>
      <c r="E154" s="14">
        <v>0</v>
      </c>
      <c r="F154" s="14">
        <v>0</v>
      </c>
      <c r="G154" s="14">
        <v>0</v>
      </c>
      <c r="H154" s="14">
        <v>55.1</v>
      </c>
      <c r="I154" s="14">
        <v>0</v>
      </c>
      <c r="J154" s="14">
        <v>0</v>
      </c>
      <c r="K154" s="14">
        <v>0</v>
      </c>
      <c r="L154" s="14">
        <v>0</v>
      </c>
      <c r="M154" s="14">
        <v>9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13.5</v>
      </c>
      <c r="X154" s="14">
        <v>320.60000000000002</v>
      </c>
      <c r="Y154" s="14">
        <v>315</v>
      </c>
      <c r="Z154" s="14">
        <v>-5.6</v>
      </c>
      <c r="AA154" s="14">
        <v>-1.78</v>
      </c>
    </row>
    <row r="155" spans="1:27" ht="15" thickBot="1" x14ac:dyDescent="0.35">
      <c r="A155" s="13" t="s">
        <v>7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55.1</v>
      </c>
      <c r="I155" s="14">
        <v>0</v>
      </c>
      <c r="J155" s="14">
        <v>87.7</v>
      </c>
      <c r="K155" s="14">
        <v>0</v>
      </c>
      <c r="L155" s="14">
        <v>0</v>
      </c>
      <c r="M155" s="14">
        <v>0</v>
      </c>
      <c r="N155" s="14">
        <v>0.5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143.30000000000001</v>
      </c>
      <c r="Y155" s="14">
        <v>139</v>
      </c>
      <c r="Z155" s="14">
        <v>-4.3</v>
      </c>
      <c r="AA155" s="14">
        <v>-3.09</v>
      </c>
    </row>
    <row r="156" spans="1:27" ht="15" thickBot="1" x14ac:dyDescent="0.35">
      <c r="A156" s="13" t="s">
        <v>8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55.1</v>
      </c>
      <c r="I156" s="14">
        <v>0</v>
      </c>
      <c r="J156" s="14">
        <v>87.7</v>
      </c>
      <c r="K156" s="14">
        <v>0</v>
      </c>
      <c r="L156" s="14">
        <v>0</v>
      </c>
      <c r="M156" s="14">
        <v>9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13.5</v>
      </c>
      <c r="X156" s="14">
        <v>165.3</v>
      </c>
      <c r="Y156" s="14">
        <v>174</v>
      </c>
      <c r="Z156" s="14">
        <v>8.6999999999999993</v>
      </c>
      <c r="AA156" s="14">
        <v>5</v>
      </c>
    </row>
    <row r="157" spans="1:27" ht="15" thickBot="1" x14ac:dyDescent="0.35">
      <c r="A157" s="13" t="s">
        <v>9</v>
      </c>
      <c r="B157" s="14">
        <v>0</v>
      </c>
      <c r="C157" s="14">
        <v>50.6</v>
      </c>
      <c r="D157" s="14">
        <v>0</v>
      </c>
      <c r="E157" s="14">
        <v>0</v>
      </c>
      <c r="F157" s="14">
        <v>0</v>
      </c>
      <c r="G157" s="14">
        <v>0</v>
      </c>
      <c r="H157" s="14">
        <v>55.1</v>
      </c>
      <c r="I157" s="14">
        <v>0</v>
      </c>
      <c r="J157" s="14">
        <v>0</v>
      </c>
      <c r="K157" s="14">
        <v>0</v>
      </c>
      <c r="L157" s="14">
        <v>0</v>
      </c>
      <c r="M157" s="14">
        <v>9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13.5</v>
      </c>
      <c r="X157" s="14">
        <v>128.30000000000001</v>
      </c>
      <c r="Y157" s="14">
        <v>128</v>
      </c>
      <c r="Z157" s="14">
        <v>-0.3</v>
      </c>
      <c r="AA157" s="14">
        <v>-0.23</v>
      </c>
    </row>
    <row r="158" spans="1:27" ht="15" thickBot="1" x14ac:dyDescent="0.35"/>
    <row r="159" spans="1:27" ht="15" thickBot="1" x14ac:dyDescent="0.35">
      <c r="A159" s="15" t="s">
        <v>73</v>
      </c>
      <c r="B159" s="16">
        <v>573.6</v>
      </c>
    </row>
    <row r="160" spans="1:27" ht="15" thickBot="1" x14ac:dyDescent="0.35">
      <c r="A160" s="15" t="s">
        <v>142</v>
      </c>
      <c r="B160" s="16">
        <v>55.1</v>
      </c>
    </row>
    <row r="161" spans="1:2" ht="15" thickBot="1" x14ac:dyDescent="0.35">
      <c r="A161" s="15" t="s">
        <v>75</v>
      </c>
      <c r="B161" s="16">
        <v>2466.9</v>
      </c>
    </row>
    <row r="162" spans="1:2" ht="15" thickBot="1" x14ac:dyDescent="0.35">
      <c r="A162" s="15" t="s">
        <v>76</v>
      </c>
      <c r="B162" s="16">
        <v>2467</v>
      </c>
    </row>
    <row r="163" spans="1:2" ht="15" thickBot="1" x14ac:dyDescent="0.35">
      <c r="A163" s="15" t="s">
        <v>77</v>
      </c>
      <c r="B163" s="16">
        <v>-0.1</v>
      </c>
    </row>
    <row r="164" spans="1:2" ht="20.399999999999999" thickBot="1" x14ac:dyDescent="0.35">
      <c r="A164" s="15" t="s">
        <v>78</v>
      </c>
      <c r="B164" s="16"/>
    </row>
    <row r="165" spans="1:2" ht="20.399999999999999" thickBot="1" x14ac:dyDescent="0.35">
      <c r="A165" s="15" t="s">
        <v>79</v>
      </c>
      <c r="B165" s="16"/>
    </row>
    <row r="166" spans="1:2" ht="15" thickBot="1" x14ac:dyDescent="0.35">
      <c r="A166" s="15" t="s">
        <v>80</v>
      </c>
      <c r="B166" s="16">
        <v>0</v>
      </c>
    </row>
    <row r="168" spans="1:2" x14ac:dyDescent="0.3">
      <c r="A168" s="17" t="s">
        <v>81</v>
      </c>
    </row>
    <row r="170" spans="1:2" x14ac:dyDescent="0.3">
      <c r="A170" s="18" t="s">
        <v>264</v>
      </c>
    </row>
    <row r="171" spans="1:2" x14ac:dyDescent="0.3">
      <c r="A171" s="18" t="s">
        <v>273</v>
      </c>
    </row>
  </sheetData>
  <conditionalFormatting sqref="B68:W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0" r:id="rId1" display="https://miau.my-x.hu/myx-free/coco/test/590182420211025113302.html" xr:uid="{BF973F69-EAB6-47F1-806D-212E16B6FD8A}"/>
    <hyperlink ref="A168" r:id="rId2" display="https://miau.my-x.hu/myx-free/coco/test/289156720211025114116.html" xr:uid="{4A6F2B7B-C5D2-4238-82C1-9CE12AC5FF74}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5675-F4B1-403D-AF41-83C95534BF75}">
  <dimension ref="A1:Y31"/>
  <sheetViews>
    <sheetView zoomScale="70" zoomScaleNormal="70" workbookViewId="0"/>
  </sheetViews>
  <sheetFormatPr defaultRowHeight="14.4" x14ac:dyDescent="0.3"/>
  <cols>
    <col min="24" max="24" width="10.44140625" bestFit="1" customWidth="1"/>
  </cols>
  <sheetData>
    <row r="1" spans="1:24" x14ac:dyDescent="0.3">
      <c r="B1" s="71">
        <v>0</v>
      </c>
      <c r="C1" s="71">
        <v>0.22486077918248265</v>
      </c>
      <c r="D1" s="71">
        <v>0</v>
      </c>
      <c r="E1" s="71">
        <v>0</v>
      </c>
      <c r="F1" s="71">
        <v>1.9664507107514575E-3</v>
      </c>
      <c r="G1" s="71">
        <v>0</v>
      </c>
      <c r="H1" s="71">
        <v>0</v>
      </c>
      <c r="I1" s="71">
        <v>0</v>
      </c>
      <c r="J1" s="71">
        <v>7.5409139012346631E-3</v>
      </c>
      <c r="K1" s="71">
        <v>0</v>
      </c>
      <c r="L1" s="71">
        <v>0</v>
      </c>
      <c r="M1" s="71">
        <v>0</v>
      </c>
      <c r="N1" s="71">
        <v>7.8478704832588383E-2</v>
      </c>
      <c r="O1" s="71">
        <v>0</v>
      </c>
      <c r="P1" s="71">
        <v>1.1979971723435415E-3</v>
      </c>
      <c r="Q1" s="71">
        <v>0</v>
      </c>
      <c r="R1" s="71">
        <v>0</v>
      </c>
      <c r="S1" s="71">
        <v>0</v>
      </c>
      <c r="T1" s="71">
        <v>0</v>
      </c>
      <c r="U1" s="71">
        <v>1.3624512244258881E-2</v>
      </c>
      <c r="V1" s="71">
        <v>0</v>
      </c>
      <c r="W1" s="71">
        <v>1.3973393698712746E-2</v>
      </c>
    </row>
    <row r="2" spans="1:24" x14ac:dyDescent="0.3">
      <c r="A2" t="s">
        <v>95</v>
      </c>
      <c r="B2">
        <f>IF(B3&lt;0,1,0)</f>
        <v>1</v>
      </c>
      <c r="C2">
        <f t="shared" ref="C2:W2" si="0">IF(C3&lt;0,1,0)</f>
        <v>0</v>
      </c>
      <c r="D2">
        <f t="shared" si="0"/>
        <v>1</v>
      </c>
      <c r="E2">
        <f t="shared" si="0"/>
        <v>0</v>
      </c>
      <c r="F2">
        <f t="shared" si="0"/>
        <v>0</v>
      </c>
      <c r="G2">
        <f t="shared" si="0"/>
        <v>1</v>
      </c>
      <c r="H2" t="e">
        <f t="shared" si="0"/>
        <v>#DIV/0!</v>
      </c>
      <c r="I2" t="e">
        <f t="shared" si="0"/>
        <v>#DIV/0!</v>
      </c>
      <c r="J2">
        <f t="shared" si="0"/>
        <v>0</v>
      </c>
      <c r="K2">
        <f t="shared" si="0"/>
        <v>1</v>
      </c>
      <c r="L2">
        <f t="shared" si="0"/>
        <v>0</v>
      </c>
      <c r="M2">
        <f t="shared" si="0"/>
        <v>1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1</v>
      </c>
      <c r="S2">
        <f t="shared" si="0"/>
        <v>1</v>
      </c>
      <c r="T2" t="e">
        <f t="shared" si="0"/>
        <v>#DIV/0!</v>
      </c>
      <c r="U2">
        <f t="shared" si="0"/>
        <v>0</v>
      </c>
      <c r="V2">
        <f t="shared" si="0"/>
        <v>1</v>
      </c>
      <c r="W2">
        <f t="shared" si="0"/>
        <v>0</v>
      </c>
    </row>
    <row r="3" spans="1:24" x14ac:dyDescent="0.3">
      <c r="A3" t="s">
        <v>30</v>
      </c>
      <c r="B3" s="7">
        <f>CORREL(B7:B16,$X$7:$X$16)</f>
        <v>-0.88348471229447401</v>
      </c>
      <c r="C3" s="7">
        <f t="shared" ref="C3:W3" si="1">CORREL(C7:C16,$X$7:$X$16)</f>
        <v>0.90147968414359514</v>
      </c>
      <c r="D3" s="7">
        <f t="shared" si="1"/>
        <v>-0.70232380197765376</v>
      </c>
      <c r="E3" s="7">
        <f t="shared" si="1"/>
        <v>0.8314560765835417</v>
      </c>
      <c r="F3" s="7">
        <f t="shared" si="1"/>
        <v>0.70247266618556814</v>
      </c>
      <c r="G3" s="7">
        <f t="shared" si="1"/>
        <v>-0.37920071596810073</v>
      </c>
      <c r="H3" s="7" t="e">
        <f t="shared" si="1"/>
        <v>#DIV/0!</v>
      </c>
      <c r="I3" s="7" t="e">
        <f t="shared" si="1"/>
        <v>#DIV/0!</v>
      </c>
      <c r="J3" s="7">
        <f t="shared" si="1"/>
        <v>0.61499535667158589</v>
      </c>
      <c r="K3" s="7">
        <f t="shared" si="1"/>
        <v>-0.49154775439688997</v>
      </c>
      <c r="L3" s="7">
        <f t="shared" si="1"/>
        <v>0.49371401372652335</v>
      </c>
      <c r="M3" s="7">
        <f t="shared" si="1"/>
        <v>-0.18006425906799159</v>
      </c>
      <c r="N3" s="7">
        <f t="shared" si="1"/>
        <v>0.24930225916960033</v>
      </c>
      <c r="O3" s="7">
        <f t="shared" si="1"/>
        <v>8.9516369196424292E-2</v>
      </c>
      <c r="P3" s="7">
        <f t="shared" si="1"/>
        <v>0.38970882541654639</v>
      </c>
      <c r="Q3" s="7">
        <f t="shared" si="1"/>
        <v>0.1722070435420312</v>
      </c>
      <c r="R3" s="7">
        <f t="shared" si="1"/>
        <v>-0.54390479456644714</v>
      </c>
      <c r="S3" s="7">
        <f t="shared" si="1"/>
        <v>-0.28547177939616303</v>
      </c>
      <c r="T3" s="7" t="e">
        <f t="shared" si="1"/>
        <v>#DIV/0!</v>
      </c>
      <c r="U3" s="7">
        <f t="shared" si="1"/>
        <v>0.24738817422505655</v>
      </c>
      <c r="V3" s="7">
        <f t="shared" si="1"/>
        <v>-0.52862157111034092</v>
      </c>
      <c r="W3" s="7">
        <f t="shared" si="1"/>
        <v>0.43902731635279962</v>
      </c>
      <c r="X3" t="s">
        <v>28</v>
      </c>
    </row>
    <row r="4" spans="1:24" x14ac:dyDescent="0.3">
      <c r="B4" t="s">
        <v>156</v>
      </c>
      <c r="C4" t="s">
        <v>156</v>
      </c>
      <c r="D4" t="s">
        <v>156</v>
      </c>
      <c r="E4" t="s">
        <v>156</v>
      </c>
      <c r="F4" t="s">
        <v>156</v>
      </c>
      <c r="G4" t="s">
        <v>156</v>
      </c>
      <c r="H4" t="s">
        <v>156</v>
      </c>
      <c r="I4" t="s">
        <v>156</v>
      </c>
      <c r="J4" t="s">
        <v>156</v>
      </c>
      <c r="K4" t="s">
        <v>156</v>
      </c>
      <c r="L4" t="s">
        <v>156</v>
      </c>
      <c r="M4" t="s">
        <v>157</v>
      </c>
      <c r="N4" t="s">
        <v>157</v>
      </c>
      <c r="O4" t="s">
        <v>157</v>
      </c>
      <c r="P4" t="s">
        <v>157</v>
      </c>
      <c r="Q4" t="s">
        <v>157</v>
      </c>
      <c r="R4" t="s">
        <v>157</v>
      </c>
      <c r="S4" t="s">
        <v>157</v>
      </c>
      <c r="T4" t="s">
        <v>157</v>
      </c>
      <c r="U4" t="s">
        <v>157</v>
      </c>
      <c r="V4" t="s">
        <v>157</v>
      </c>
      <c r="W4" t="s">
        <v>157</v>
      </c>
      <c r="X4" s="7" t="str">
        <f>OAM_reg!H1</f>
        <v>correl</v>
      </c>
    </row>
    <row r="5" spans="1:24" x14ac:dyDescent="0.3">
      <c r="B5" t="s">
        <v>154</v>
      </c>
      <c r="C5" t="s">
        <v>155</v>
      </c>
      <c r="D5" t="str">
        <f>B5</f>
        <v>DIRECT</v>
      </c>
      <c r="E5" t="str">
        <f t="shared" ref="E5:I5" si="2">C5</f>
        <v>INVERSE</v>
      </c>
      <c r="F5" t="str">
        <f t="shared" si="2"/>
        <v>DIRECT</v>
      </c>
      <c r="G5" t="str">
        <f t="shared" si="2"/>
        <v>INVERSE</v>
      </c>
      <c r="H5" t="str">
        <f t="shared" si="2"/>
        <v>DIRECT</v>
      </c>
      <c r="I5" t="str">
        <f t="shared" si="2"/>
        <v>INVERSE</v>
      </c>
      <c r="J5" t="str">
        <f>F5</f>
        <v>DIRECT</v>
      </c>
      <c r="K5" t="str">
        <f>G5</f>
        <v>INVERSE</v>
      </c>
      <c r="L5" t="s">
        <v>239</v>
      </c>
      <c r="M5" t="s">
        <v>154</v>
      </c>
      <c r="N5" t="s">
        <v>155</v>
      </c>
      <c r="O5" t="str">
        <f>M5</f>
        <v>DIRECT</v>
      </c>
      <c r="P5" t="str">
        <f t="shared" ref="P5:T5" si="3">N5</f>
        <v>INVERSE</v>
      </c>
      <c r="Q5" t="str">
        <f t="shared" si="3"/>
        <v>DIRECT</v>
      </c>
      <c r="R5" t="str">
        <f t="shared" si="3"/>
        <v>INVERSE</v>
      </c>
      <c r="S5" t="str">
        <f t="shared" si="3"/>
        <v>DIRECT</v>
      </c>
      <c r="T5" t="str">
        <f t="shared" si="3"/>
        <v>INVERSE</v>
      </c>
      <c r="U5" t="str">
        <f>Q5</f>
        <v>DIRECT</v>
      </c>
      <c r="V5" t="str">
        <f>R5</f>
        <v>INVERSE</v>
      </c>
      <c r="W5" t="s">
        <v>239</v>
      </c>
      <c r="X5" s="7" t="str">
        <f>OAM_reg!H2</f>
        <v>x(i)_x(j)</v>
      </c>
    </row>
    <row r="6" spans="1:24" x14ac:dyDescent="0.3">
      <c r="B6" t="s">
        <v>153</v>
      </c>
      <c r="C6" t="s">
        <v>153</v>
      </c>
      <c r="D6" t="s">
        <v>164</v>
      </c>
      <c r="E6" t="s">
        <v>164</v>
      </c>
      <c r="F6" t="s">
        <v>165</v>
      </c>
      <c r="G6" t="s">
        <v>165</v>
      </c>
      <c r="H6" t="s">
        <v>166</v>
      </c>
      <c r="I6" t="s">
        <v>166</v>
      </c>
      <c r="J6" t="s">
        <v>167</v>
      </c>
      <c r="K6" t="s">
        <v>167</v>
      </c>
      <c r="L6" t="s">
        <v>174</v>
      </c>
      <c r="M6" t="s">
        <v>153</v>
      </c>
      <c r="N6" t="s">
        <v>153</v>
      </c>
      <c r="O6" t="s">
        <v>164</v>
      </c>
      <c r="P6" t="s">
        <v>164</v>
      </c>
      <c r="Q6" t="s">
        <v>165</v>
      </c>
      <c r="R6" t="s">
        <v>165</v>
      </c>
      <c r="S6" t="s">
        <v>166</v>
      </c>
      <c r="T6" t="s">
        <v>166</v>
      </c>
      <c r="U6" t="s">
        <v>167</v>
      </c>
      <c r="V6" t="s">
        <v>167</v>
      </c>
      <c r="W6" t="s">
        <v>174</v>
      </c>
      <c r="X6" s="7" t="str">
        <f>OAM_reg!H3</f>
        <v>Y</v>
      </c>
    </row>
    <row r="7" spans="1:24" x14ac:dyDescent="0.3">
      <c r="A7" t="str">
        <f>OAM_reg!A4</f>
        <v>x1_x2</v>
      </c>
      <c r="B7" s="7">
        <f>x1di_Y!P96</f>
        <v>-0.10049278283402086</v>
      </c>
      <c r="C7" s="7">
        <f>x1di_Y!D96</f>
        <v>0.49796228310644625</v>
      </c>
      <c r="D7">
        <f>pivot!AC2</f>
        <v>5</v>
      </c>
      <c r="E7">
        <f>pivot!Z2</f>
        <v>6</v>
      </c>
      <c r="F7">
        <f>pivot!AC10</f>
        <v>9</v>
      </c>
      <c r="G7">
        <f>pivot!Z11</f>
        <v>11</v>
      </c>
      <c r="H7">
        <f>pivot!AC11</f>
        <v>1</v>
      </c>
      <c r="I7">
        <f>pivot!Z12</f>
        <v>1</v>
      </c>
      <c r="J7" s="7">
        <f>pivot!AC12</f>
        <v>3.1622776601683795</v>
      </c>
      <c r="K7" s="7">
        <f>pivot!Z13</f>
        <v>3.7771241264574118</v>
      </c>
      <c r="L7">
        <f>x1di_Y!G96</f>
        <v>5</v>
      </c>
      <c r="M7" s="7">
        <f>B11</f>
        <v>-0.13703969270470542</v>
      </c>
      <c r="N7" s="7">
        <f t="shared" ref="N7:W7" si="4">C11</f>
        <v>0.55516528304175328</v>
      </c>
      <c r="O7">
        <f t="shared" si="4"/>
        <v>4</v>
      </c>
      <c r="P7">
        <f t="shared" si="4"/>
        <v>7</v>
      </c>
      <c r="Q7">
        <f t="shared" si="4"/>
        <v>15</v>
      </c>
      <c r="R7">
        <f t="shared" si="4"/>
        <v>5</v>
      </c>
      <c r="S7">
        <f t="shared" si="4"/>
        <v>1</v>
      </c>
      <c r="T7">
        <f t="shared" si="4"/>
        <v>1</v>
      </c>
      <c r="U7" s="7">
        <f t="shared" si="4"/>
        <v>6.6833125519211407</v>
      </c>
      <c r="V7" s="7">
        <f t="shared" si="4"/>
        <v>1.5735915849388862</v>
      </c>
      <c r="W7">
        <f t="shared" si="4"/>
        <v>4</v>
      </c>
      <c r="X7" s="7">
        <f>OAM_reg!H4</f>
        <v>0.35615378201197195</v>
      </c>
    </row>
    <row r="8" spans="1:24" x14ac:dyDescent="0.3">
      <c r="A8" t="str">
        <f>OAM_reg!A5</f>
        <v>x1_x3</v>
      </c>
      <c r="B8" s="7">
        <f>B7</f>
        <v>-0.10049278283402086</v>
      </c>
      <c r="C8" s="7">
        <f t="shared" ref="C8:L10" si="5">C7</f>
        <v>0.49796228310644625</v>
      </c>
      <c r="D8">
        <f t="shared" si="5"/>
        <v>5</v>
      </c>
      <c r="E8">
        <f t="shared" si="5"/>
        <v>6</v>
      </c>
      <c r="F8">
        <f t="shared" si="5"/>
        <v>9</v>
      </c>
      <c r="G8">
        <f t="shared" si="5"/>
        <v>11</v>
      </c>
      <c r="H8">
        <f t="shared" si="5"/>
        <v>1</v>
      </c>
      <c r="I8">
        <f t="shared" si="5"/>
        <v>1</v>
      </c>
      <c r="J8" s="7">
        <f t="shared" si="5"/>
        <v>3.1622776601683795</v>
      </c>
      <c r="K8" s="7">
        <f t="shared" si="5"/>
        <v>3.7771241264574118</v>
      </c>
      <c r="L8">
        <f t="shared" si="5"/>
        <v>5</v>
      </c>
      <c r="M8" s="7">
        <f>B14</f>
        <v>0.33704812155387948</v>
      </c>
      <c r="N8" s="7">
        <f t="shared" ref="N8:W8" si="6">C14</f>
        <v>8.3566824959563857E-2</v>
      </c>
      <c r="O8">
        <f t="shared" si="6"/>
        <v>6</v>
      </c>
      <c r="P8">
        <f t="shared" si="6"/>
        <v>4</v>
      </c>
      <c r="Q8">
        <f t="shared" si="6"/>
        <v>6</v>
      </c>
      <c r="R8">
        <f t="shared" si="6"/>
        <v>8</v>
      </c>
      <c r="S8">
        <f t="shared" si="6"/>
        <v>1</v>
      </c>
      <c r="T8">
        <f t="shared" si="6"/>
        <v>1</v>
      </c>
      <c r="U8" s="7">
        <f t="shared" si="6"/>
        <v>2.1602468994692865</v>
      </c>
      <c r="V8" s="7">
        <f t="shared" si="6"/>
        <v>2.9439202887759488</v>
      </c>
      <c r="W8">
        <f t="shared" si="6"/>
        <v>4</v>
      </c>
      <c r="X8" s="7">
        <f>OAM_reg!H5</f>
        <v>0.23988562313227085</v>
      </c>
    </row>
    <row r="9" spans="1:24" x14ac:dyDescent="0.3">
      <c r="A9" t="str">
        <f>OAM_reg!A6</f>
        <v>x1_x4</v>
      </c>
      <c r="B9" s="7">
        <f t="shared" ref="B9:B10" si="7">B8</f>
        <v>-0.10049278283402086</v>
      </c>
      <c r="C9" s="7">
        <f t="shared" si="5"/>
        <v>0.49796228310644625</v>
      </c>
      <c r="D9">
        <f t="shared" si="5"/>
        <v>5</v>
      </c>
      <c r="E9">
        <f t="shared" si="5"/>
        <v>6</v>
      </c>
      <c r="F9">
        <f t="shared" si="5"/>
        <v>9</v>
      </c>
      <c r="G9">
        <f t="shared" si="5"/>
        <v>11</v>
      </c>
      <c r="H9">
        <f t="shared" si="5"/>
        <v>1</v>
      </c>
      <c r="I9">
        <f t="shared" si="5"/>
        <v>1</v>
      </c>
      <c r="J9" s="7">
        <f t="shared" si="5"/>
        <v>3.1622776601683795</v>
      </c>
      <c r="K9" s="7">
        <f t="shared" si="5"/>
        <v>3.7771241264574118</v>
      </c>
      <c r="L9">
        <f t="shared" si="5"/>
        <v>5</v>
      </c>
      <c r="M9" s="7">
        <f>B16</f>
        <v>0.28349150838529913</v>
      </c>
      <c r="N9" s="7">
        <f t="shared" ref="N9:W9" si="8">C16</f>
        <v>-2.437068842535748E-2</v>
      </c>
      <c r="O9">
        <f t="shared" si="8"/>
        <v>5</v>
      </c>
      <c r="P9">
        <f t="shared" si="8"/>
        <v>5</v>
      </c>
      <c r="Q9">
        <f t="shared" si="8"/>
        <v>8</v>
      </c>
      <c r="R9">
        <f t="shared" si="8"/>
        <v>13</v>
      </c>
      <c r="S9">
        <f t="shared" si="8"/>
        <v>1</v>
      </c>
      <c r="T9">
        <f t="shared" si="8"/>
        <v>1</v>
      </c>
      <c r="U9" s="7">
        <f t="shared" si="8"/>
        <v>3.3166247903553998</v>
      </c>
      <c r="V9" s="7">
        <f t="shared" si="8"/>
        <v>5.0990195135927845</v>
      </c>
      <c r="W9">
        <f t="shared" si="8"/>
        <v>3</v>
      </c>
      <c r="X9" s="7">
        <f>OAM_reg!H6</f>
        <v>0.240011792882107</v>
      </c>
    </row>
    <row r="10" spans="1:24" x14ac:dyDescent="0.3">
      <c r="A10" t="str">
        <f>OAM_reg!A7</f>
        <v>x1_x5</v>
      </c>
      <c r="B10" s="7">
        <f t="shared" si="7"/>
        <v>-0.10049278283402086</v>
      </c>
      <c r="C10" s="7">
        <f t="shared" si="5"/>
        <v>0.49796228310644625</v>
      </c>
      <c r="D10">
        <f t="shared" si="5"/>
        <v>5</v>
      </c>
      <c r="E10">
        <f t="shared" si="5"/>
        <v>6</v>
      </c>
      <c r="F10">
        <f t="shared" si="5"/>
        <v>9</v>
      </c>
      <c r="G10">
        <f t="shared" si="5"/>
        <v>11</v>
      </c>
      <c r="H10">
        <f t="shared" si="5"/>
        <v>1</v>
      </c>
      <c r="I10">
        <f t="shared" si="5"/>
        <v>1</v>
      </c>
      <c r="J10" s="7">
        <f t="shared" si="5"/>
        <v>3.1622776601683795</v>
      </c>
      <c r="K10" s="7">
        <f t="shared" si="5"/>
        <v>3.7771241264574118</v>
      </c>
      <c r="L10">
        <f t="shared" si="5"/>
        <v>5</v>
      </c>
      <c r="M10" s="7">
        <f>x5di_Y!P72</f>
        <v>6.598209602916888E-2</v>
      </c>
      <c r="N10" s="7">
        <f>x5di_Y!D72</f>
        <v>0.31134350640058039</v>
      </c>
      <c r="O10">
        <f>pivot!E2</f>
        <v>4</v>
      </c>
      <c r="P10">
        <f>pivot!B2</f>
        <v>4</v>
      </c>
      <c r="Q10">
        <f>pivot!E9</f>
        <v>11</v>
      </c>
      <c r="R10">
        <f>pivot!B9</f>
        <v>14</v>
      </c>
      <c r="S10">
        <f>pivot!E10</f>
        <v>2</v>
      </c>
      <c r="T10">
        <f>pivot!B10</f>
        <v>1</v>
      </c>
      <c r="U10" s="7">
        <f>pivot!E11</f>
        <v>4.0824829046386304</v>
      </c>
      <c r="V10" s="7">
        <f>pivot!B11</f>
        <v>6.164414002968976</v>
      </c>
      <c r="W10">
        <f>x5di_Y!G72</f>
        <v>2</v>
      </c>
      <c r="X10" s="7">
        <f>OAM_reg!H7</f>
        <v>0.26727734516730678</v>
      </c>
    </row>
    <row r="11" spans="1:24" x14ac:dyDescent="0.3">
      <c r="A11" t="str">
        <f>OAM_reg!A8</f>
        <v>x2_x3</v>
      </c>
      <c r="B11" s="7">
        <f>x2di_Y!P96</f>
        <v>-0.13703969270470542</v>
      </c>
      <c r="C11" s="7">
        <f>x2di_Y!D96</f>
        <v>0.55516528304175328</v>
      </c>
      <c r="D11">
        <f>pivot!W2</f>
        <v>4</v>
      </c>
      <c r="E11">
        <f>pivot!T2</f>
        <v>7</v>
      </c>
      <c r="F11">
        <f>pivot!W9</f>
        <v>15</v>
      </c>
      <c r="G11">
        <f>pivot!T12</f>
        <v>5</v>
      </c>
      <c r="H11">
        <f>pivot!W10</f>
        <v>1</v>
      </c>
      <c r="I11">
        <f>pivot!T13</f>
        <v>1</v>
      </c>
      <c r="J11" s="7">
        <f>pivot!W11</f>
        <v>6.6833125519211407</v>
      </c>
      <c r="K11" s="7">
        <f>pivot!T14</f>
        <v>1.5735915849388862</v>
      </c>
      <c r="L11">
        <f>x2di_Y!G96</f>
        <v>4</v>
      </c>
      <c r="M11" s="7">
        <f>B14</f>
        <v>0.33704812155387948</v>
      </c>
      <c r="N11" s="7">
        <f t="shared" ref="N11:W11" si="9">C14</f>
        <v>8.3566824959563857E-2</v>
      </c>
      <c r="O11">
        <f t="shared" si="9"/>
        <v>6</v>
      </c>
      <c r="P11">
        <f t="shared" si="9"/>
        <v>4</v>
      </c>
      <c r="Q11">
        <f t="shared" si="9"/>
        <v>6</v>
      </c>
      <c r="R11">
        <f t="shared" si="9"/>
        <v>8</v>
      </c>
      <c r="S11">
        <f t="shared" si="9"/>
        <v>1</v>
      </c>
      <c r="T11">
        <f t="shared" si="9"/>
        <v>1</v>
      </c>
      <c r="U11" s="7">
        <f t="shared" si="9"/>
        <v>2.1602468994692865</v>
      </c>
      <c r="V11" s="7">
        <f t="shared" si="9"/>
        <v>2.9439202887759488</v>
      </c>
      <c r="W11">
        <f t="shared" si="9"/>
        <v>4</v>
      </c>
      <c r="X11" s="7">
        <f>OAM_reg!H8</f>
        <v>0.31160219458374572</v>
      </c>
    </row>
    <row r="12" spans="1:24" x14ac:dyDescent="0.3">
      <c r="A12" t="str">
        <f>OAM_reg!A9</f>
        <v>x2_x4</v>
      </c>
      <c r="B12" s="7">
        <f>B11</f>
        <v>-0.13703969270470542</v>
      </c>
      <c r="C12" s="7">
        <f t="shared" ref="C12:L13" si="10">C11</f>
        <v>0.55516528304175328</v>
      </c>
      <c r="D12">
        <f t="shared" si="10"/>
        <v>4</v>
      </c>
      <c r="E12">
        <f t="shared" si="10"/>
        <v>7</v>
      </c>
      <c r="F12">
        <f t="shared" si="10"/>
        <v>15</v>
      </c>
      <c r="G12">
        <f t="shared" si="10"/>
        <v>5</v>
      </c>
      <c r="H12">
        <f t="shared" si="10"/>
        <v>1</v>
      </c>
      <c r="I12">
        <f t="shared" si="10"/>
        <v>1</v>
      </c>
      <c r="J12" s="7">
        <f t="shared" si="10"/>
        <v>6.6833125519211407</v>
      </c>
      <c r="K12" s="7">
        <f t="shared" si="10"/>
        <v>1.5735915849388862</v>
      </c>
      <c r="L12">
        <f t="shared" si="10"/>
        <v>4</v>
      </c>
      <c r="M12" s="7">
        <f>B16</f>
        <v>0.28349150838529913</v>
      </c>
      <c r="N12" s="7">
        <f t="shared" ref="N12:W12" si="11">C16</f>
        <v>-2.437068842535748E-2</v>
      </c>
      <c r="O12">
        <f t="shared" si="11"/>
        <v>5</v>
      </c>
      <c r="P12">
        <f t="shared" si="11"/>
        <v>5</v>
      </c>
      <c r="Q12">
        <f t="shared" si="11"/>
        <v>8</v>
      </c>
      <c r="R12">
        <f t="shared" si="11"/>
        <v>13</v>
      </c>
      <c r="S12">
        <f t="shared" si="11"/>
        <v>1</v>
      </c>
      <c r="T12">
        <f t="shared" si="11"/>
        <v>1</v>
      </c>
      <c r="U12" s="7">
        <f t="shared" si="11"/>
        <v>3.3166247903553998</v>
      </c>
      <c r="V12" s="7">
        <f t="shared" si="11"/>
        <v>5.0990195135927845</v>
      </c>
      <c r="W12">
        <f t="shared" si="11"/>
        <v>3</v>
      </c>
      <c r="X12" s="7">
        <f>OAM_reg!H9</f>
        <v>0.29845688940476167</v>
      </c>
    </row>
    <row r="13" spans="1:24" x14ac:dyDescent="0.3">
      <c r="A13" t="str">
        <f>OAM_reg!A10</f>
        <v>x2_x5</v>
      </c>
      <c r="B13" s="7">
        <f t="shared" ref="B13" si="12">B12</f>
        <v>-0.13703969270470542</v>
      </c>
      <c r="C13" s="7">
        <f t="shared" si="10"/>
        <v>0.55516528304175328</v>
      </c>
      <c r="D13">
        <f t="shared" si="10"/>
        <v>4</v>
      </c>
      <c r="E13">
        <f t="shared" si="10"/>
        <v>7</v>
      </c>
      <c r="F13">
        <f t="shared" si="10"/>
        <v>15</v>
      </c>
      <c r="G13">
        <f t="shared" si="10"/>
        <v>5</v>
      </c>
      <c r="H13">
        <f t="shared" si="10"/>
        <v>1</v>
      </c>
      <c r="I13">
        <f t="shared" si="10"/>
        <v>1</v>
      </c>
      <c r="J13" s="7">
        <f t="shared" si="10"/>
        <v>6.6833125519211407</v>
      </c>
      <c r="K13" s="7">
        <f t="shared" si="10"/>
        <v>1.5735915849388862</v>
      </c>
      <c r="L13">
        <f t="shared" si="10"/>
        <v>4</v>
      </c>
      <c r="M13" s="7">
        <f>M10</f>
        <v>6.598209602916888E-2</v>
      </c>
      <c r="N13" s="7">
        <f>N10</f>
        <v>0.31134350640058039</v>
      </c>
      <c r="O13">
        <f t="shared" ref="O13:W13" si="13">O10</f>
        <v>4</v>
      </c>
      <c r="P13">
        <f t="shared" si="13"/>
        <v>4</v>
      </c>
      <c r="Q13">
        <f t="shared" si="13"/>
        <v>11</v>
      </c>
      <c r="R13">
        <f t="shared" si="13"/>
        <v>14</v>
      </c>
      <c r="S13">
        <f t="shared" si="13"/>
        <v>2</v>
      </c>
      <c r="T13">
        <f t="shared" si="13"/>
        <v>1</v>
      </c>
      <c r="U13" s="7">
        <f t="shared" si="13"/>
        <v>4.0824829046386304</v>
      </c>
      <c r="V13" s="7">
        <f t="shared" si="13"/>
        <v>6.164414002968976</v>
      </c>
      <c r="W13">
        <f t="shared" si="13"/>
        <v>2</v>
      </c>
      <c r="X13" s="7">
        <f>OAM_reg!H10</f>
        <v>0.3151034205952104</v>
      </c>
    </row>
    <row r="14" spans="1:24" x14ac:dyDescent="0.3">
      <c r="A14" t="str">
        <f>OAM_reg!A11</f>
        <v>x3_x4</v>
      </c>
      <c r="B14" s="7">
        <f>x3di_Y!P96</f>
        <v>0.33704812155387948</v>
      </c>
      <c r="C14" s="7">
        <f>x3di_Y!D96</f>
        <v>8.3566824959563857E-2</v>
      </c>
      <c r="D14">
        <f>pivot!Q2</f>
        <v>6</v>
      </c>
      <c r="E14">
        <f>pivot!N2</f>
        <v>4</v>
      </c>
      <c r="F14">
        <f>pivot!Q11</f>
        <v>6</v>
      </c>
      <c r="G14">
        <f>pivot!N9</f>
        <v>8</v>
      </c>
      <c r="H14">
        <f>pivot!Q12</f>
        <v>1</v>
      </c>
      <c r="I14">
        <f>pivot!N10</f>
        <v>1</v>
      </c>
      <c r="J14" s="7">
        <f>pivot!Q13</f>
        <v>2.1602468994692865</v>
      </c>
      <c r="K14" s="7">
        <f>pivot!N11</f>
        <v>2.9439202887759488</v>
      </c>
      <c r="L14">
        <f>x3di_Y!G96</f>
        <v>4</v>
      </c>
      <c r="M14" s="7">
        <f>B16</f>
        <v>0.28349150838529913</v>
      </c>
      <c r="N14" s="7">
        <f t="shared" ref="N14:W14" si="14">C16</f>
        <v>-2.437068842535748E-2</v>
      </c>
      <c r="O14">
        <f t="shared" si="14"/>
        <v>5</v>
      </c>
      <c r="P14">
        <f t="shared" si="14"/>
        <v>5</v>
      </c>
      <c r="Q14">
        <f t="shared" si="14"/>
        <v>8</v>
      </c>
      <c r="R14">
        <f t="shared" si="14"/>
        <v>13</v>
      </c>
      <c r="S14">
        <f t="shared" si="14"/>
        <v>1</v>
      </c>
      <c r="T14">
        <f t="shared" si="14"/>
        <v>1</v>
      </c>
      <c r="U14" s="7">
        <f t="shared" si="14"/>
        <v>3.3166247903553998</v>
      </c>
      <c r="V14" s="7">
        <f t="shared" si="14"/>
        <v>5.0990195135927845</v>
      </c>
      <c r="W14">
        <f t="shared" si="14"/>
        <v>3</v>
      </c>
      <c r="X14" s="7">
        <f>OAM_reg!H11</f>
        <v>0.13991080523400118</v>
      </c>
    </row>
    <row r="15" spans="1:24" x14ac:dyDescent="0.3">
      <c r="A15" t="str">
        <f>OAM_reg!A12</f>
        <v>x3_x5</v>
      </c>
      <c r="B15" s="7">
        <f>B14</f>
        <v>0.33704812155387948</v>
      </c>
      <c r="C15" s="7">
        <f t="shared" ref="C15:L15" si="15">C14</f>
        <v>8.3566824959563857E-2</v>
      </c>
      <c r="D15">
        <f t="shared" si="15"/>
        <v>6</v>
      </c>
      <c r="E15">
        <f t="shared" si="15"/>
        <v>4</v>
      </c>
      <c r="F15">
        <f t="shared" si="15"/>
        <v>6</v>
      </c>
      <c r="G15">
        <f t="shared" si="15"/>
        <v>8</v>
      </c>
      <c r="H15">
        <f t="shared" si="15"/>
        <v>1</v>
      </c>
      <c r="I15">
        <f t="shared" si="15"/>
        <v>1</v>
      </c>
      <c r="J15" s="7">
        <f t="shared" si="15"/>
        <v>2.1602468994692865</v>
      </c>
      <c r="K15" s="7">
        <f t="shared" si="15"/>
        <v>2.9439202887759488</v>
      </c>
      <c r="L15">
        <f t="shared" si="15"/>
        <v>4</v>
      </c>
      <c r="M15" s="7">
        <f>M10</f>
        <v>6.598209602916888E-2</v>
      </c>
      <c r="N15" s="7">
        <f t="shared" ref="N15:W15" si="16">N10</f>
        <v>0.31134350640058039</v>
      </c>
      <c r="O15">
        <f t="shared" si="16"/>
        <v>4</v>
      </c>
      <c r="P15">
        <f t="shared" si="16"/>
        <v>4</v>
      </c>
      <c r="Q15">
        <f t="shared" si="16"/>
        <v>11</v>
      </c>
      <c r="R15">
        <f t="shared" si="16"/>
        <v>14</v>
      </c>
      <c r="S15">
        <f t="shared" si="16"/>
        <v>2</v>
      </c>
      <c r="T15">
        <f t="shared" si="16"/>
        <v>1</v>
      </c>
      <c r="U15" s="7">
        <f t="shared" si="16"/>
        <v>4.0824829046386304</v>
      </c>
      <c r="V15" s="7">
        <f t="shared" si="16"/>
        <v>6.164414002968976</v>
      </c>
      <c r="W15">
        <f t="shared" si="16"/>
        <v>2</v>
      </c>
      <c r="X15" s="7">
        <f>OAM_reg!H12</f>
        <v>0.17435637910334761</v>
      </c>
    </row>
    <row r="16" spans="1:24" x14ac:dyDescent="0.3">
      <c r="A16" t="str">
        <f>OAM_reg!A13</f>
        <v>x4_x5</v>
      </c>
      <c r="B16" s="7">
        <f>x4di_Y!P96</f>
        <v>0.28349150838529913</v>
      </c>
      <c r="C16" s="7">
        <f>x4di_Y!D96</f>
        <v>-2.437068842535748E-2</v>
      </c>
      <c r="D16">
        <f>pivot!K2</f>
        <v>5</v>
      </c>
      <c r="E16">
        <f>pivot!H2</f>
        <v>5</v>
      </c>
      <c r="F16">
        <f>pivot!K10</f>
        <v>8</v>
      </c>
      <c r="G16">
        <f>pivot!H10</f>
        <v>13</v>
      </c>
      <c r="H16">
        <f>pivot!K11</f>
        <v>1</v>
      </c>
      <c r="I16">
        <f>pivot!H11</f>
        <v>1</v>
      </c>
      <c r="J16" s="7">
        <f>pivot!K12</f>
        <v>3.3166247903553998</v>
      </c>
      <c r="K16" s="7">
        <f>pivot!H12</f>
        <v>5.0990195135927845</v>
      </c>
      <c r="L16">
        <f>x4di_Y!G96</f>
        <v>3</v>
      </c>
      <c r="M16" s="7">
        <f>M10</f>
        <v>6.598209602916888E-2</v>
      </c>
      <c r="N16" s="7">
        <f t="shared" ref="N16:W16" si="17">N10</f>
        <v>0.31134350640058039</v>
      </c>
      <c r="O16">
        <f t="shared" si="17"/>
        <v>4</v>
      </c>
      <c r="P16">
        <f t="shared" si="17"/>
        <v>4</v>
      </c>
      <c r="Q16">
        <f t="shared" si="17"/>
        <v>11</v>
      </c>
      <c r="R16">
        <f t="shared" si="17"/>
        <v>14</v>
      </c>
      <c r="S16">
        <f t="shared" si="17"/>
        <v>2</v>
      </c>
      <c r="T16">
        <f t="shared" si="17"/>
        <v>1</v>
      </c>
      <c r="U16" s="7">
        <f t="shared" si="17"/>
        <v>4.0824829046386304</v>
      </c>
      <c r="V16" s="7">
        <f t="shared" si="17"/>
        <v>6.164414002968976</v>
      </c>
      <c r="W16">
        <f t="shared" si="17"/>
        <v>2</v>
      </c>
      <c r="X16" s="7">
        <f>OAM_reg!H13</f>
        <v>0.12812449176687082</v>
      </c>
    </row>
    <row r="18" spans="1:25" x14ac:dyDescent="0.3">
      <c r="B18" t="str">
        <f>B4&amp;B5&amp;B6</f>
        <v>X(I)DIRECTCORREL</v>
      </c>
      <c r="C18" t="str">
        <f t="shared" ref="C18:W18" si="18">C4&amp;C5&amp;C6</f>
        <v>X(I)INVERSECORREL</v>
      </c>
      <c r="D18" t="str">
        <f t="shared" si="18"/>
        <v>X(I)DIRECTcount</v>
      </c>
      <c r="E18" t="str">
        <f t="shared" si="18"/>
        <v>X(I)INVERSEcount</v>
      </c>
      <c r="F18" t="str">
        <f t="shared" si="18"/>
        <v>X(I)DIRECTmax</v>
      </c>
      <c r="G18" t="str">
        <f t="shared" si="18"/>
        <v>X(I)INVERSEmax</v>
      </c>
      <c r="H18" t="str">
        <f t="shared" si="18"/>
        <v>X(I)DIRECTmin</v>
      </c>
      <c r="I18" t="str">
        <f t="shared" si="18"/>
        <v>X(I)INVERSEmin</v>
      </c>
      <c r="J18" t="str">
        <f t="shared" si="18"/>
        <v>X(I)DIRECTstdev</v>
      </c>
      <c r="K18" t="str">
        <f t="shared" si="18"/>
        <v>X(I)INVERSEstdev</v>
      </c>
      <c r="L18" t="str">
        <f t="shared" si="18"/>
        <v>X(I)D&amp;Ivalidity</v>
      </c>
      <c r="M18" t="str">
        <f t="shared" si="18"/>
        <v>X(J)DIRECTCORREL</v>
      </c>
      <c r="N18" t="str">
        <f t="shared" si="18"/>
        <v>X(J)INVERSECORREL</v>
      </c>
      <c r="O18" t="str">
        <f t="shared" si="18"/>
        <v>X(J)DIRECTcount</v>
      </c>
      <c r="P18" t="str">
        <f t="shared" si="18"/>
        <v>X(J)INVERSEcount</v>
      </c>
      <c r="Q18" t="str">
        <f t="shared" si="18"/>
        <v>X(J)DIRECTmax</v>
      </c>
      <c r="R18" t="str">
        <f t="shared" si="18"/>
        <v>X(J)INVERSEmax</v>
      </c>
      <c r="S18" t="str">
        <f t="shared" si="18"/>
        <v>X(J)DIRECTmin</v>
      </c>
      <c r="T18" t="str">
        <f t="shared" si="18"/>
        <v>X(J)INVERSEmin</v>
      </c>
      <c r="U18" t="str">
        <f t="shared" si="18"/>
        <v>X(J)DIRECTstdev</v>
      </c>
      <c r="V18" t="str">
        <f t="shared" si="18"/>
        <v>X(J)INVERSEstdev</v>
      </c>
      <c r="W18" t="str">
        <f t="shared" si="18"/>
        <v>X(J)D&amp;Ivalidity</v>
      </c>
      <c r="X18" t="s">
        <v>274</v>
      </c>
      <c r="Y18" t="s">
        <v>275</v>
      </c>
    </row>
    <row r="19" spans="1:25" x14ac:dyDescent="0.3">
      <c r="A19" t="str">
        <f>A7</f>
        <v>x1_x2</v>
      </c>
      <c r="B19">
        <f>B7*B$1</f>
        <v>0</v>
      </c>
      <c r="C19">
        <f t="shared" ref="C19:W19" si="19">C7*C$1</f>
        <v>0.11197218698280352</v>
      </c>
      <c r="D19">
        <f t="shared" si="19"/>
        <v>0</v>
      </c>
      <c r="E19">
        <f t="shared" si="19"/>
        <v>0</v>
      </c>
      <c r="F19">
        <f t="shared" si="19"/>
        <v>1.7698056396763119E-2</v>
      </c>
      <c r="G19">
        <f t="shared" si="19"/>
        <v>0</v>
      </c>
      <c r="H19">
        <f t="shared" si="19"/>
        <v>0</v>
      </c>
      <c r="I19">
        <f t="shared" si="19"/>
        <v>0</v>
      </c>
      <c r="J19">
        <f t="shared" si="19"/>
        <v>2.3846463567127558E-2</v>
      </c>
      <c r="K19">
        <f t="shared" si="19"/>
        <v>0</v>
      </c>
      <c r="L19">
        <f t="shared" si="19"/>
        <v>0</v>
      </c>
      <c r="M19">
        <f t="shared" si="19"/>
        <v>0</v>
      </c>
      <c r="N19">
        <f t="shared" si="19"/>
        <v>4.3568652381134138E-2</v>
      </c>
      <c r="O19">
        <f t="shared" si="19"/>
        <v>0</v>
      </c>
      <c r="P19">
        <f t="shared" si="19"/>
        <v>8.3859802064047903E-3</v>
      </c>
      <c r="Q19">
        <f t="shared" si="19"/>
        <v>0</v>
      </c>
      <c r="R19">
        <f t="shared" si="19"/>
        <v>0</v>
      </c>
      <c r="S19">
        <f t="shared" si="19"/>
        <v>0</v>
      </c>
      <c r="T19">
        <f t="shared" si="19"/>
        <v>0</v>
      </c>
      <c r="U19">
        <f t="shared" si="19"/>
        <v>9.1056873695858645E-2</v>
      </c>
      <c r="V19">
        <f t="shared" si="19"/>
        <v>0</v>
      </c>
      <c r="W19">
        <f t="shared" si="19"/>
        <v>5.5893574794850985E-2</v>
      </c>
      <c r="X19">
        <f>SUM(B19:W19)</f>
        <v>0.35242178802494273</v>
      </c>
      <c r="Y19" s="7">
        <f>X7-X19</f>
        <v>3.7319939870292251E-3</v>
      </c>
    </row>
    <row r="20" spans="1:25" x14ac:dyDescent="0.3">
      <c r="A20" t="str">
        <f t="shared" ref="A20:A28" si="20">A8</f>
        <v>x1_x3</v>
      </c>
      <c r="B20">
        <f t="shared" ref="B20:W20" si="21">B8*B$1</f>
        <v>0</v>
      </c>
      <c r="C20">
        <f t="shared" si="21"/>
        <v>0.11197218698280352</v>
      </c>
      <c r="D20">
        <f t="shared" si="21"/>
        <v>0</v>
      </c>
      <c r="E20">
        <f t="shared" si="21"/>
        <v>0</v>
      </c>
      <c r="F20">
        <f t="shared" si="21"/>
        <v>1.7698056396763119E-2</v>
      </c>
      <c r="G20">
        <f t="shared" si="21"/>
        <v>0</v>
      </c>
      <c r="H20">
        <f t="shared" si="21"/>
        <v>0</v>
      </c>
      <c r="I20">
        <f t="shared" si="21"/>
        <v>0</v>
      </c>
      <c r="J20">
        <f t="shared" si="21"/>
        <v>2.3846463567127558E-2</v>
      </c>
      <c r="K20">
        <f t="shared" si="21"/>
        <v>0</v>
      </c>
      <c r="L20">
        <f t="shared" si="21"/>
        <v>0</v>
      </c>
      <c r="M20">
        <f t="shared" si="21"/>
        <v>0</v>
      </c>
      <c r="N20">
        <f t="shared" si="21"/>
        <v>6.5582161897981914E-3</v>
      </c>
      <c r="O20">
        <f t="shared" si="21"/>
        <v>0</v>
      </c>
      <c r="P20">
        <f t="shared" si="21"/>
        <v>4.7919886893741659E-3</v>
      </c>
      <c r="Q20">
        <f t="shared" si="21"/>
        <v>0</v>
      </c>
      <c r="R20">
        <f t="shared" si="21"/>
        <v>0</v>
      </c>
      <c r="S20">
        <f t="shared" si="21"/>
        <v>0</v>
      </c>
      <c r="T20">
        <f t="shared" si="21"/>
        <v>0</v>
      </c>
      <c r="U20">
        <f t="shared" si="21"/>
        <v>2.9432310332441577E-2</v>
      </c>
      <c r="V20">
        <f t="shared" si="21"/>
        <v>0</v>
      </c>
      <c r="W20">
        <f t="shared" si="21"/>
        <v>5.5893574794850985E-2</v>
      </c>
      <c r="X20">
        <f t="shared" ref="X20:X28" si="22">SUM(B20:W20)</f>
        <v>0.2501927969531591</v>
      </c>
      <c r="Y20" s="7">
        <f t="shared" ref="Y20:Y28" si="23">X8-X20</f>
        <v>-1.0307173820888249E-2</v>
      </c>
    </row>
    <row r="21" spans="1:25" x14ac:dyDescent="0.3">
      <c r="A21" t="str">
        <f t="shared" si="20"/>
        <v>x1_x4</v>
      </c>
      <c r="B21">
        <f t="shared" ref="B21:W21" si="24">B9*B$1</f>
        <v>0</v>
      </c>
      <c r="C21">
        <f t="shared" si="24"/>
        <v>0.11197218698280352</v>
      </c>
      <c r="D21">
        <f t="shared" si="24"/>
        <v>0</v>
      </c>
      <c r="E21">
        <f t="shared" si="24"/>
        <v>0</v>
      </c>
      <c r="F21">
        <f t="shared" si="24"/>
        <v>1.7698056396763119E-2</v>
      </c>
      <c r="G21">
        <f t="shared" si="24"/>
        <v>0</v>
      </c>
      <c r="H21">
        <f t="shared" si="24"/>
        <v>0</v>
      </c>
      <c r="I21">
        <f t="shared" si="24"/>
        <v>0</v>
      </c>
      <c r="J21">
        <f t="shared" si="24"/>
        <v>2.3846463567127558E-2</v>
      </c>
      <c r="K21">
        <f t="shared" si="24"/>
        <v>0</v>
      </c>
      <c r="L21">
        <f t="shared" si="24"/>
        <v>0</v>
      </c>
      <c r="M21">
        <f t="shared" si="24"/>
        <v>0</v>
      </c>
      <c r="N21">
        <f t="shared" si="24"/>
        <v>-1.9125800635006079E-3</v>
      </c>
      <c r="O21">
        <f t="shared" si="24"/>
        <v>0</v>
      </c>
      <c r="P21">
        <f t="shared" si="24"/>
        <v>5.9899858617177074E-3</v>
      </c>
      <c r="Q21">
        <f t="shared" si="24"/>
        <v>0</v>
      </c>
      <c r="R21">
        <f t="shared" si="24"/>
        <v>0</v>
      </c>
      <c r="S21">
        <f t="shared" si="24"/>
        <v>0</v>
      </c>
      <c r="T21">
        <f t="shared" si="24"/>
        <v>0</v>
      </c>
      <c r="U21">
        <f t="shared" si="24"/>
        <v>4.5187395065809689E-2</v>
      </c>
      <c r="V21">
        <f t="shared" si="24"/>
        <v>0</v>
      </c>
      <c r="W21">
        <f t="shared" si="24"/>
        <v>4.1920181096138237E-2</v>
      </c>
      <c r="X21">
        <f t="shared" si="22"/>
        <v>0.2447016889068592</v>
      </c>
      <c r="Y21" s="7">
        <f t="shared" si="23"/>
        <v>-4.6898960247521992E-3</v>
      </c>
    </row>
    <row r="22" spans="1:25" x14ac:dyDescent="0.3">
      <c r="A22" t="str">
        <f t="shared" si="20"/>
        <v>x1_x5</v>
      </c>
      <c r="B22">
        <f t="shared" ref="B22:W22" si="25">B10*B$1</f>
        <v>0</v>
      </c>
      <c r="C22">
        <f t="shared" si="25"/>
        <v>0.11197218698280352</v>
      </c>
      <c r="D22">
        <f t="shared" si="25"/>
        <v>0</v>
      </c>
      <c r="E22">
        <f t="shared" si="25"/>
        <v>0</v>
      </c>
      <c r="F22">
        <f t="shared" si="25"/>
        <v>1.7698056396763119E-2</v>
      </c>
      <c r="G22">
        <f t="shared" si="25"/>
        <v>0</v>
      </c>
      <c r="H22">
        <f t="shared" si="25"/>
        <v>0</v>
      </c>
      <c r="I22">
        <f t="shared" si="25"/>
        <v>0</v>
      </c>
      <c r="J22">
        <f t="shared" si="25"/>
        <v>2.3846463567127558E-2</v>
      </c>
      <c r="K22">
        <f t="shared" si="25"/>
        <v>0</v>
      </c>
      <c r="L22">
        <f t="shared" si="25"/>
        <v>0</v>
      </c>
      <c r="M22">
        <f t="shared" si="25"/>
        <v>0</v>
      </c>
      <c r="N22">
        <f t="shared" si="25"/>
        <v>2.443383514035424E-2</v>
      </c>
      <c r="O22">
        <f t="shared" si="25"/>
        <v>0</v>
      </c>
      <c r="P22">
        <f t="shared" si="25"/>
        <v>4.7919886893741659E-3</v>
      </c>
      <c r="Q22">
        <f t="shared" si="25"/>
        <v>0</v>
      </c>
      <c r="R22">
        <f t="shared" si="25"/>
        <v>0</v>
      </c>
      <c r="S22">
        <f t="shared" si="25"/>
        <v>0</v>
      </c>
      <c r="T22">
        <f t="shared" si="25"/>
        <v>0</v>
      </c>
      <c r="U22">
        <f t="shared" si="25"/>
        <v>5.562183832122658E-2</v>
      </c>
      <c r="V22">
        <f t="shared" si="25"/>
        <v>0</v>
      </c>
      <c r="W22">
        <f t="shared" si="25"/>
        <v>2.7946787397425493E-2</v>
      </c>
      <c r="X22">
        <f t="shared" si="22"/>
        <v>0.2663111564950747</v>
      </c>
      <c r="Y22" s="7">
        <f t="shared" si="23"/>
        <v>9.6618867223208227E-4</v>
      </c>
    </row>
    <row r="23" spans="1:25" x14ac:dyDescent="0.3">
      <c r="A23" t="str">
        <f t="shared" si="20"/>
        <v>x2_x3</v>
      </c>
      <c r="B23">
        <f t="shared" ref="B23:W23" si="26">B11*B$1</f>
        <v>0</v>
      </c>
      <c r="C23">
        <f t="shared" si="26"/>
        <v>0.12483489811983216</v>
      </c>
      <c r="D23">
        <f t="shared" si="26"/>
        <v>0</v>
      </c>
      <c r="E23">
        <f t="shared" si="26"/>
        <v>0</v>
      </c>
      <c r="F23">
        <f t="shared" si="26"/>
        <v>2.9496760661271861E-2</v>
      </c>
      <c r="G23">
        <f t="shared" si="26"/>
        <v>0</v>
      </c>
      <c r="H23">
        <f t="shared" si="26"/>
        <v>0</v>
      </c>
      <c r="I23">
        <f t="shared" si="26"/>
        <v>0</v>
      </c>
      <c r="J23">
        <f t="shared" si="26"/>
        <v>5.0398284529078241E-2</v>
      </c>
      <c r="K23">
        <f t="shared" si="26"/>
        <v>0</v>
      </c>
      <c r="L23">
        <f t="shared" si="26"/>
        <v>0</v>
      </c>
      <c r="M23">
        <f t="shared" si="26"/>
        <v>0</v>
      </c>
      <c r="N23">
        <f t="shared" si="26"/>
        <v>6.5582161897981914E-3</v>
      </c>
      <c r="O23">
        <f t="shared" si="26"/>
        <v>0</v>
      </c>
      <c r="P23">
        <f t="shared" si="26"/>
        <v>4.7919886893741659E-3</v>
      </c>
      <c r="Q23">
        <f t="shared" si="26"/>
        <v>0</v>
      </c>
      <c r="R23">
        <f t="shared" si="26"/>
        <v>0</v>
      </c>
      <c r="S23">
        <f t="shared" si="26"/>
        <v>0</v>
      </c>
      <c r="T23">
        <f t="shared" si="26"/>
        <v>0</v>
      </c>
      <c r="U23">
        <f t="shared" si="26"/>
        <v>2.9432310332441577E-2</v>
      </c>
      <c r="V23">
        <f t="shared" si="26"/>
        <v>0</v>
      </c>
      <c r="W23">
        <f t="shared" si="26"/>
        <v>5.5893574794850985E-2</v>
      </c>
      <c r="X23">
        <f t="shared" si="22"/>
        <v>0.30140603331664717</v>
      </c>
      <c r="Y23" s="7">
        <f t="shared" si="23"/>
        <v>1.0196161267098547E-2</v>
      </c>
    </row>
    <row r="24" spans="1:25" x14ac:dyDescent="0.3">
      <c r="A24" t="str">
        <f t="shared" si="20"/>
        <v>x2_x4</v>
      </c>
      <c r="B24">
        <f t="shared" ref="B24:W24" si="27">B12*B$1</f>
        <v>0</v>
      </c>
      <c r="C24">
        <f t="shared" si="27"/>
        <v>0.12483489811983216</v>
      </c>
      <c r="D24">
        <f t="shared" si="27"/>
        <v>0</v>
      </c>
      <c r="E24">
        <f t="shared" si="27"/>
        <v>0</v>
      </c>
      <c r="F24">
        <f t="shared" si="27"/>
        <v>2.9496760661271861E-2</v>
      </c>
      <c r="G24">
        <f t="shared" si="27"/>
        <v>0</v>
      </c>
      <c r="H24">
        <f t="shared" si="27"/>
        <v>0</v>
      </c>
      <c r="I24">
        <f t="shared" si="27"/>
        <v>0</v>
      </c>
      <c r="J24">
        <f t="shared" si="27"/>
        <v>5.0398284529078241E-2</v>
      </c>
      <c r="K24">
        <f t="shared" si="27"/>
        <v>0</v>
      </c>
      <c r="L24">
        <f t="shared" si="27"/>
        <v>0</v>
      </c>
      <c r="M24">
        <f t="shared" si="27"/>
        <v>0</v>
      </c>
      <c r="N24">
        <f t="shared" si="27"/>
        <v>-1.9125800635006079E-3</v>
      </c>
      <c r="O24">
        <f t="shared" si="27"/>
        <v>0</v>
      </c>
      <c r="P24">
        <f t="shared" si="27"/>
        <v>5.9899858617177074E-3</v>
      </c>
      <c r="Q24">
        <f t="shared" si="27"/>
        <v>0</v>
      </c>
      <c r="R24">
        <f t="shared" si="27"/>
        <v>0</v>
      </c>
      <c r="S24">
        <f t="shared" si="27"/>
        <v>0</v>
      </c>
      <c r="T24">
        <f t="shared" si="27"/>
        <v>0</v>
      </c>
      <c r="U24">
        <f t="shared" si="27"/>
        <v>4.5187395065809689E-2</v>
      </c>
      <c r="V24">
        <f t="shared" si="27"/>
        <v>0</v>
      </c>
      <c r="W24">
        <f t="shared" si="27"/>
        <v>4.1920181096138237E-2</v>
      </c>
      <c r="X24">
        <f t="shared" si="22"/>
        <v>0.29591492527034724</v>
      </c>
      <c r="Y24" s="7">
        <f t="shared" si="23"/>
        <v>2.5419641344144317E-3</v>
      </c>
    </row>
    <row r="25" spans="1:25" x14ac:dyDescent="0.3">
      <c r="A25" t="str">
        <f t="shared" si="20"/>
        <v>x2_x5</v>
      </c>
      <c r="B25">
        <f t="shared" ref="B25:W25" si="28">B13*B$1</f>
        <v>0</v>
      </c>
      <c r="C25">
        <f t="shared" si="28"/>
        <v>0.12483489811983216</v>
      </c>
      <c r="D25">
        <f t="shared" si="28"/>
        <v>0</v>
      </c>
      <c r="E25">
        <f t="shared" si="28"/>
        <v>0</v>
      </c>
      <c r="F25">
        <f t="shared" si="28"/>
        <v>2.9496760661271861E-2</v>
      </c>
      <c r="G25">
        <f t="shared" si="28"/>
        <v>0</v>
      </c>
      <c r="H25">
        <f t="shared" si="28"/>
        <v>0</v>
      </c>
      <c r="I25">
        <f t="shared" si="28"/>
        <v>0</v>
      </c>
      <c r="J25">
        <f t="shared" si="28"/>
        <v>5.0398284529078241E-2</v>
      </c>
      <c r="K25">
        <f t="shared" si="28"/>
        <v>0</v>
      </c>
      <c r="L25">
        <f t="shared" si="28"/>
        <v>0</v>
      </c>
      <c r="M25">
        <f t="shared" si="28"/>
        <v>0</v>
      </c>
      <c r="N25">
        <f t="shared" si="28"/>
        <v>2.443383514035424E-2</v>
      </c>
      <c r="O25">
        <f t="shared" si="28"/>
        <v>0</v>
      </c>
      <c r="P25">
        <f t="shared" si="28"/>
        <v>4.7919886893741659E-3</v>
      </c>
      <c r="Q25">
        <f t="shared" si="28"/>
        <v>0</v>
      </c>
      <c r="R25">
        <f t="shared" si="28"/>
        <v>0</v>
      </c>
      <c r="S25">
        <f t="shared" si="28"/>
        <v>0</v>
      </c>
      <c r="T25">
        <f t="shared" si="28"/>
        <v>0</v>
      </c>
      <c r="U25">
        <f t="shared" si="28"/>
        <v>5.562183832122658E-2</v>
      </c>
      <c r="V25">
        <f t="shared" si="28"/>
        <v>0</v>
      </c>
      <c r="W25">
        <f t="shared" si="28"/>
        <v>2.7946787397425493E-2</v>
      </c>
      <c r="X25">
        <f t="shared" si="22"/>
        <v>0.31752439285856277</v>
      </c>
      <c r="Y25" s="7">
        <f t="shared" si="23"/>
        <v>-2.4209722633523612E-3</v>
      </c>
    </row>
    <row r="26" spans="1:25" x14ac:dyDescent="0.3">
      <c r="A26" t="str">
        <f t="shared" si="20"/>
        <v>x3_x4</v>
      </c>
      <c r="B26">
        <f t="shared" ref="B26:W26" si="29">B14*B$1</f>
        <v>0</v>
      </c>
      <c r="C26">
        <f t="shared" si="29"/>
        <v>1.8790901374213669E-2</v>
      </c>
      <c r="D26">
        <f t="shared" si="29"/>
        <v>0</v>
      </c>
      <c r="E26">
        <f t="shared" si="29"/>
        <v>0</v>
      </c>
      <c r="F26">
        <f t="shared" si="29"/>
        <v>1.1798704264508745E-2</v>
      </c>
      <c r="G26">
        <f t="shared" si="29"/>
        <v>0</v>
      </c>
      <c r="H26">
        <f t="shared" si="29"/>
        <v>0</v>
      </c>
      <c r="I26">
        <f t="shared" si="29"/>
        <v>0</v>
      </c>
      <c r="J26">
        <f t="shared" si="29"/>
        <v>1.6290235874307023E-2</v>
      </c>
      <c r="K26">
        <f t="shared" si="29"/>
        <v>0</v>
      </c>
      <c r="L26">
        <f t="shared" si="29"/>
        <v>0</v>
      </c>
      <c r="M26">
        <f t="shared" si="29"/>
        <v>0</v>
      </c>
      <c r="N26">
        <f t="shared" si="29"/>
        <v>-1.9125800635006079E-3</v>
      </c>
      <c r="O26">
        <f t="shared" si="29"/>
        <v>0</v>
      </c>
      <c r="P26">
        <f t="shared" si="29"/>
        <v>5.9899858617177074E-3</v>
      </c>
      <c r="Q26">
        <f t="shared" si="29"/>
        <v>0</v>
      </c>
      <c r="R26">
        <f t="shared" si="29"/>
        <v>0</v>
      </c>
      <c r="S26">
        <f t="shared" si="29"/>
        <v>0</v>
      </c>
      <c r="T26">
        <f t="shared" si="29"/>
        <v>0</v>
      </c>
      <c r="U26">
        <f t="shared" si="29"/>
        <v>4.5187395065809689E-2</v>
      </c>
      <c r="V26">
        <f t="shared" si="29"/>
        <v>0</v>
      </c>
      <c r="W26">
        <f t="shared" si="29"/>
        <v>4.1920181096138237E-2</v>
      </c>
      <c r="X26">
        <f t="shared" si="22"/>
        <v>0.13806482347319446</v>
      </c>
      <c r="Y26" s="7">
        <f t="shared" si="23"/>
        <v>1.8459817608067197E-3</v>
      </c>
    </row>
    <row r="27" spans="1:25" x14ac:dyDescent="0.3">
      <c r="A27" t="str">
        <f t="shared" si="20"/>
        <v>x3_x5</v>
      </c>
      <c r="B27">
        <f t="shared" ref="B27:W27" si="30">B15*B$1</f>
        <v>0</v>
      </c>
      <c r="C27">
        <f t="shared" si="30"/>
        <v>1.8790901374213669E-2</v>
      </c>
      <c r="D27">
        <f t="shared" si="30"/>
        <v>0</v>
      </c>
      <c r="E27">
        <f t="shared" si="30"/>
        <v>0</v>
      </c>
      <c r="F27">
        <f t="shared" si="30"/>
        <v>1.1798704264508745E-2</v>
      </c>
      <c r="G27">
        <f t="shared" si="30"/>
        <v>0</v>
      </c>
      <c r="H27">
        <f t="shared" si="30"/>
        <v>0</v>
      </c>
      <c r="I27">
        <f t="shared" si="30"/>
        <v>0</v>
      </c>
      <c r="J27">
        <f t="shared" si="30"/>
        <v>1.6290235874307023E-2</v>
      </c>
      <c r="K27">
        <f t="shared" si="30"/>
        <v>0</v>
      </c>
      <c r="L27">
        <f t="shared" si="30"/>
        <v>0</v>
      </c>
      <c r="M27">
        <f t="shared" si="30"/>
        <v>0</v>
      </c>
      <c r="N27">
        <f t="shared" si="30"/>
        <v>2.443383514035424E-2</v>
      </c>
      <c r="O27">
        <f t="shared" si="30"/>
        <v>0</v>
      </c>
      <c r="P27">
        <f t="shared" si="30"/>
        <v>4.7919886893741659E-3</v>
      </c>
      <c r="Q27">
        <f t="shared" si="30"/>
        <v>0</v>
      </c>
      <c r="R27">
        <f t="shared" si="30"/>
        <v>0</v>
      </c>
      <c r="S27">
        <f t="shared" si="30"/>
        <v>0</v>
      </c>
      <c r="T27">
        <f t="shared" si="30"/>
        <v>0</v>
      </c>
      <c r="U27">
        <f t="shared" si="30"/>
        <v>5.562183832122658E-2</v>
      </c>
      <c r="V27">
        <f t="shared" si="30"/>
        <v>0</v>
      </c>
      <c r="W27">
        <f t="shared" si="30"/>
        <v>2.7946787397425493E-2</v>
      </c>
      <c r="X27">
        <f t="shared" si="22"/>
        <v>0.1596742910614099</v>
      </c>
      <c r="Y27" s="7">
        <f t="shared" si="23"/>
        <v>1.4682088041937713E-2</v>
      </c>
    </row>
    <row r="28" spans="1:25" x14ac:dyDescent="0.3">
      <c r="A28" t="str">
        <f t="shared" si="20"/>
        <v>x4_x5</v>
      </c>
      <c r="B28">
        <f t="shared" ref="B28:W28" si="31">B16*B$1</f>
        <v>0</v>
      </c>
      <c r="C28">
        <f t="shared" si="31"/>
        <v>-5.4800119885393943E-3</v>
      </c>
      <c r="D28">
        <f t="shared" si="31"/>
        <v>0</v>
      </c>
      <c r="E28">
        <f t="shared" si="31"/>
        <v>0</v>
      </c>
      <c r="F28">
        <f t="shared" si="31"/>
        <v>1.573160568601166E-2</v>
      </c>
      <c r="G28">
        <f t="shared" si="31"/>
        <v>0</v>
      </c>
      <c r="H28">
        <f t="shared" si="31"/>
        <v>0</v>
      </c>
      <c r="I28">
        <f t="shared" si="31"/>
        <v>0</v>
      </c>
      <c r="J28">
        <f t="shared" si="31"/>
        <v>2.5010381986770535E-2</v>
      </c>
      <c r="K28">
        <f t="shared" si="31"/>
        <v>0</v>
      </c>
      <c r="L28">
        <f t="shared" si="31"/>
        <v>0</v>
      </c>
      <c r="M28">
        <f t="shared" si="31"/>
        <v>0</v>
      </c>
      <c r="N28">
        <f t="shared" si="31"/>
        <v>2.443383514035424E-2</v>
      </c>
      <c r="O28">
        <f t="shared" si="31"/>
        <v>0</v>
      </c>
      <c r="P28">
        <f t="shared" si="31"/>
        <v>4.7919886893741659E-3</v>
      </c>
      <c r="Q28">
        <f t="shared" si="31"/>
        <v>0</v>
      </c>
      <c r="R28">
        <f t="shared" si="31"/>
        <v>0</v>
      </c>
      <c r="S28">
        <f t="shared" si="31"/>
        <v>0</v>
      </c>
      <c r="T28">
        <f t="shared" si="31"/>
        <v>0</v>
      </c>
      <c r="U28">
        <f t="shared" si="31"/>
        <v>5.562183832122658E-2</v>
      </c>
      <c r="V28">
        <f t="shared" si="31"/>
        <v>0</v>
      </c>
      <c r="W28">
        <f t="shared" si="31"/>
        <v>2.7946787397425493E-2</v>
      </c>
      <c r="X28">
        <f t="shared" si="22"/>
        <v>0.14805642523262327</v>
      </c>
      <c r="Y28" s="7">
        <f t="shared" si="23"/>
        <v>-1.9931933465752449E-2</v>
      </c>
    </row>
    <row r="29" spans="1:25" x14ac:dyDescent="0.3">
      <c r="X29" t="s">
        <v>30</v>
      </c>
      <c r="Y29" t="s">
        <v>176</v>
      </c>
    </row>
    <row r="30" spans="1:25" x14ac:dyDescent="0.3">
      <c r="W30" t="s">
        <v>662</v>
      </c>
      <c r="X30">
        <f>CORREL(X19:X28,X7:X16)</f>
        <v>0.99233052551095491</v>
      </c>
      <c r="Y30" s="6">
        <f>SUMSQ(Y19:Y28)</f>
        <v>8.7563197912743774E-4</v>
      </c>
    </row>
    <row r="31" spans="1:25" x14ac:dyDescent="0.3">
      <c r="W31" t="s">
        <v>663</v>
      </c>
      <c r="X31">
        <f>oam_SIM!Y16</f>
        <v>0.99778753975447965</v>
      </c>
    </row>
  </sheetData>
  <conditionalFormatting sqref="X30:X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0A62-0AF6-4DD9-9C08-401EFD13267E}">
  <dimension ref="A1:Y31"/>
  <sheetViews>
    <sheetView zoomScale="70" zoomScaleNormal="70" workbookViewId="0"/>
  </sheetViews>
  <sheetFormatPr defaultRowHeight="14.4" x14ac:dyDescent="0.3"/>
  <cols>
    <col min="24" max="24" width="10.44140625" bestFit="1" customWidth="1"/>
  </cols>
  <sheetData>
    <row r="1" spans="1:24" x14ac:dyDescent="0.3">
      <c r="B1" s="71">
        <v>0</v>
      </c>
      <c r="C1" s="71">
        <v>0</v>
      </c>
      <c r="D1" s="71">
        <v>0</v>
      </c>
      <c r="E1" s="71">
        <v>0</v>
      </c>
      <c r="F1" s="71">
        <v>1.2420050270500494E-2</v>
      </c>
      <c r="G1" s="71">
        <v>0</v>
      </c>
      <c r="H1" s="71">
        <v>0</v>
      </c>
      <c r="I1" s="71">
        <v>0</v>
      </c>
      <c r="J1" s="71">
        <v>0</v>
      </c>
      <c r="K1" s="71">
        <v>0</v>
      </c>
      <c r="L1" s="71">
        <v>9.5612333686269733E-3</v>
      </c>
      <c r="M1" s="71">
        <v>0</v>
      </c>
      <c r="N1" s="71">
        <v>0</v>
      </c>
      <c r="O1" s="71">
        <v>0</v>
      </c>
      <c r="P1" s="71">
        <v>0</v>
      </c>
      <c r="Q1" s="71">
        <v>0</v>
      </c>
      <c r="R1" s="71">
        <v>0</v>
      </c>
      <c r="S1" s="71">
        <v>0</v>
      </c>
      <c r="T1" s="71">
        <v>0</v>
      </c>
      <c r="U1" s="71">
        <v>1.3407113244426616E-2</v>
      </c>
      <c r="V1" s="71">
        <v>0</v>
      </c>
      <c r="W1" s="71">
        <v>1.1997573465766426E-2</v>
      </c>
    </row>
    <row r="2" spans="1:24" x14ac:dyDescent="0.3">
      <c r="A2" t="s">
        <v>95</v>
      </c>
      <c r="B2">
        <f>IF(B3&lt;0,1,0)</f>
        <v>1</v>
      </c>
      <c r="C2">
        <f t="shared" ref="C2:W2" si="0">IF(C3&lt;0,1,0)</f>
        <v>0</v>
      </c>
      <c r="D2">
        <f t="shared" si="0"/>
        <v>1</v>
      </c>
      <c r="E2">
        <f t="shared" si="0"/>
        <v>0</v>
      </c>
      <c r="F2">
        <f t="shared" si="0"/>
        <v>0</v>
      </c>
      <c r="G2">
        <f t="shared" si="0"/>
        <v>1</v>
      </c>
      <c r="H2" t="e">
        <f t="shared" si="0"/>
        <v>#DIV/0!</v>
      </c>
      <c r="I2" t="e">
        <f t="shared" si="0"/>
        <v>#DIV/0!</v>
      </c>
      <c r="J2">
        <f t="shared" si="0"/>
        <v>0</v>
      </c>
      <c r="K2">
        <f t="shared" si="0"/>
        <v>1</v>
      </c>
      <c r="L2">
        <f t="shared" si="0"/>
        <v>0</v>
      </c>
      <c r="M2">
        <f t="shared" si="0"/>
        <v>1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1</v>
      </c>
      <c r="S2">
        <f t="shared" si="0"/>
        <v>1</v>
      </c>
      <c r="T2" t="e">
        <f t="shared" si="0"/>
        <v>#DIV/0!</v>
      </c>
      <c r="U2">
        <f t="shared" si="0"/>
        <v>0</v>
      </c>
      <c r="V2">
        <f t="shared" si="0"/>
        <v>1</v>
      </c>
      <c r="W2">
        <f t="shared" si="0"/>
        <v>0</v>
      </c>
    </row>
    <row r="3" spans="1:24" x14ac:dyDescent="0.3">
      <c r="A3" t="s">
        <v>30</v>
      </c>
      <c r="B3" s="7">
        <f>CORREL(B7:B16,$X$7:$X$16)</f>
        <v>-0.88348471229447401</v>
      </c>
      <c r="C3" s="7">
        <f t="shared" ref="C3:W3" si="1">CORREL(C7:C16,$X$7:$X$16)</f>
        <v>0.90147968414359514</v>
      </c>
      <c r="D3" s="7">
        <f t="shared" si="1"/>
        <v>-0.70232380197765376</v>
      </c>
      <c r="E3" s="7">
        <f t="shared" si="1"/>
        <v>0.8314560765835417</v>
      </c>
      <c r="F3" s="7">
        <f t="shared" si="1"/>
        <v>0.70247266618556814</v>
      </c>
      <c r="G3" s="7">
        <f t="shared" si="1"/>
        <v>-0.37920071596810073</v>
      </c>
      <c r="H3" s="7" t="e">
        <f t="shared" si="1"/>
        <v>#DIV/0!</v>
      </c>
      <c r="I3" s="7" t="e">
        <f t="shared" si="1"/>
        <v>#DIV/0!</v>
      </c>
      <c r="J3" s="7">
        <f t="shared" si="1"/>
        <v>0.61499535667158589</v>
      </c>
      <c r="K3" s="7">
        <f t="shared" si="1"/>
        <v>-0.49154775439688997</v>
      </c>
      <c r="L3" s="7">
        <f t="shared" si="1"/>
        <v>0.49371401372652335</v>
      </c>
      <c r="M3" s="7">
        <f t="shared" si="1"/>
        <v>-0.18006425906799159</v>
      </c>
      <c r="N3" s="7">
        <f t="shared" si="1"/>
        <v>0.24930225916960033</v>
      </c>
      <c r="O3" s="7">
        <f t="shared" si="1"/>
        <v>8.9516369196424292E-2</v>
      </c>
      <c r="P3" s="7">
        <f t="shared" si="1"/>
        <v>0.38970882541654639</v>
      </c>
      <c r="Q3" s="7">
        <f t="shared" si="1"/>
        <v>0.1722070435420312</v>
      </c>
      <c r="R3" s="7">
        <f t="shared" si="1"/>
        <v>-0.54390479456644714</v>
      </c>
      <c r="S3" s="7">
        <f t="shared" si="1"/>
        <v>-0.28547177939616303</v>
      </c>
      <c r="T3" s="7" t="e">
        <f t="shared" si="1"/>
        <v>#DIV/0!</v>
      </c>
      <c r="U3" s="7">
        <f t="shared" si="1"/>
        <v>0.24738817422505655</v>
      </c>
      <c r="V3" s="7">
        <f t="shared" si="1"/>
        <v>-0.52862157111034092</v>
      </c>
      <c r="W3" s="7">
        <f t="shared" si="1"/>
        <v>0.43902731635279962</v>
      </c>
      <c r="X3" t="s">
        <v>28</v>
      </c>
    </row>
    <row r="4" spans="1:24" x14ac:dyDescent="0.3">
      <c r="B4" t="s">
        <v>156</v>
      </c>
      <c r="C4" t="s">
        <v>156</v>
      </c>
      <c r="D4" t="s">
        <v>156</v>
      </c>
      <c r="E4" t="s">
        <v>156</v>
      </c>
      <c r="F4" t="s">
        <v>156</v>
      </c>
      <c r="G4" t="s">
        <v>156</v>
      </c>
      <c r="H4" t="s">
        <v>156</v>
      </c>
      <c r="I4" t="s">
        <v>156</v>
      </c>
      <c r="J4" t="s">
        <v>156</v>
      </c>
      <c r="K4" t="s">
        <v>156</v>
      </c>
      <c r="L4" t="s">
        <v>156</v>
      </c>
      <c r="M4" t="s">
        <v>157</v>
      </c>
      <c r="N4" t="s">
        <v>157</v>
      </c>
      <c r="O4" t="s">
        <v>157</v>
      </c>
      <c r="P4" t="s">
        <v>157</v>
      </c>
      <c r="Q4" t="s">
        <v>157</v>
      </c>
      <c r="R4" t="s">
        <v>157</v>
      </c>
      <c r="S4" t="s">
        <v>157</v>
      </c>
      <c r="T4" t="s">
        <v>157</v>
      </c>
      <c r="U4" t="s">
        <v>157</v>
      </c>
      <c r="V4" t="s">
        <v>157</v>
      </c>
      <c r="W4" t="s">
        <v>157</v>
      </c>
      <c r="X4" s="7" t="str">
        <f>OAM_reg!H1</f>
        <v>correl</v>
      </c>
    </row>
    <row r="5" spans="1:24" x14ac:dyDescent="0.3">
      <c r="B5" s="41" t="s">
        <v>154</v>
      </c>
      <c r="C5" s="41" t="s">
        <v>155</v>
      </c>
      <c r="D5" t="str">
        <f>B5</f>
        <v>DIRECT</v>
      </c>
      <c r="E5" t="str">
        <f t="shared" ref="E5:I5" si="2">C5</f>
        <v>INVERSE</v>
      </c>
      <c r="F5" t="str">
        <f t="shared" si="2"/>
        <v>DIRECT</v>
      </c>
      <c r="G5" t="str">
        <f t="shared" si="2"/>
        <v>INVERSE</v>
      </c>
      <c r="H5" t="str">
        <f t="shared" si="2"/>
        <v>DIRECT</v>
      </c>
      <c r="I5" t="str">
        <f t="shared" si="2"/>
        <v>INVERSE</v>
      </c>
      <c r="J5" t="str">
        <f>F5</f>
        <v>DIRECT</v>
      </c>
      <c r="K5" t="str">
        <f>G5</f>
        <v>INVERSE</v>
      </c>
      <c r="L5" t="s">
        <v>239</v>
      </c>
      <c r="M5" s="41" t="s">
        <v>154</v>
      </c>
      <c r="N5" s="41" t="s">
        <v>155</v>
      </c>
      <c r="O5" t="str">
        <f>M5</f>
        <v>DIRECT</v>
      </c>
      <c r="P5" t="str">
        <f t="shared" ref="P5:T5" si="3">N5</f>
        <v>INVERSE</v>
      </c>
      <c r="Q5" t="str">
        <f t="shared" si="3"/>
        <v>DIRECT</v>
      </c>
      <c r="R5" t="str">
        <f t="shared" si="3"/>
        <v>INVERSE</v>
      </c>
      <c r="S5" t="str">
        <f t="shared" si="3"/>
        <v>DIRECT</v>
      </c>
      <c r="T5" t="str">
        <f t="shared" si="3"/>
        <v>INVERSE</v>
      </c>
      <c r="U5" t="str">
        <f>Q5</f>
        <v>DIRECT</v>
      </c>
      <c r="V5" t="str">
        <f>R5</f>
        <v>INVERSE</v>
      </c>
      <c r="W5" t="s">
        <v>239</v>
      </c>
      <c r="X5" s="7" t="str">
        <f>OAM_reg!H2</f>
        <v>x(i)_x(j)</v>
      </c>
    </row>
    <row r="6" spans="1:24" x14ac:dyDescent="0.3">
      <c r="B6" s="41" t="s">
        <v>153</v>
      </c>
      <c r="C6" s="41" t="s">
        <v>153</v>
      </c>
      <c r="D6" t="s">
        <v>164</v>
      </c>
      <c r="E6" t="s">
        <v>164</v>
      </c>
      <c r="F6" t="s">
        <v>165</v>
      </c>
      <c r="G6" t="s">
        <v>165</v>
      </c>
      <c r="H6" t="s">
        <v>166</v>
      </c>
      <c r="I6" t="s">
        <v>166</v>
      </c>
      <c r="J6" t="s">
        <v>167</v>
      </c>
      <c r="K6" t="s">
        <v>167</v>
      </c>
      <c r="L6" t="s">
        <v>174</v>
      </c>
      <c r="M6" s="41" t="s">
        <v>153</v>
      </c>
      <c r="N6" s="41" t="s">
        <v>153</v>
      </c>
      <c r="O6" t="s">
        <v>164</v>
      </c>
      <c r="P6" t="s">
        <v>164</v>
      </c>
      <c r="Q6" t="s">
        <v>165</v>
      </c>
      <c r="R6" t="s">
        <v>165</v>
      </c>
      <c r="S6" t="s">
        <v>166</v>
      </c>
      <c r="T6" t="s">
        <v>166</v>
      </c>
      <c r="U6" t="s">
        <v>167</v>
      </c>
      <c r="V6" t="s">
        <v>167</v>
      </c>
      <c r="W6" t="s">
        <v>174</v>
      </c>
      <c r="X6" s="7" t="str">
        <f>OAM_reg!H3</f>
        <v>Y</v>
      </c>
    </row>
    <row r="7" spans="1:24" x14ac:dyDescent="0.3">
      <c r="A7" t="str">
        <f>OAM_reg!A4</f>
        <v>x1_x2</v>
      </c>
      <c r="B7" s="7">
        <f>x1di_Y!P96</f>
        <v>-0.10049278283402086</v>
      </c>
      <c r="C7" s="7">
        <f>x1di_Y!D96</f>
        <v>0.49796228310644625</v>
      </c>
      <c r="D7">
        <f>pivot!AC2</f>
        <v>5</v>
      </c>
      <c r="E7">
        <f>pivot!Z2</f>
        <v>6</v>
      </c>
      <c r="F7">
        <f>pivot!AC10</f>
        <v>9</v>
      </c>
      <c r="G7">
        <f>pivot!Z11</f>
        <v>11</v>
      </c>
      <c r="H7">
        <f>pivot!AC11</f>
        <v>1</v>
      </c>
      <c r="I7">
        <f>pivot!Z12</f>
        <v>1</v>
      </c>
      <c r="J7" s="7">
        <f>pivot!AC12</f>
        <v>3.1622776601683795</v>
      </c>
      <c r="K7" s="7">
        <f>pivot!Z13</f>
        <v>3.7771241264574118</v>
      </c>
      <c r="L7">
        <f>x1di_Y!G96</f>
        <v>5</v>
      </c>
      <c r="M7" s="7">
        <f>B11</f>
        <v>-0.13703969270470542</v>
      </c>
      <c r="N7" s="7">
        <f t="shared" ref="N7:W7" si="4">C11</f>
        <v>0.55516528304175328</v>
      </c>
      <c r="O7">
        <f t="shared" si="4"/>
        <v>4</v>
      </c>
      <c r="P7">
        <f t="shared" si="4"/>
        <v>7</v>
      </c>
      <c r="Q7">
        <f t="shared" si="4"/>
        <v>15</v>
      </c>
      <c r="R7">
        <f t="shared" si="4"/>
        <v>5</v>
      </c>
      <c r="S7">
        <f t="shared" si="4"/>
        <v>1</v>
      </c>
      <c r="T7">
        <f t="shared" si="4"/>
        <v>1</v>
      </c>
      <c r="U7" s="7">
        <f t="shared" si="4"/>
        <v>6.6833125519211407</v>
      </c>
      <c r="V7" s="7">
        <f t="shared" si="4"/>
        <v>1.5735915849388862</v>
      </c>
      <c r="W7">
        <f t="shared" si="4"/>
        <v>4</v>
      </c>
      <c r="X7" s="7">
        <f>OAM_reg!H4</f>
        <v>0.35615378201197195</v>
      </c>
    </row>
    <row r="8" spans="1:24" x14ac:dyDescent="0.3">
      <c r="A8" t="str">
        <f>OAM_reg!A5</f>
        <v>x1_x3</v>
      </c>
      <c r="B8" s="7">
        <f>B7</f>
        <v>-0.10049278283402086</v>
      </c>
      <c r="C8" s="7">
        <f t="shared" ref="C8:L10" si="5">C7</f>
        <v>0.49796228310644625</v>
      </c>
      <c r="D8">
        <f t="shared" si="5"/>
        <v>5</v>
      </c>
      <c r="E8">
        <f t="shared" si="5"/>
        <v>6</v>
      </c>
      <c r="F8">
        <f t="shared" si="5"/>
        <v>9</v>
      </c>
      <c r="G8">
        <f t="shared" si="5"/>
        <v>11</v>
      </c>
      <c r="H8">
        <f t="shared" si="5"/>
        <v>1</v>
      </c>
      <c r="I8">
        <f t="shared" si="5"/>
        <v>1</v>
      </c>
      <c r="J8" s="7">
        <f t="shared" si="5"/>
        <v>3.1622776601683795</v>
      </c>
      <c r="K8" s="7">
        <f t="shared" si="5"/>
        <v>3.7771241264574118</v>
      </c>
      <c r="L8">
        <f t="shared" si="5"/>
        <v>5</v>
      </c>
      <c r="M8" s="7">
        <f>B14</f>
        <v>0.33704812155387948</v>
      </c>
      <c r="N8" s="7">
        <f t="shared" ref="N8:W8" si="6">C14</f>
        <v>8.3566824959563857E-2</v>
      </c>
      <c r="O8">
        <f t="shared" si="6"/>
        <v>6</v>
      </c>
      <c r="P8">
        <f t="shared" si="6"/>
        <v>4</v>
      </c>
      <c r="Q8">
        <f t="shared" si="6"/>
        <v>6</v>
      </c>
      <c r="R8">
        <f t="shared" si="6"/>
        <v>8</v>
      </c>
      <c r="S8">
        <f t="shared" si="6"/>
        <v>1</v>
      </c>
      <c r="T8">
        <f t="shared" si="6"/>
        <v>1</v>
      </c>
      <c r="U8" s="7">
        <f t="shared" si="6"/>
        <v>2.1602468994692865</v>
      </c>
      <c r="V8" s="7">
        <f t="shared" si="6"/>
        <v>2.9439202887759488</v>
      </c>
      <c r="W8">
        <f t="shared" si="6"/>
        <v>4</v>
      </c>
      <c r="X8" s="7">
        <f>OAM_reg!H5</f>
        <v>0.23988562313227085</v>
      </c>
    </row>
    <row r="9" spans="1:24" x14ac:dyDescent="0.3">
      <c r="A9" t="str">
        <f>OAM_reg!A6</f>
        <v>x1_x4</v>
      </c>
      <c r="B9" s="7">
        <f t="shared" ref="B9:B10" si="7">B8</f>
        <v>-0.10049278283402086</v>
      </c>
      <c r="C9" s="7">
        <f t="shared" si="5"/>
        <v>0.49796228310644625</v>
      </c>
      <c r="D9">
        <f t="shared" si="5"/>
        <v>5</v>
      </c>
      <c r="E9">
        <f t="shared" si="5"/>
        <v>6</v>
      </c>
      <c r="F9">
        <f t="shared" si="5"/>
        <v>9</v>
      </c>
      <c r="G9">
        <f t="shared" si="5"/>
        <v>11</v>
      </c>
      <c r="H9">
        <f t="shared" si="5"/>
        <v>1</v>
      </c>
      <c r="I9">
        <f t="shared" si="5"/>
        <v>1</v>
      </c>
      <c r="J9" s="7">
        <f t="shared" si="5"/>
        <v>3.1622776601683795</v>
      </c>
      <c r="K9" s="7">
        <f t="shared" si="5"/>
        <v>3.7771241264574118</v>
      </c>
      <c r="L9">
        <f t="shared" si="5"/>
        <v>5</v>
      </c>
      <c r="M9" s="7">
        <f>B16</f>
        <v>0.28349150838529913</v>
      </c>
      <c r="N9" s="7">
        <f t="shared" ref="N9:W9" si="8">C16</f>
        <v>-2.437068842535748E-2</v>
      </c>
      <c r="O9">
        <f t="shared" si="8"/>
        <v>5</v>
      </c>
      <c r="P9">
        <f t="shared" si="8"/>
        <v>5</v>
      </c>
      <c r="Q9">
        <f t="shared" si="8"/>
        <v>8</v>
      </c>
      <c r="R9">
        <f t="shared" si="8"/>
        <v>13</v>
      </c>
      <c r="S9">
        <f t="shared" si="8"/>
        <v>1</v>
      </c>
      <c r="T9">
        <f t="shared" si="8"/>
        <v>1</v>
      </c>
      <c r="U9" s="7">
        <f t="shared" si="8"/>
        <v>3.3166247903553998</v>
      </c>
      <c r="V9" s="7">
        <f t="shared" si="8"/>
        <v>5.0990195135927845</v>
      </c>
      <c r="W9">
        <f t="shared" si="8"/>
        <v>3</v>
      </c>
      <c r="X9" s="7">
        <f>OAM_reg!H6</f>
        <v>0.240011792882107</v>
      </c>
    </row>
    <row r="10" spans="1:24" x14ac:dyDescent="0.3">
      <c r="A10" t="str">
        <f>OAM_reg!A7</f>
        <v>x1_x5</v>
      </c>
      <c r="B10" s="7">
        <f t="shared" si="7"/>
        <v>-0.10049278283402086</v>
      </c>
      <c r="C10" s="7">
        <f t="shared" si="5"/>
        <v>0.49796228310644625</v>
      </c>
      <c r="D10">
        <f t="shared" si="5"/>
        <v>5</v>
      </c>
      <c r="E10">
        <f t="shared" si="5"/>
        <v>6</v>
      </c>
      <c r="F10">
        <f t="shared" si="5"/>
        <v>9</v>
      </c>
      <c r="G10">
        <f t="shared" si="5"/>
        <v>11</v>
      </c>
      <c r="H10">
        <f t="shared" si="5"/>
        <v>1</v>
      </c>
      <c r="I10">
        <f t="shared" si="5"/>
        <v>1</v>
      </c>
      <c r="J10" s="7">
        <f t="shared" si="5"/>
        <v>3.1622776601683795</v>
      </c>
      <c r="K10" s="7">
        <f t="shared" si="5"/>
        <v>3.7771241264574118</v>
      </c>
      <c r="L10">
        <f t="shared" si="5"/>
        <v>5</v>
      </c>
      <c r="M10" s="7">
        <f>x5di_Y!P72</f>
        <v>6.598209602916888E-2</v>
      </c>
      <c r="N10" s="7">
        <f>x5di_Y!D72</f>
        <v>0.31134350640058039</v>
      </c>
      <c r="O10">
        <f>pivot!E2</f>
        <v>4</v>
      </c>
      <c r="P10">
        <f>pivot!B2</f>
        <v>4</v>
      </c>
      <c r="Q10">
        <f>pivot!E9</f>
        <v>11</v>
      </c>
      <c r="R10">
        <f>pivot!B9</f>
        <v>14</v>
      </c>
      <c r="S10">
        <f>pivot!E10</f>
        <v>2</v>
      </c>
      <c r="T10">
        <f>pivot!B10</f>
        <v>1</v>
      </c>
      <c r="U10" s="7">
        <f>pivot!E11</f>
        <v>4.0824829046386304</v>
      </c>
      <c r="V10" s="7">
        <f>pivot!B11</f>
        <v>6.164414002968976</v>
      </c>
      <c r="W10">
        <f>x5di_Y!G72</f>
        <v>2</v>
      </c>
      <c r="X10" s="7">
        <f>OAM_reg!H7</f>
        <v>0.26727734516730678</v>
      </c>
    </row>
    <row r="11" spans="1:24" x14ac:dyDescent="0.3">
      <c r="A11" t="str">
        <f>OAM_reg!A8</f>
        <v>x2_x3</v>
      </c>
      <c r="B11" s="7">
        <f>x2di_Y!P96</f>
        <v>-0.13703969270470542</v>
      </c>
      <c r="C11" s="7">
        <f>x2di_Y!D96</f>
        <v>0.55516528304175328</v>
      </c>
      <c r="D11">
        <f>pivot!W2</f>
        <v>4</v>
      </c>
      <c r="E11">
        <f>pivot!T2</f>
        <v>7</v>
      </c>
      <c r="F11">
        <f>pivot!W9</f>
        <v>15</v>
      </c>
      <c r="G11">
        <f>pivot!T12</f>
        <v>5</v>
      </c>
      <c r="H11">
        <f>pivot!W10</f>
        <v>1</v>
      </c>
      <c r="I11">
        <f>pivot!T13</f>
        <v>1</v>
      </c>
      <c r="J11" s="7">
        <f>pivot!W11</f>
        <v>6.6833125519211407</v>
      </c>
      <c r="K11" s="7">
        <f>pivot!T14</f>
        <v>1.5735915849388862</v>
      </c>
      <c r="L11">
        <f>x2di_Y!G96</f>
        <v>4</v>
      </c>
      <c r="M11" s="7">
        <f>B14</f>
        <v>0.33704812155387948</v>
      </c>
      <c r="N11" s="7">
        <f t="shared" ref="N11:W11" si="9">C14</f>
        <v>8.3566824959563857E-2</v>
      </c>
      <c r="O11">
        <f t="shared" si="9"/>
        <v>6</v>
      </c>
      <c r="P11">
        <f t="shared" si="9"/>
        <v>4</v>
      </c>
      <c r="Q11">
        <f t="shared" si="9"/>
        <v>6</v>
      </c>
      <c r="R11">
        <f t="shared" si="9"/>
        <v>8</v>
      </c>
      <c r="S11">
        <f t="shared" si="9"/>
        <v>1</v>
      </c>
      <c r="T11">
        <f t="shared" si="9"/>
        <v>1</v>
      </c>
      <c r="U11" s="7">
        <f t="shared" si="9"/>
        <v>2.1602468994692865</v>
      </c>
      <c r="V11" s="7">
        <f t="shared" si="9"/>
        <v>2.9439202887759488</v>
      </c>
      <c r="W11">
        <f t="shared" si="9"/>
        <v>4</v>
      </c>
      <c r="X11" s="7">
        <f>OAM_reg!H8</f>
        <v>0.31160219458374572</v>
      </c>
    </row>
    <row r="12" spans="1:24" x14ac:dyDescent="0.3">
      <c r="A12" t="str">
        <f>OAM_reg!A9</f>
        <v>x2_x4</v>
      </c>
      <c r="B12" s="7">
        <f>B11</f>
        <v>-0.13703969270470542</v>
      </c>
      <c r="C12" s="7">
        <f t="shared" ref="C12:L13" si="10">C11</f>
        <v>0.55516528304175328</v>
      </c>
      <c r="D12">
        <f t="shared" si="10"/>
        <v>4</v>
      </c>
      <c r="E12">
        <f t="shared" si="10"/>
        <v>7</v>
      </c>
      <c r="F12">
        <f t="shared" si="10"/>
        <v>15</v>
      </c>
      <c r="G12">
        <f t="shared" si="10"/>
        <v>5</v>
      </c>
      <c r="H12">
        <f t="shared" si="10"/>
        <v>1</v>
      </c>
      <c r="I12">
        <f t="shared" si="10"/>
        <v>1</v>
      </c>
      <c r="J12" s="7">
        <f t="shared" si="10"/>
        <v>6.6833125519211407</v>
      </c>
      <c r="K12" s="7">
        <f t="shared" si="10"/>
        <v>1.5735915849388862</v>
      </c>
      <c r="L12">
        <f t="shared" si="10"/>
        <v>4</v>
      </c>
      <c r="M12" s="7">
        <f>B16</f>
        <v>0.28349150838529913</v>
      </c>
      <c r="N12" s="7">
        <f t="shared" ref="N12:W12" si="11">C16</f>
        <v>-2.437068842535748E-2</v>
      </c>
      <c r="O12">
        <f t="shared" si="11"/>
        <v>5</v>
      </c>
      <c r="P12">
        <f t="shared" si="11"/>
        <v>5</v>
      </c>
      <c r="Q12">
        <f t="shared" si="11"/>
        <v>8</v>
      </c>
      <c r="R12">
        <f t="shared" si="11"/>
        <v>13</v>
      </c>
      <c r="S12">
        <f t="shared" si="11"/>
        <v>1</v>
      </c>
      <c r="T12">
        <f t="shared" si="11"/>
        <v>1</v>
      </c>
      <c r="U12" s="7">
        <f t="shared" si="11"/>
        <v>3.3166247903553998</v>
      </c>
      <c r="V12" s="7">
        <f t="shared" si="11"/>
        <v>5.0990195135927845</v>
      </c>
      <c r="W12">
        <f t="shared" si="11"/>
        <v>3</v>
      </c>
      <c r="X12" s="7">
        <f>OAM_reg!H9</f>
        <v>0.29845688940476167</v>
      </c>
    </row>
    <row r="13" spans="1:24" x14ac:dyDescent="0.3">
      <c r="A13" t="str">
        <f>OAM_reg!A10</f>
        <v>x2_x5</v>
      </c>
      <c r="B13" s="7">
        <f t="shared" ref="B13" si="12">B12</f>
        <v>-0.13703969270470542</v>
      </c>
      <c r="C13" s="7">
        <f t="shared" si="10"/>
        <v>0.55516528304175328</v>
      </c>
      <c r="D13">
        <f t="shared" si="10"/>
        <v>4</v>
      </c>
      <c r="E13">
        <f t="shared" si="10"/>
        <v>7</v>
      </c>
      <c r="F13">
        <f t="shared" si="10"/>
        <v>15</v>
      </c>
      <c r="G13">
        <f t="shared" si="10"/>
        <v>5</v>
      </c>
      <c r="H13">
        <f t="shared" si="10"/>
        <v>1</v>
      </c>
      <c r="I13">
        <f t="shared" si="10"/>
        <v>1</v>
      </c>
      <c r="J13" s="7">
        <f t="shared" si="10"/>
        <v>6.6833125519211407</v>
      </c>
      <c r="K13" s="7">
        <f t="shared" si="10"/>
        <v>1.5735915849388862</v>
      </c>
      <c r="L13">
        <f t="shared" si="10"/>
        <v>4</v>
      </c>
      <c r="M13" s="7">
        <f>M10</f>
        <v>6.598209602916888E-2</v>
      </c>
      <c r="N13" s="7">
        <f>N10</f>
        <v>0.31134350640058039</v>
      </c>
      <c r="O13">
        <f t="shared" ref="O13:W13" si="13">O10</f>
        <v>4</v>
      </c>
      <c r="P13">
        <f t="shared" si="13"/>
        <v>4</v>
      </c>
      <c r="Q13">
        <f t="shared" si="13"/>
        <v>11</v>
      </c>
      <c r="R13">
        <f t="shared" si="13"/>
        <v>14</v>
      </c>
      <c r="S13">
        <f t="shared" si="13"/>
        <v>2</v>
      </c>
      <c r="T13">
        <f t="shared" si="13"/>
        <v>1</v>
      </c>
      <c r="U13" s="7">
        <f t="shared" si="13"/>
        <v>4.0824829046386304</v>
      </c>
      <c r="V13" s="7">
        <f t="shared" si="13"/>
        <v>6.164414002968976</v>
      </c>
      <c r="W13">
        <f t="shared" si="13"/>
        <v>2</v>
      </c>
      <c r="X13" s="7">
        <f>OAM_reg!H10</f>
        <v>0.3151034205952104</v>
      </c>
    </row>
    <row r="14" spans="1:24" x14ac:dyDescent="0.3">
      <c r="A14" t="str">
        <f>OAM_reg!A11</f>
        <v>x3_x4</v>
      </c>
      <c r="B14" s="7">
        <f>x3di_Y!P96</f>
        <v>0.33704812155387948</v>
      </c>
      <c r="C14" s="7">
        <f>x3di_Y!D96</f>
        <v>8.3566824959563857E-2</v>
      </c>
      <c r="D14">
        <f>pivot!Q2</f>
        <v>6</v>
      </c>
      <c r="E14">
        <f>pivot!N2</f>
        <v>4</v>
      </c>
      <c r="F14">
        <f>pivot!Q11</f>
        <v>6</v>
      </c>
      <c r="G14">
        <f>pivot!N9</f>
        <v>8</v>
      </c>
      <c r="H14">
        <f>pivot!Q12</f>
        <v>1</v>
      </c>
      <c r="I14">
        <f>pivot!N10</f>
        <v>1</v>
      </c>
      <c r="J14" s="7">
        <f>pivot!Q13</f>
        <v>2.1602468994692865</v>
      </c>
      <c r="K14" s="7">
        <f>pivot!N11</f>
        <v>2.9439202887759488</v>
      </c>
      <c r="L14">
        <f>x3di_Y!G96</f>
        <v>4</v>
      </c>
      <c r="M14" s="7">
        <f>B16</f>
        <v>0.28349150838529913</v>
      </c>
      <c r="N14" s="7">
        <f t="shared" ref="N14:W14" si="14">C16</f>
        <v>-2.437068842535748E-2</v>
      </c>
      <c r="O14">
        <f t="shared" si="14"/>
        <v>5</v>
      </c>
      <c r="P14">
        <f t="shared" si="14"/>
        <v>5</v>
      </c>
      <c r="Q14">
        <f t="shared" si="14"/>
        <v>8</v>
      </c>
      <c r="R14">
        <f t="shared" si="14"/>
        <v>13</v>
      </c>
      <c r="S14">
        <f t="shared" si="14"/>
        <v>1</v>
      </c>
      <c r="T14">
        <f t="shared" si="14"/>
        <v>1</v>
      </c>
      <c r="U14" s="7">
        <f t="shared" si="14"/>
        <v>3.3166247903553998</v>
      </c>
      <c r="V14" s="7">
        <f t="shared" si="14"/>
        <v>5.0990195135927845</v>
      </c>
      <c r="W14">
        <f t="shared" si="14"/>
        <v>3</v>
      </c>
      <c r="X14" s="7">
        <f>OAM_reg!H11</f>
        <v>0.13991080523400118</v>
      </c>
    </row>
    <row r="15" spans="1:24" x14ac:dyDescent="0.3">
      <c r="A15" t="str">
        <f>OAM_reg!A12</f>
        <v>x3_x5</v>
      </c>
      <c r="B15" s="7">
        <f>B14</f>
        <v>0.33704812155387948</v>
      </c>
      <c r="C15" s="7">
        <f t="shared" ref="C15:L15" si="15">C14</f>
        <v>8.3566824959563857E-2</v>
      </c>
      <c r="D15">
        <f t="shared" si="15"/>
        <v>6</v>
      </c>
      <c r="E15">
        <f t="shared" si="15"/>
        <v>4</v>
      </c>
      <c r="F15">
        <f t="shared" si="15"/>
        <v>6</v>
      </c>
      <c r="G15">
        <f t="shared" si="15"/>
        <v>8</v>
      </c>
      <c r="H15">
        <f t="shared" si="15"/>
        <v>1</v>
      </c>
      <c r="I15">
        <f t="shared" si="15"/>
        <v>1</v>
      </c>
      <c r="J15" s="7">
        <f t="shared" si="15"/>
        <v>2.1602468994692865</v>
      </c>
      <c r="K15" s="7">
        <f t="shared" si="15"/>
        <v>2.9439202887759488</v>
      </c>
      <c r="L15">
        <f t="shared" si="15"/>
        <v>4</v>
      </c>
      <c r="M15" s="7">
        <f>M10</f>
        <v>6.598209602916888E-2</v>
      </c>
      <c r="N15" s="7">
        <f t="shared" ref="N15:W15" si="16">N10</f>
        <v>0.31134350640058039</v>
      </c>
      <c r="O15">
        <f t="shared" si="16"/>
        <v>4</v>
      </c>
      <c r="P15">
        <f t="shared" si="16"/>
        <v>4</v>
      </c>
      <c r="Q15">
        <f t="shared" si="16"/>
        <v>11</v>
      </c>
      <c r="R15">
        <f t="shared" si="16"/>
        <v>14</v>
      </c>
      <c r="S15">
        <f t="shared" si="16"/>
        <v>2</v>
      </c>
      <c r="T15">
        <f t="shared" si="16"/>
        <v>1</v>
      </c>
      <c r="U15" s="7">
        <f t="shared" si="16"/>
        <v>4.0824829046386304</v>
      </c>
      <c r="V15" s="7">
        <f t="shared" si="16"/>
        <v>6.164414002968976</v>
      </c>
      <c r="W15">
        <f t="shared" si="16"/>
        <v>2</v>
      </c>
      <c r="X15" s="7">
        <f>OAM_reg!H12</f>
        <v>0.17435637910334761</v>
      </c>
    </row>
    <row r="16" spans="1:24" x14ac:dyDescent="0.3">
      <c r="A16" t="str">
        <f>OAM_reg!A13</f>
        <v>x4_x5</v>
      </c>
      <c r="B16" s="7">
        <f>x4di_Y!P96</f>
        <v>0.28349150838529913</v>
      </c>
      <c r="C16" s="7">
        <f>x4di_Y!D96</f>
        <v>-2.437068842535748E-2</v>
      </c>
      <c r="D16">
        <f>pivot!K2</f>
        <v>5</v>
      </c>
      <c r="E16">
        <f>pivot!H2</f>
        <v>5</v>
      </c>
      <c r="F16">
        <f>pivot!K10</f>
        <v>8</v>
      </c>
      <c r="G16">
        <f>pivot!H10</f>
        <v>13</v>
      </c>
      <c r="H16">
        <f>pivot!K11</f>
        <v>1</v>
      </c>
      <c r="I16">
        <f>pivot!H11</f>
        <v>1</v>
      </c>
      <c r="J16" s="7">
        <f>pivot!K12</f>
        <v>3.3166247903553998</v>
      </c>
      <c r="K16" s="7">
        <f>pivot!H12</f>
        <v>5.0990195135927845</v>
      </c>
      <c r="L16">
        <f>x4di_Y!G96</f>
        <v>3</v>
      </c>
      <c r="M16" s="7">
        <f>M10</f>
        <v>6.598209602916888E-2</v>
      </c>
      <c r="N16" s="7">
        <f t="shared" ref="N16:W16" si="17">N10</f>
        <v>0.31134350640058039</v>
      </c>
      <c r="O16">
        <f t="shared" si="17"/>
        <v>4</v>
      </c>
      <c r="P16">
        <f t="shared" si="17"/>
        <v>4</v>
      </c>
      <c r="Q16">
        <f t="shared" si="17"/>
        <v>11</v>
      </c>
      <c r="R16">
        <f t="shared" si="17"/>
        <v>14</v>
      </c>
      <c r="S16">
        <f t="shared" si="17"/>
        <v>2</v>
      </c>
      <c r="T16">
        <f t="shared" si="17"/>
        <v>1</v>
      </c>
      <c r="U16" s="7">
        <f t="shared" si="17"/>
        <v>4.0824829046386304</v>
      </c>
      <c r="V16" s="7">
        <f t="shared" si="17"/>
        <v>6.164414002968976</v>
      </c>
      <c r="W16">
        <f t="shared" si="17"/>
        <v>2</v>
      </c>
      <c r="X16" s="7">
        <f>OAM_reg!H13</f>
        <v>0.12812449176687082</v>
      </c>
    </row>
    <row r="18" spans="1:25" x14ac:dyDescent="0.3">
      <c r="B18" t="str">
        <f>B4&amp;B5&amp;B6</f>
        <v>X(I)DIRECTCORREL</v>
      </c>
      <c r="C18" t="str">
        <f t="shared" ref="C18:W18" si="18">C4&amp;C5&amp;C6</f>
        <v>X(I)INVERSECORREL</v>
      </c>
      <c r="D18" t="str">
        <f t="shared" si="18"/>
        <v>X(I)DIRECTcount</v>
      </c>
      <c r="E18" t="str">
        <f t="shared" si="18"/>
        <v>X(I)INVERSEcount</v>
      </c>
      <c r="F18" t="str">
        <f t="shared" si="18"/>
        <v>X(I)DIRECTmax</v>
      </c>
      <c r="G18" t="str">
        <f t="shared" si="18"/>
        <v>X(I)INVERSEmax</v>
      </c>
      <c r="H18" t="str">
        <f t="shared" si="18"/>
        <v>X(I)DIRECTmin</v>
      </c>
      <c r="I18" t="str">
        <f t="shared" si="18"/>
        <v>X(I)INVERSEmin</v>
      </c>
      <c r="J18" t="str">
        <f t="shared" si="18"/>
        <v>X(I)DIRECTstdev</v>
      </c>
      <c r="K18" t="str">
        <f t="shared" si="18"/>
        <v>X(I)INVERSEstdev</v>
      </c>
      <c r="L18" t="str">
        <f t="shared" si="18"/>
        <v>X(I)D&amp;Ivalidity</v>
      </c>
      <c r="M18" t="str">
        <f t="shared" si="18"/>
        <v>X(J)DIRECTCORREL</v>
      </c>
      <c r="N18" t="str">
        <f t="shared" si="18"/>
        <v>X(J)INVERSECORREL</v>
      </c>
      <c r="O18" t="str">
        <f t="shared" si="18"/>
        <v>X(J)DIRECTcount</v>
      </c>
      <c r="P18" t="str">
        <f t="shared" si="18"/>
        <v>X(J)INVERSEcount</v>
      </c>
      <c r="Q18" t="str">
        <f t="shared" si="18"/>
        <v>X(J)DIRECTmax</v>
      </c>
      <c r="R18" t="str">
        <f t="shared" si="18"/>
        <v>X(J)INVERSEmax</v>
      </c>
      <c r="S18" t="str">
        <f t="shared" si="18"/>
        <v>X(J)DIRECTmin</v>
      </c>
      <c r="T18" t="str">
        <f t="shared" si="18"/>
        <v>X(J)INVERSEmin</v>
      </c>
      <c r="U18" t="str">
        <f t="shared" si="18"/>
        <v>X(J)DIRECTstdev</v>
      </c>
      <c r="V18" t="str">
        <f t="shared" si="18"/>
        <v>X(J)INVERSEstdev</v>
      </c>
      <c r="W18" t="str">
        <f t="shared" si="18"/>
        <v>X(J)D&amp;Ivalidity</v>
      </c>
      <c r="X18" t="s">
        <v>274</v>
      </c>
      <c r="Y18" t="s">
        <v>275</v>
      </c>
    </row>
    <row r="19" spans="1:25" x14ac:dyDescent="0.3">
      <c r="A19" t="str">
        <f>A7</f>
        <v>x1_x2</v>
      </c>
      <c r="D19">
        <f t="shared" ref="D19:W19" si="19">D7*D$1</f>
        <v>0</v>
      </c>
      <c r="E19">
        <f t="shared" si="19"/>
        <v>0</v>
      </c>
      <c r="F19">
        <f t="shared" si="19"/>
        <v>0.11178045243450445</v>
      </c>
      <c r="G19">
        <f t="shared" si="19"/>
        <v>0</v>
      </c>
      <c r="H19">
        <f t="shared" si="19"/>
        <v>0</v>
      </c>
      <c r="I19">
        <f t="shared" si="19"/>
        <v>0</v>
      </c>
      <c r="J19">
        <f t="shared" si="19"/>
        <v>0</v>
      </c>
      <c r="K19">
        <f t="shared" si="19"/>
        <v>0</v>
      </c>
      <c r="L19">
        <f t="shared" si="19"/>
        <v>4.7806166843134865E-2</v>
      </c>
      <c r="O19">
        <f t="shared" si="19"/>
        <v>0</v>
      </c>
      <c r="P19">
        <f t="shared" si="19"/>
        <v>0</v>
      </c>
      <c r="Q19">
        <f t="shared" si="19"/>
        <v>0</v>
      </c>
      <c r="R19">
        <f t="shared" si="19"/>
        <v>0</v>
      </c>
      <c r="S19">
        <f t="shared" si="19"/>
        <v>0</v>
      </c>
      <c r="T19">
        <f t="shared" si="19"/>
        <v>0</v>
      </c>
      <c r="U19">
        <f t="shared" si="19"/>
        <v>8.9603928231504579E-2</v>
      </c>
      <c r="V19">
        <f t="shared" si="19"/>
        <v>0</v>
      </c>
      <c r="W19">
        <f t="shared" si="19"/>
        <v>4.7990293863065706E-2</v>
      </c>
      <c r="X19">
        <f>SUM(B19:W19)</f>
        <v>0.29718084137220957</v>
      </c>
      <c r="Y19" s="7">
        <f>X7-X19</f>
        <v>5.8972940639762383E-2</v>
      </c>
    </row>
    <row r="20" spans="1:25" x14ac:dyDescent="0.3">
      <c r="A20" t="str">
        <f t="shared" ref="A20:A28" si="20">A8</f>
        <v>x1_x3</v>
      </c>
      <c r="D20">
        <f t="shared" ref="D20:W28" si="21">D8*D$1</f>
        <v>0</v>
      </c>
      <c r="E20">
        <f t="shared" si="21"/>
        <v>0</v>
      </c>
      <c r="F20">
        <f t="shared" si="21"/>
        <v>0.11178045243450445</v>
      </c>
      <c r="G20">
        <f t="shared" si="21"/>
        <v>0</v>
      </c>
      <c r="H20">
        <f t="shared" si="21"/>
        <v>0</v>
      </c>
      <c r="I20">
        <f t="shared" si="21"/>
        <v>0</v>
      </c>
      <c r="J20">
        <f t="shared" si="21"/>
        <v>0</v>
      </c>
      <c r="K20">
        <f t="shared" si="21"/>
        <v>0</v>
      </c>
      <c r="L20">
        <f t="shared" si="21"/>
        <v>4.7806166843134865E-2</v>
      </c>
      <c r="O20">
        <f t="shared" si="21"/>
        <v>0</v>
      </c>
      <c r="P20">
        <f t="shared" si="21"/>
        <v>0</v>
      </c>
      <c r="Q20">
        <f t="shared" si="21"/>
        <v>0</v>
      </c>
      <c r="R20">
        <f t="shared" si="21"/>
        <v>0</v>
      </c>
      <c r="S20">
        <f t="shared" si="21"/>
        <v>0</v>
      </c>
      <c r="T20">
        <f t="shared" si="21"/>
        <v>0</v>
      </c>
      <c r="U20">
        <f t="shared" si="21"/>
        <v>2.8962674817106203E-2</v>
      </c>
      <c r="V20">
        <f t="shared" si="21"/>
        <v>0</v>
      </c>
      <c r="W20">
        <f t="shared" si="21"/>
        <v>4.7990293863065706E-2</v>
      </c>
      <c r="X20">
        <f t="shared" ref="X20:X28" si="22">SUM(B20:W20)</f>
        <v>0.23653958795781121</v>
      </c>
      <c r="Y20" s="7">
        <f t="shared" ref="Y20:Y28" si="23">X8-X20</f>
        <v>3.3460351744596384E-3</v>
      </c>
    </row>
    <row r="21" spans="1:25" x14ac:dyDescent="0.3">
      <c r="A21" t="str">
        <f t="shared" si="20"/>
        <v>x1_x4</v>
      </c>
      <c r="D21">
        <f t="shared" si="21"/>
        <v>0</v>
      </c>
      <c r="E21">
        <f t="shared" si="21"/>
        <v>0</v>
      </c>
      <c r="F21">
        <f t="shared" si="21"/>
        <v>0.11178045243450445</v>
      </c>
      <c r="G21">
        <f t="shared" si="21"/>
        <v>0</v>
      </c>
      <c r="H21">
        <f t="shared" si="21"/>
        <v>0</v>
      </c>
      <c r="I21">
        <f t="shared" si="21"/>
        <v>0</v>
      </c>
      <c r="J21">
        <f t="shared" si="21"/>
        <v>0</v>
      </c>
      <c r="K21">
        <f t="shared" si="21"/>
        <v>0</v>
      </c>
      <c r="L21">
        <f t="shared" si="21"/>
        <v>4.7806166843134865E-2</v>
      </c>
      <c r="O21">
        <f t="shared" si="21"/>
        <v>0</v>
      </c>
      <c r="P21">
        <f t="shared" si="21"/>
        <v>0</v>
      </c>
      <c r="Q21">
        <f t="shared" si="21"/>
        <v>0</v>
      </c>
      <c r="R21">
        <f t="shared" si="21"/>
        <v>0</v>
      </c>
      <c r="S21">
        <f t="shared" si="21"/>
        <v>0</v>
      </c>
      <c r="T21">
        <f t="shared" si="21"/>
        <v>0</v>
      </c>
      <c r="U21">
        <f t="shared" si="21"/>
        <v>4.4466364153567528E-2</v>
      </c>
      <c r="V21">
        <f t="shared" si="21"/>
        <v>0</v>
      </c>
      <c r="W21">
        <f t="shared" si="21"/>
        <v>3.5992720397299283E-2</v>
      </c>
      <c r="X21">
        <f t="shared" si="22"/>
        <v>0.24004570382850612</v>
      </c>
      <c r="Y21" s="7">
        <f t="shared" si="23"/>
        <v>-3.3910946399123842E-5</v>
      </c>
    </row>
    <row r="22" spans="1:25" x14ac:dyDescent="0.3">
      <c r="A22" t="str">
        <f t="shared" si="20"/>
        <v>x1_x5</v>
      </c>
      <c r="D22">
        <f t="shared" si="21"/>
        <v>0</v>
      </c>
      <c r="E22">
        <f t="shared" si="21"/>
        <v>0</v>
      </c>
      <c r="F22">
        <f t="shared" si="21"/>
        <v>0.11178045243450445</v>
      </c>
      <c r="G22">
        <f t="shared" si="21"/>
        <v>0</v>
      </c>
      <c r="H22">
        <f t="shared" si="21"/>
        <v>0</v>
      </c>
      <c r="I22">
        <f t="shared" si="21"/>
        <v>0</v>
      </c>
      <c r="J22">
        <f t="shared" si="21"/>
        <v>0</v>
      </c>
      <c r="K22">
        <f t="shared" si="21"/>
        <v>0</v>
      </c>
      <c r="L22">
        <f t="shared" si="21"/>
        <v>4.7806166843134865E-2</v>
      </c>
      <c r="O22">
        <f t="shared" si="21"/>
        <v>0</v>
      </c>
      <c r="P22">
        <f t="shared" si="21"/>
        <v>0</v>
      </c>
      <c r="Q22">
        <f t="shared" si="21"/>
        <v>0</v>
      </c>
      <c r="R22">
        <f t="shared" si="21"/>
        <v>0</v>
      </c>
      <c r="S22">
        <f t="shared" si="21"/>
        <v>0</v>
      </c>
      <c r="T22">
        <f t="shared" si="21"/>
        <v>0</v>
      </c>
      <c r="U22">
        <f t="shared" si="21"/>
        <v>5.4734310620925826E-2</v>
      </c>
      <c r="V22">
        <f t="shared" si="21"/>
        <v>0</v>
      </c>
      <c r="W22">
        <f t="shared" si="21"/>
        <v>2.3995146931532853E-2</v>
      </c>
      <c r="X22">
        <f t="shared" si="22"/>
        <v>0.23831607683009798</v>
      </c>
      <c r="Y22" s="7">
        <f t="shared" si="23"/>
        <v>2.8961268337208801E-2</v>
      </c>
    </row>
    <row r="23" spans="1:25" x14ac:dyDescent="0.3">
      <c r="A23" t="str">
        <f t="shared" si="20"/>
        <v>x2_x3</v>
      </c>
      <c r="D23">
        <f t="shared" si="21"/>
        <v>0</v>
      </c>
      <c r="E23">
        <f t="shared" si="21"/>
        <v>0</v>
      </c>
      <c r="F23">
        <f t="shared" si="21"/>
        <v>0.1863007540575074</v>
      </c>
      <c r="G23">
        <f t="shared" si="21"/>
        <v>0</v>
      </c>
      <c r="H23">
        <f t="shared" si="21"/>
        <v>0</v>
      </c>
      <c r="I23">
        <f t="shared" si="21"/>
        <v>0</v>
      </c>
      <c r="J23">
        <f t="shared" si="21"/>
        <v>0</v>
      </c>
      <c r="K23">
        <f t="shared" si="21"/>
        <v>0</v>
      </c>
      <c r="L23">
        <f t="shared" si="21"/>
        <v>3.8244933474507893E-2</v>
      </c>
      <c r="O23">
        <f t="shared" si="21"/>
        <v>0</v>
      </c>
      <c r="P23">
        <f t="shared" si="21"/>
        <v>0</v>
      </c>
      <c r="Q23">
        <f t="shared" si="21"/>
        <v>0</v>
      </c>
      <c r="R23">
        <f t="shared" si="21"/>
        <v>0</v>
      </c>
      <c r="S23">
        <f t="shared" si="21"/>
        <v>0</v>
      </c>
      <c r="T23">
        <f t="shared" si="21"/>
        <v>0</v>
      </c>
      <c r="U23">
        <f t="shared" si="21"/>
        <v>2.8962674817106203E-2</v>
      </c>
      <c r="V23">
        <f t="shared" si="21"/>
        <v>0</v>
      </c>
      <c r="W23">
        <f t="shared" si="21"/>
        <v>4.7990293863065706E-2</v>
      </c>
      <c r="X23">
        <f t="shared" si="22"/>
        <v>0.30149865621218719</v>
      </c>
      <c r="Y23" s="7">
        <f t="shared" si="23"/>
        <v>1.0103538371558529E-2</v>
      </c>
    </row>
    <row r="24" spans="1:25" x14ac:dyDescent="0.3">
      <c r="A24" t="str">
        <f t="shared" si="20"/>
        <v>x2_x4</v>
      </c>
      <c r="D24">
        <f t="shared" si="21"/>
        <v>0</v>
      </c>
      <c r="E24">
        <f t="shared" si="21"/>
        <v>0</v>
      </c>
      <c r="F24">
        <f t="shared" si="21"/>
        <v>0.1863007540575074</v>
      </c>
      <c r="G24">
        <f t="shared" si="21"/>
        <v>0</v>
      </c>
      <c r="H24">
        <f t="shared" si="21"/>
        <v>0</v>
      </c>
      <c r="I24">
        <f t="shared" si="21"/>
        <v>0</v>
      </c>
      <c r="J24">
        <f t="shared" si="21"/>
        <v>0</v>
      </c>
      <c r="K24">
        <f t="shared" si="21"/>
        <v>0</v>
      </c>
      <c r="L24">
        <f t="shared" si="21"/>
        <v>3.8244933474507893E-2</v>
      </c>
      <c r="O24">
        <f t="shared" si="21"/>
        <v>0</v>
      </c>
      <c r="P24">
        <f t="shared" si="21"/>
        <v>0</v>
      </c>
      <c r="Q24">
        <f t="shared" si="21"/>
        <v>0</v>
      </c>
      <c r="R24">
        <f t="shared" si="21"/>
        <v>0</v>
      </c>
      <c r="S24">
        <f t="shared" si="21"/>
        <v>0</v>
      </c>
      <c r="T24">
        <f t="shared" si="21"/>
        <v>0</v>
      </c>
      <c r="U24">
        <f t="shared" si="21"/>
        <v>4.4466364153567528E-2</v>
      </c>
      <c r="V24">
        <f t="shared" si="21"/>
        <v>0</v>
      </c>
      <c r="W24">
        <f t="shared" si="21"/>
        <v>3.5992720397299283E-2</v>
      </c>
      <c r="X24">
        <f t="shared" si="22"/>
        <v>0.30500477208288213</v>
      </c>
      <c r="Y24" s="7">
        <f t="shared" si="23"/>
        <v>-6.5478826781204535E-3</v>
      </c>
    </row>
    <row r="25" spans="1:25" x14ac:dyDescent="0.3">
      <c r="A25" t="str">
        <f t="shared" si="20"/>
        <v>x2_x5</v>
      </c>
      <c r="D25">
        <f t="shared" si="21"/>
        <v>0</v>
      </c>
      <c r="E25">
        <f t="shared" si="21"/>
        <v>0</v>
      </c>
      <c r="F25">
        <f t="shared" si="21"/>
        <v>0.1863007540575074</v>
      </c>
      <c r="G25">
        <f t="shared" si="21"/>
        <v>0</v>
      </c>
      <c r="H25">
        <f t="shared" si="21"/>
        <v>0</v>
      </c>
      <c r="I25">
        <f t="shared" si="21"/>
        <v>0</v>
      </c>
      <c r="J25">
        <f t="shared" si="21"/>
        <v>0</v>
      </c>
      <c r="K25">
        <f t="shared" si="21"/>
        <v>0</v>
      </c>
      <c r="L25">
        <f t="shared" si="21"/>
        <v>3.8244933474507893E-2</v>
      </c>
      <c r="O25">
        <f t="shared" si="21"/>
        <v>0</v>
      </c>
      <c r="P25">
        <f t="shared" si="21"/>
        <v>0</v>
      </c>
      <c r="Q25">
        <f t="shared" si="21"/>
        <v>0</v>
      </c>
      <c r="R25">
        <f t="shared" si="21"/>
        <v>0</v>
      </c>
      <c r="S25">
        <f t="shared" si="21"/>
        <v>0</v>
      </c>
      <c r="T25">
        <f t="shared" si="21"/>
        <v>0</v>
      </c>
      <c r="U25">
        <f t="shared" si="21"/>
        <v>5.4734310620925826E-2</v>
      </c>
      <c r="V25">
        <f t="shared" si="21"/>
        <v>0</v>
      </c>
      <c r="W25">
        <f t="shared" si="21"/>
        <v>2.3995146931532853E-2</v>
      </c>
      <c r="X25">
        <f t="shared" si="22"/>
        <v>0.30327514508447401</v>
      </c>
      <c r="Y25" s="7">
        <f t="shared" si="23"/>
        <v>1.1828275510736397E-2</v>
      </c>
    </row>
    <row r="26" spans="1:25" x14ac:dyDescent="0.3">
      <c r="A26" t="str">
        <f t="shared" si="20"/>
        <v>x3_x4</v>
      </c>
      <c r="D26">
        <f t="shared" si="21"/>
        <v>0</v>
      </c>
      <c r="E26">
        <f t="shared" si="21"/>
        <v>0</v>
      </c>
      <c r="F26">
        <f t="shared" si="21"/>
        <v>7.4520301623002966E-2</v>
      </c>
      <c r="G26">
        <f t="shared" si="21"/>
        <v>0</v>
      </c>
      <c r="H26">
        <f t="shared" si="21"/>
        <v>0</v>
      </c>
      <c r="I26">
        <f t="shared" si="21"/>
        <v>0</v>
      </c>
      <c r="J26">
        <f t="shared" si="21"/>
        <v>0</v>
      </c>
      <c r="K26">
        <f t="shared" si="21"/>
        <v>0</v>
      </c>
      <c r="L26">
        <f t="shared" si="21"/>
        <v>3.8244933474507893E-2</v>
      </c>
      <c r="O26">
        <f t="shared" si="21"/>
        <v>0</v>
      </c>
      <c r="P26">
        <f t="shared" si="21"/>
        <v>0</v>
      </c>
      <c r="Q26">
        <f t="shared" si="21"/>
        <v>0</v>
      </c>
      <c r="R26">
        <f t="shared" si="21"/>
        <v>0</v>
      </c>
      <c r="S26">
        <f t="shared" si="21"/>
        <v>0</v>
      </c>
      <c r="T26">
        <f t="shared" si="21"/>
        <v>0</v>
      </c>
      <c r="U26">
        <f t="shared" si="21"/>
        <v>4.4466364153567528E-2</v>
      </c>
      <c r="V26">
        <f t="shared" si="21"/>
        <v>0</v>
      </c>
      <c r="W26">
        <f t="shared" si="21"/>
        <v>3.5992720397299283E-2</v>
      </c>
      <c r="X26">
        <f t="shared" si="22"/>
        <v>0.19322431964837766</v>
      </c>
      <c r="Y26" s="7">
        <f t="shared" si="23"/>
        <v>-5.3313514414376484E-2</v>
      </c>
    </row>
    <row r="27" spans="1:25" x14ac:dyDescent="0.3">
      <c r="A27" t="str">
        <f t="shared" si="20"/>
        <v>x3_x5</v>
      </c>
      <c r="D27">
        <f t="shared" si="21"/>
        <v>0</v>
      </c>
      <c r="E27">
        <f t="shared" si="21"/>
        <v>0</v>
      </c>
      <c r="F27">
        <f t="shared" si="21"/>
        <v>7.4520301623002966E-2</v>
      </c>
      <c r="G27">
        <f t="shared" si="21"/>
        <v>0</v>
      </c>
      <c r="H27">
        <f t="shared" si="21"/>
        <v>0</v>
      </c>
      <c r="I27">
        <f t="shared" si="21"/>
        <v>0</v>
      </c>
      <c r="J27">
        <f t="shared" si="21"/>
        <v>0</v>
      </c>
      <c r="K27">
        <f t="shared" si="21"/>
        <v>0</v>
      </c>
      <c r="L27">
        <f t="shared" si="21"/>
        <v>3.8244933474507893E-2</v>
      </c>
      <c r="O27">
        <f t="shared" si="21"/>
        <v>0</v>
      </c>
      <c r="P27">
        <f t="shared" si="21"/>
        <v>0</v>
      </c>
      <c r="Q27">
        <f t="shared" si="21"/>
        <v>0</v>
      </c>
      <c r="R27">
        <f t="shared" si="21"/>
        <v>0</v>
      </c>
      <c r="S27">
        <f t="shared" si="21"/>
        <v>0</v>
      </c>
      <c r="T27">
        <f t="shared" si="21"/>
        <v>0</v>
      </c>
      <c r="U27">
        <f t="shared" si="21"/>
        <v>5.4734310620925826E-2</v>
      </c>
      <c r="V27">
        <f t="shared" si="21"/>
        <v>0</v>
      </c>
      <c r="W27">
        <f t="shared" si="21"/>
        <v>2.3995146931532853E-2</v>
      </c>
      <c r="X27">
        <f t="shared" si="22"/>
        <v>0.19149469264996952</v>
      </c>
      <c r="Y27" s="7">
        <f t="shared" si="23"/>
        <v>-1.7138313546621903E-2</v>
      </c>
    </row>
    <row r="28" spans="1:25" x14ac:dyDescent="0.3">
      <c r="A28" t="str">
        <f t="shared" si="20"/>
        <v>x4_x5</v>
      </c>
      <c r="D28">
        <f t="shared" si="21"/>
        <v>0</v>
      </c>
      <c r="E28">
        <f t="shared" si="21"/>
        <v>0</v>
      </c>
      <c r="F28">
        <f t="shared" si="21"/>
        <v>9.936040216400395E-2</v>
      </c>
      <c r="G28">
        <f t="shared" si="21"/>
        <v>0</v>
      </c>
      <c r="H28">
        <f t="shared" si="21"/>
        <v>0</v>
      </c>
      <c r="I28">
        <f t="shared" si="21"/>
        <v>0</v>
      </c>
      <c r="J28">
        <f t="shared" si="21"/>
        <v>0</v>
      </c>
      <c r="K28">
        <f t="shared" si="21"/>
        <v>0</v>
      </c>
      <c r="L28">
        <f t="shared" si="21"/>
        <v>2.8683700105880922E-2</v>
      </c>
      <c r="O28">
        <f t="shared" si="21"/>
        <v>0</v>
      </c>
      <c r="P28">
        <f t="shared" si="21"/>
        <v>0</v>
      </c>
      <c r="Q28">
        <f t="shared" si="21"/>
        <v>0</v>
      </c>
      <c r="R28">
        <f t="shared" si="21"/>
        <v>0</v>
      </c>
      <c r="S28">
        <f t="shared" si="21"/>
        <v>0</v>
      </c>
      <c r="T28">
        <f t="shared" si="21"/>
        <v>0</v>
      </c>
      <c r="U28">
        <f t="shared" si="21"/>
        <v>5.4734310620925826E-2</v>
      </c>
      <c r="V28">
        <f t="shared" si="21"/>
        <v>0</v>
      </c>
      <c r="W28">
        <f t="shared" si="21"/>
        <v>2.3995146931532853E-2</v>
      </c>
      <c r="X28">
        <f t="shared" si="22"/>
        <v>0.20677355982234355</v>
      </c>
      <c r="Y28" s="7">
        <f t="shared" si="23"/>
        <v>-7.8649068055472726E-2</v>
      </c>
    </row>
    <row r="29" spans="1:25" x14ac:dyDescent="0.3">
      <c r="X29" t="s">
        <v>30</v>
      </c>
      <c r="Y29" t="s">
        <v>176</v>
      </c>
    </row>
    <row r="30" spans="1:25" x14ac:dyDescent="0.3">
      <c r="W30" t="s">
        <v>662</v>
      </c>
      <c r="X30" s="70">
        <f>CORREL(X19:X28,X7:X16)</f>
        <v>0.9245104262414966</v>
      </c>
      <c r="Y30" s="6">
        <f>SUMSQ(Y19:Y28)</f>
        <v>1.3934352765920264E-2</v>
      </c>
    </row>
    <row r="31" spans="1:25" x14ac:dyDescent="0.3">
      <c r="W31" t="s">
        <v>663</v>
      </c>
      <c r="X31">
        <f>oam_SIM!Y16</f>
        <v>0.99778753975447965</v>
      </c>
    </row>
  </sheetData>
  <conditionalFormatting sqref="X30:X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299A-4497-430C-80B5-021F19F91740}">
  <dimension ref="A1:Y31"/>
  <sheetViews>
    <sheetView zoomScale="70" zoomScaleNormal="70" workbookViewId="0"/>
  </sheetViews>
  <sheetFormatPr defaultRowHeight="14.4" x14ac:dyDescent="0.3"/>
  <cols>
    <col min="24" max="24" width="10.44140625" bestFit="1" customWidth="1"/>
  </cols>
  <sheetData>
    <row r="1" spans="1:24" x14ac:dyDescent="0.3">
      <c r="B1" s="71">
        <v>0.4161063781785318</v>
      </c>
      <c r="C1" s="71">
        <v>0.26695093659746094</v>
      </c>
      <c r="D1" s="71">
        <v>1.9693578047105795E-2</v>
      </c>
      <c r="E1" s="71">
        <v>0</v>
      </c>
      <c r="F1" s="71">
        <v>0</v>
      </c>
      <c r="G1" s="71">
        <v>0</v>
      </c>
      <c r="H1" s="71">
        <v>0</v>
      </c>
      <c r="I1" s="71">
        <v>1.7022591991125535E-9</v>
      </c>
      <c r="J1" s="71">
        <v>3.7404620989167289E-2</v>
      </c>
      <c r="K1" s="71">
        <v>0</v>
      </c>
      <c r="L1" s="71">
        <v>4.5539169909112408E-2</v>
      </c>
      <c r="M1" s="71">
        <v>0.32362681978902125</v>
      </c>
      <c r="N1" s="71">
        <v>0.39800535302955237</v>
      </c>
      <c r="O1" s="71">
        <v>0</v>
      </c>
      <c r="P1" s="71">
        <v>0</v>
      </c>
      <c r="Q1" s="71">
        <v>1.1908744376880097E-6</v>
      </c>
      <c r="R1" s="71">
        <v>0</v>
      </c>
      <c r="S1" s="71">
        <v>6.0223674261286123E-2</v>
      </c>
      <c r="T1" s="71">
        <v>0</v>
      </c>
      <c r="U1" s="71">
        <v>1.5182040418506547E-6</v>
      </c>
      <c r="V1" s="71">
        <v>0</v>
      </c>
      <c r="W1" s="71">
        <v>7.7899865497552202E-5</v>
      </c>
    </row>
    <row r="2" spans="1:24" x14ac:dyDescent="0.3">
      <c r="A2" t="s">
        <v>95</v>
      </c>
      <c r="B2">
        <f>IF(B3&lt;0,1,0)</f>
        <v>1</v>
      </c>
      <c r="C2">
        <f t="shared" ref="C2:W2" si="0">IF(C3&lt;0,1,0)</f>
        <v>0</v>
      </c>
      <c r="D2">
        <f t="shared" si="0"/>
        <v>1</v>
      </c>
      <c r="E2">
        <f t="shared" si="0"/>
        <v>0</v>
      </c>
      <c r="F2">
        <f t="shared" si="0"/>
        <v>0</v>
      </c>
      <c r="G2">
        <f t="shared" si="0"/>
        <v>1</v>
      </c>
      <c r="H2" t="e">
        <f t="shared" si="0"/>
        <v>#DIV/0!</v>
      </c>
      <c r="I2" t="e">
        <f t="shared" si="0"/>
        <v>#DIV/0!</v>
      </c>
      <c r="J2">
        <f t="shared" si="0"/>
        <v>0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0</v>
      </c>
      <c r="O2">
        <f t="shared" si="0"/>
        <v>1</v>
      </c>
      <c r="P2">
        <f t="shared" si="0"/>
        <v>1</v>
      </c>
      <c r="Q2">
        <f t="shared" si="0"/>
        <v>0</v>
      </c>
      <c r="R2">
        <f t="shared" si="0"/>
        <v>0</v>
      </c>
      <c r="S2">
        <f t="shared" si="0"/>
        <v>0</v>
      </c>
      <c r="T2" t="e">
        <f t="shared" si="0"/>
        <v>#DIV/0!</v>
      </c>
      <c r="U2">
        <f t="shared" si="0"/>
        <v>0</v>
      </c>
      <c r="V2">
        <f t="shared" si="0"/>
        <v>0</v>
      </c>
      <c r="W2">
        <f t="shared" si="0"/>
        <v>1</v>
      </c>
    </row>
    <row r="3" spans="1:24" x14ac:dyDescent="0.3">
      <c r="A3" t="s">
        <v>30</v>
      </c>
      <c r="B3" s="7">
        <f>CORREL(B7:B16,$X$7:$X$16)</f>
        <v>-0.2421164261234155</v>
      </c>
      <c r="C3" s="7">
        <f t="shared" ref="C3:W3" si="1">CORREL(C7:C16,$X$7:$X$16)</f>
        <v>0.26249440815209851</v>
      </c>
      <c r="D3" s="7">
        <f t="shared" si="1"/>
        <v>-0.37366086242297009</v>
      </c>
      <c r="E3" s="7">
        <f t="shared" si="1"/>
        <v>0.33494905882705894</v>
      </c>
      <c r="F3" s="7">
        <f t="shared" si="1"/>
        <v>0.42903607938689292</v>
      </c>
      <c r="G3" s="7">
        <f t="shared" si="1"/>
        <v>-0.41256614014745668</v>
      </c>
      <c r="H3" s="7" t="e">
        <f t="shared" si="1"/>
        <v>#DIV/0!</v>
      </c>
      <c r="I3" s="7" t="e">
        <f t="shared" si="1"/>
        <v>#DIV/0!</v>
      </c>
      <c r="J3" s="7">
        <f t="shared" si="1"/>
        <v>0.43799289027879151</v>
      </c>
      <c r="K3" s="7">
        <f t="shared" si="1"/>
        <v>-0.41790108765615558</v>
      </c>
      <c r="L3" s="7">
        <f t="shared" si="1"/>
        <v>-9.86791060643991E-2</v>
      </c>
      <c r="M3" s="7">
        <f t="shared" si="1"/>
        <v>-0.40829728735417276</v>
      </c>
      <c r="N3" s="7">
        <f t="shared" si="1"/>
        <v>0.53117832405176724</v>
      </c>
      <c r="O3" s="7">
        <f t="shared" si="1"/>
        <v>-0.32420233361775802</v>
      </c>
      <c r="P3" s="7">
        <f t="shared" si="1"/>
        <v>-0.28434848433066695</v>
      </c>
      <c r="Q3" s="7">
        <f t="shared" si="1"/>
        <v>0.31736959577254237</v>
      </c>
      <c r="R3" s="7">
        <f t="shared" si="1"/>
        <v>7.0188023078650305E-3</v>
      </c>
      <c r="S3" s="7">
        <f t="shared" si="1"/>
        <v>0.53913888168129087</v>
      </c>
      <c r="T3" s="7" t="e">
        <f t="shared" si="1"/>
        <v>#DIV/0!</v>
      </c>
      <c r="U3" s="7">
        <f t="shared" si="1"/>
        <v>0.18297935030601545</v>
      </c>
      <c r="V3" s="7">
        <f t="shared" si="1"/>
        <v>0.11131026119934309</v>
      </c>
      <c r="W3" s="7">
        <f t="shared" si="1"/>
        <v>-0.27009481566489629</v>
      </c>
      <c r="X3" t="s">
        <v>569</v>
      </c>
    </row>
    <row r="4" spans="1:24" x14ac:dyDescent="0.3">
      <c r="B4" t="s">
        <v>156</v>
      </c>
      <c r="C4" t="s">
        <v>156</v>
      </c>
      <c r="D4" t="s">
        <v>156</v>
      </c>
      <c r="E4" t="s">
        <v>156</v>
      </c>
      <c r="F4" t="s">
        <v>156</v>
      </c>
      <c r="G4" t="s">
        <v>156</v>
      </c>
      <c r="H4" t="s">
        <v>156</v>
      </c>
      <c r="I4" t="s">
        <v>156</v>
      </c>
      <c r="J4" t="s">
        <v>156</v>
      </c>
      <c r="K4" t="s">
        <v>156</v>
      </c>
      <c r="L4" t="s">
        <v>156</v>
      </c>
      <c r="M4" t="s">
        <v>157</v>
      </c>
      <c r="N4" t="s">
        <v>157</v>
      </c>
      <c r="O4" t="s">
        <v>157</v>
      </c>
      <c r="P4" t="s">
        <v>157</v>
      </c>
      <c r="Q4" t="s">
        <v>157</v>
      </c>
      <c r="R4" t="s">
        <v>157</v>
      </c>
      <c r="S4" t="s">
        <v>157</v>
      </c>
      <c r="T4" t="s">
        <v>157</v>
      </c>
      <c r="U4" t="s">
        <v>157</v>
      </c>
      <c r="V4" t="s">
        <v>157</v>
      </c>
      <c r="W4" t="s">
        <v>157</v>
      </c>
      <c r="X4" s="7" t="str">
        <f>OAM_reg!H1</f>
        <v>correl</v>
      </c>
    </row>
    <row r="5" spans="1:24" x14ac:dyDescent="0.3">
      <c r="B5" s="41" t="s">
        <v>154</v>
      </c>
      <c r="C5" s="41" t="s">
        <v>155</v>
      </c>
      <c r="D5" t="str">
        <f>B5</f>
        <v>DIRECT</v>
      </c>
      <c r="E5" t="str">
        <f t="shared" ref="E5:I5" si="2">C5</f>
        <v>INVERSE</v>
      </c>
      <c r="F5" t="str">
        <f t="shared" si="2"/>
        <v>DIRECT</v>
      </c>
      <c r="G5" t="str">
        <f t="shared" si="2"/>
        <v>INVERSE</v>
      </c>
      <c r="H5" t="str">
        <f t="shared" si="2"/>
        <v>DIRECT</v>
      </c>
      <c r="I5" t="str">
        <f t="shared" si="2"/>
        <v>INVERSE</v>
      </c>
      <c r="J5" t="str">
        <f>F5</f>
        <v>DIRECT</v>
      </c>
      <c r="K5" t="str">
        <f>G5</f>
        <v>INVERSE</v>
      </c>
      <c r="L5" t="s">
        <v>239</v>
      </c>
      <c r="M5" s="41" t="s">
        <v>154</v>
      </c>
      <c r="N5" s="41" t="s">
        <v>155</v>
      </c>
      <c r="O5" t="str">
        <f>M5</f>
        <v>DIRECT</v>
      </c>
      <c r="P5" t="str">
        <f t="shared" ref="P5:T5" si="3">N5</f>
        <v>INVERSE</v>
      </c>
      <c r="Q5" t="str">
        <f t="shared" si="3"/>
        <v>DIRECT</v>
      </c>
      <c r="R5" t="str">
        <f t="shared" si="3"/>
        <v>INVERSE</v>
      </c>
      <c r="S5" t="str">
        <f t="shared" si="3"/>
        <v>DIRECT</v>
      </c>
      <c r="T5" t="str">
        <f t="shared" si="3"/>
        <v>INVERSE</v>
      </c>
      <c r="U5" t="str">
        <f>Q5</f>
        <v>DIRECT</v>
      </c>
      <c r="V5" t="str">
        <f>R5</f>
        <v>INVERSE</v>
      </c>
      <c r="W5" t="s">
        <v>239</v>
      </c>
      <c r="X5" s="7" t="str">
        <f>OAM_reg!H2</f>
        <v>x(i)_x(j)</v>
      </c>
    </row>
    <row r="6" spans="1:24" x14ac:dyDescent="0.3">
      <c r="B6" s="41" t="s">
        <v>153</v>
      </c>
      <c r="C6" s="41" t="s">
        <v>153</v>
      </c>
      <c r="D6" t="s">
        <v>164</v>
      </c>
      <c r="E6" t="s">
        <v>164</v>
      </c>
      <c r="F6" t="s">
        <v>165</v>
      </c>
      <c r="G6" t="s">
        <v>165</v>
      </c>
      <c r="H6" t="s">
        <v>166</v>
      </c>
      <c r="I6" t="s">
        <v>166</v>
      </c>
      <c r="J6" t="s">
        <v>167</v>
      </c>
      <c r="K6" t="s">
        <v>167</v>
      </c>
      <c r="L6" t="s">
        <v>174</v>
      </c>
      <c r="M6" s="41" t="s">
        <v>153</v>
      </c>
      <c r="N6" s="41" t="s">
        <v>153</v>
      </c>
      <c r="O6" t="s">
        <v>164</v>
      </c>
      <c r="P6" t="s">
        <v>164</v>
      </c>
      <c r="Q6" t="s">
        <v>165</v>
      </c>
      <c r="R6" t="s">
        <v>165</v>
      </c>
      <c r="S6" t="s">
        <v>166</v>
      </c>
      <c r="T6" t="s">
        <v>166</v>
      </c>
      <c r="U6" t="s">
        <v>167</v>
      </c>
      <c r="V6" t="s">
        <v>167</v>
      </c>
      <c r="W6" t="s">
        <v>174</v>
      </c>
      <c r="X6" s="7" t="str">
        <f>OAM_reg!H3</f>
        <v>Y</v>
      </c>
    </row>
    <row r="7" spans="1:24" x14ac:dyDescent="0.3">
      <c r="A7" t="str">
        <f>OAM_reg!A4</f>
        <v>x1_x2</v>
      </c>
      <c r="B7" s="7">
        <f>x1di_Y!P96</f>
        <v>-0.10049278283402086</v>
      </c>
      <c r="C7" s="7">
        <f>x1di_Y!D96</f>
        <v>0.49796228310644625</v>
      </c>
      <c r="D7">
        <f>pivot!AC2</f>
        <v>5</v>
      </c>
      <c r="E7">
        <f>pivot!Z2</f>
        <v>6</v>
      </c>
      <c r="F7">
        <f>pivot!AC10</f>
        <v>9</v>
      </c>
      <c r="G7">
        <f>pivot!Z11</f>
        <v>11</v>
      </c>
      <c r="H7">
        <f>pivot!AC11</f>
        <v>1</v>
      </c>
      <c r="I7">
        <f>pivot!Z12</f>
        <v>1</v>
      </c>
      <c r="J7" s="7">
        <f>pivot!AC12</f>
        <v>3.1622776601683795</v>
      </c>
      <c r="K7" s="7">
        <f>pivot!Z13</f>
        <v>3.7771241264574118</v>
      </c>
      <c r="L7">
        <f>x1di_Y!G96</f>
        <v>5</v>
      </c>
      <c r="M7" s="7">
        <f>B11</f>
        <v>-0.13703969270470542</v>
      </c>
      <c r="N7" s="7">
        <f t="shared" ref="N7:W7" si="4">C11</f>
        <v>0.55516528304175328</v>
      </c>
      <c r="O7">
        <f t="shared" si="4"/>
        <v>4</v>
      </c>
      <c r="P7">
        <f t="shared" si="4"/>
        <v>7</v>
      </c>
      <c r="Q7">
        <f t="shared" si="4"/>
        <v>15</v>
      </c>
      <c r="R7">
        <f t="shared" si="4"/>
        <v>5</v>
      </c>
      <c r="S7">
        <f t="shared" si="4"/>
        <v>1</v>
      </c>
      <c r="T7">
        <f t="shared" si="4"/>
        <v>1</v>
      </c>
      <c r="U7" s="7">
        <f t="shared" si="4"/>
        <v>6.6833125519211407</v>
      </c>
      <c r="V7" s="7">
        <f t="shared" si="4"/>
        <v>1.5735915849388862</v>
      </c>
      <c r="W7">
        <f t="shared" si="4"/>
        <v>4</v>
      </c>
      <c r="X7" s="7">
        <f>'OAM_reg (3)'!H5</f>
        <v>0.77275594261185665</v>
      </c>
    </row>
    <row r="8" spans="1:24" x14ac:dyDescent="0.3">
      <c r="A8" t="str">
        <f>OAM_reg!A5</f>
        <v>x1_x3</v>
      </c>
      <c r="B8" s="7">
        <f>B7</f>
        <v>-0.10049278283402086</v>
      </c>
      <c r="C8" s="7">
        <f t="shared" ref="C8:L10" si="5">C7</f>
        <v>0.49796228310644625</v>
      </c>
      <c r="D8">
        <f t="shared" si="5"/>
        <v>5</v>
      </c>
      <c r="E8">
        <f t="shared" si="5"/>
        <v>6</v>
      </c>
      <c r="F8">
        <f t="shared" si="5"/>
        <v>9</v>
      </c>
      <c r="G8">
        <f t="shared" si="5"/>
        <v>11</v>
      </c>
      <c r="H8">
        <f t="shared" si="5"/>
        <v>1</v>
      </c>
      <c r="I8">
        <f t="shared" si="5"/>
        <v>1</v>
      </c>
      <c r="J8" s="7">
        <f t="shared" si="5"/>
        <v>3.1622776601683795</v>
      </c>
      <c r="K8" s="7">
        <f t="shared" si="5"/>
        <v>3.7771241264574118</v>
      </c>
      <c r="L8">
        <f t="shared" si="5"/>
        <v>5</v>
      </c>
      <c r="M8" s="7">
        <f>B14</f>
        <v>0.33704812155387948</v>
      </c>
      <c r="N8" s="7">
        <f t="shared" ref="N8:W8" si="6">C14</f>
        <v>8.3566824959563857E-2</v>
      </c>
      <c r="O8">
        <f t="shared" si="6"/>
        <v>6</v>
      </c>
      <c r="P8">
        <f t="shared" si="6"/>
        <v>4</v>
      </c>
      <c r="Q8">
        <f t="shared" si="6"/>
        <v>6</v>
      </c>
      <c r="R8">
        <f t="shared" si="6"/>
        <v>8</v>
      </c>
      <c r="S8">
        <f t="shared" si="6"/>
        <v>1</v>
      </c>
      <c r="T8">
        <f t="shared" si="6"/>
        <v>1</v>
      </c>
      <c r="U8" s="7">
        <f t="shared" si="6"/>
        <v>2.1602468994692865</v>
      </c>
      <c r="V8" s="7">
        <f t="shared" si="6"/>
        <v>2.9439202887759488</v>
      </c>
      <c r="W8">
        <f t="shared" si="6"/>
        <v>4</v>
      </c>
      <c r="X8" s="7">
        <f>'OAM_reg (3)'!H6</f>
        <v>0.73954072906289481</v>
      </c>
    </row>
    <row r="9" spans="1:24" x14ac:dyDescent="0.3">
      <c r="A9" t="str">
        <f>OAM_reg!A6</f>
        <v>x1_x4</v>
      </c>
      <c r="B9" s="7">
        <f t="shared" ref="B9:B10" si="7">B8</f>
        <v>-0.10049278283402086</v>
      </c>
      <c r="C9" s="7">
        <f t="shared" si="5"/>
        <v>0.49796228310644625</v>
      </c>
      <c r="D9">
        <f t="shared" si="5"/>
        <v>5</v>
      </c>
      <c r="E9">
        <f t="shared" si="5"/>
        <v>6</v>
      </c>
      <c r="F9">
        <f t="shared" si="5"/>
        <v>9</v>
      </c>
      <c r="G9">
        <f t="shared" si="5"/>
        <v>11</v>
      </c>
      <c r="H9">
        <f t="shared" si="5"/>
        <v>1</v>
      </c>
      <c r="I9">
        <f t="shared" si="5"/>
        <v>1</v>
      </c>
      <c r="J9" s="7">
        <f t="shared" si="5"/>
        <v>3.1622776601683795</v>
      </c>
      <c r="K9" s="7">
        <f t="shared" si="5"/>
        <v>3.7771241264574118</v>
      </c>
      <c r="L9">
        <f t="shared" si="5"/>
        <v>5</v>
      </c>
      <c r="M9" s="7">
        <f>B16</f>
        <v>0.28349150838529913</v>
      </c>
      <c r="N9" s="7">
        <f t="shared" ref="N9:W9" si="8">C16</f>
        <v>-2.437068842535748E-2</v>
      </c>
      <c r="O9">
        <f t="shared" si="8"/>
        <v>5</v>
      </c>
      <c r="P9">
        <f t="shared" si="8"/>
        <v>5</v>
      </c>
      <c r="Q9">
        <f t="shared" si="8"/>
        <v>8</v>
      </c>
      <c r="R9">
        <f t="shared" si="8"/>
        <v>13</v>
      </c>
      <c r="S9">
        <f t="shared" si="8"/>
        <v>1</v>
      </c>
      <c r="T9">
        <f t="shared" si="8"/>
        <v>1</v>
      </c>
      <c r="U9" s="7">
        <f t="shared" si="8"/>
        <v>3.3166247903553998</v>
      </c>
      <c r="V9" s="7">
        <f t="shared" si="8"/>
        <v>5.0990195135927845</v>
      </c>
      <c r="W9">
        <f t="shared" si="8"/>
        <v>3</v>
      </c>
      <c r="X9" s="7">
        <f>'OAM_reg (3)'!H7</f>
        <v>0.67266865010501231</v>
      </c>
    </row>
    <row r="10" spans="1:24" x14ac:dyDescent="0.3">
      <c r="A10" t="str">
        <f>OAM_reg!A7</f>
        <v>x1_x5</v>
      </c>
      <c r="B10" s="7">
        <f t="shared" si="7"/>
        <v>-0.10049278283402086</v>
      </c>
      <c r="C10" s="7">
        <f t="shared" si="5"/>
        <v>0.49796228310644625</v>
      </c>
      <c r="D10">
        <f t="shared" si="5"/>
        <v>5</v>
      </c>
      <c r="E10">
        <f t="shared" si="5"/>
        <v>6</v>
      </c>
      <c r="F10">
        <f t="shared" si="5"/>
        <v>9</v>
      </c>
      <c r="G10">
        <f t="shared" si="5"/>
        <v>11</v>
      </c>
      <c r="H10">
        <f t="shared" si="5"/>
        <v>1</v>
      </c>
      <c r="I10">
        <f t="shared" si="5"/>
        <v>1</v>
      </c>
      <c r="J10" s="7">
        <f t="shared" si="5"/>
        <v>3.1622776601683795</v>
      </c>
      <c r="K10" s="7">
        <f t="shared" si="5"/>
        <v>3.7771241264574118</v>
      </c>
      <c r="L10">
        <f t="shared" si="5"/>
        <v>5</v>
      </c>
      <c r="M10" s="7">
        <f>x5di_Y!P72</f>
        <v>6.598209602916888E-2</v>
      </c>
      <c r="N10" s="7">
        <f>x5di_Y!D72</f>
        <v>0.31134350640058039</v>
      </c>
      <c r="O10">
        <f>pivot!E2</f>
        <v>4</v>
      </c>
      <c r="P10">
        <f>pivot!B2</f>
        <v>4</v>
      </c>
      <c r="Q10">
        <f>pivot!E9</f>
        <v>11</v>
      </c>
      <c r="R10">
        <f>pivot!B9</f>
        <v>14</v>
      </c>
      <c r="S10">
        <f>pivot!E10</f>
        <v>2</v>
      </c>
      <c r="T10">
        <f>pivot!B10</f>
        <v>1</v>
      </c>
      <c r="U10" s="7">
        <f>pivot!E11</f>
        <v>4.0824829046386304</v>
      </c>
      <c r="V10" s="7">
        <f>pivot!B11</f>
        <v>6.164414002968976</v>
      </c>
      <c r="W10">
        <f>x5di_Y!G72</f>
        <v>2</v>
      </c>
      <c r="X10" s="7">
        <f>'OAM_reg (3)'!H8</f>
        <v>0.8056278935308957</v>
      </c>
    </row>
    <row r="11" spans="1:24" x14ac:dyDescent="0.3">
      <c r="A11" t="str">
        <f>OAM_reg!A8</f>
        <v>x2_x3</v>
      </c>
      <c r="B11" s="7">
        <f>x2di_Y!P96</f>
        <v>-0.13703969270470542</v>
      </c>
      <c r="C11" s="7">
        <f>x2di_Y!D96</f>
        <v>0.55516528304175328</v>
      </c>
      <c r="D11">
        <f>pivot!W2</f>
        <v>4</v>
      </c>
      <c r="E11">
        <f>pivot!T2</f>
        <v>7</v>
      </c>
      <c r="F11">
        <f>pivot!W9</f>
        <v>15</v>
      </c>
      <c r="G11">
        <f>pivot!T12</f>
        <v>5</v>
      </c>
      <c r="H11">
        <f>pivot!W10</f>
        <v>1</v>
      </c>
      <c r="I11">
        <f>pivot!T13</f>
        <v>1</v>
      </c>
      <c r="J11" s="7">
        <f>pivot!W11</f>
        <v>6.6833125519211407</v>
      </c>
      <c r="K11" s="7">
        <f>pivot!T14</f>
        <v>1.5735915849388862</v>
      </c>
      <c r="L11">
        <f>x2di_Y!G96</f>
        <v>4</v>
      </c>
      <c r="M11" s="7">
        <f>B14</f>
        <v>0.33704812155387948</v>
      </c>
      <c r="N11" s="7">
        <f t="shared" ref="N11:W11" si="9">C14</f>
        <v>8.3566824959563857E-2</v>
      </c>
      <c r="O11">
        <f t="shared" si="9"/>
        <v>6</v>
      </c>
      <c r="P11">
        <f t="shared" si="9"/>
        <v>4</v>
      </c>
      <c r="Q11">
        <f t="shared" si="9"/>
        <v>6</v>
      </c>
      <c r="R11">
        <f t="shared" si="9"/>
        <v>8</v>
      </c>
      <c r="S11">
        <f t="shared" si="9"/>
        <v>1</v>
      </c>
      <c r="T11">
        <f t="shared" si="9"/>
        <v>1</v>
      </c>
      <c r="U11" s="7">
        <f t="shared" si="9"/>
        <v>2.1602468994692865</v>
      </c>
      <c r="V11" s="7">
        <f t="shared" si="9"/>
        <v>2.9439202887759488</v>
      </c>
      <c r="W11">
        <f t="shared" si="9"/>
        <v>4</v>
      </c>
      <c r="X11" s="7">
        <f>'OAM_reg (3)'!H9</f>
        <v>0.8038521196376287</v>
      </c>
    </row>
    <row r="12" spans="1:24" x14ac:dyDescent="0.3">
      <c r="A12" t="str">
        <f>OAM_reg!A9</f>
        <v>x2_x4</v>
      </c>
      <c r="B12" s="7">
        <f>B11</f>
        <v>-0.13703969270470542</v>
      </c>
      <c r="C12" s="7">
        <f t="shared" ref="C12:L13" si="10">C11</f>
        <v>0.55516528304175328</v>
      </c>
      <c r="D12">
        <f t="shared" si="10"/>
        <v>4</v>
      </c>
      <c r="E12">
        <f t="shared" si="10"/>
        <v>7</v>
      </c>
      <c r="F12">
        <f t="shared" si="10"/>
        <v>15</v>
      </c>
      <c r="G12">
        <f t="shared" si="10"/>
        <v>5</v>
      </c>
      <c r="H12">
        <f t="shared" si="10"/>
        <v>1</v>
      </c>
      <c r="I12">
        <f t="shared" si="10"/>
        <v>1</v>
      </c>
      <c r="J12" s="7">
        <f t="shared" si="10"/>
        <v>6.6833125519211407</v>
      </c>
      <c r="K12" s="7">
        <f t="shared" si="10"/>
        <v>1.5735915849388862</v>
      </c>
      <c r="L12">
        <f t="shared" si="10"/>
        <v>4</v>
      </c>
      <c r="M12" s="7">
        <f>B16</f>
        <v>0.28349150838529913</v>
      </c>
      <c r="N12" s="7">
        <f t="shared" ref="N12:W12" si="11">C16</f>
        <v>-2.437068842535748E-2</v>
      </c>
      <c r="O12">
        <f t="shared" si="11"/>
        <v>5</v>
      </c>
      <c r="P12">
        <f t="shared" si="11"/>
        <v>5</v>
      </c>
      <c r="Q12">
        <f t="shared" si="11"/>
        <v>8</v>
      </c>
      <c r="R12">
        <f t="shared" si="11"/>
        <v>13</v>
      </c>
      <c r="S12">
        <f t="shared" si="11"/>
        <v>1</v>
      </c>
      <c r="T12">
        <f t="shared" si="11"/>
        <v>1</v>
      </c>
      <c r="U12" s="7">
        <f t="shared" si="11"/>
        <v>3.3166247903553998</v>
      </c>
      <c r="V12" s="7">
        <f t="shared" si="11"/>
        <v>5.0990195135927845</v>
      </c>
      <c r="W12">
        <f t="shared" si="11"/>
        <v>3</v>
      </c>
      <c r="X12" s="7">
        <f>'OAM_reg (3)'!H10</f>
        <v>0.78305752480557755</v>
      </c>
    </row>
    <row r="13" spans="1:24" x14ac:dyDescent="0.3">
      <c r="A13" t="str">
        <f>OAM_reg!A10</f>
        <v>x2_x5</v>
      </c>
      <c r="B13" s="7">
        <f t="shared" ref="B13" si="12">B12</f>
        <v>-0.13703969270470542</v>
      </c>
      <c r="C13" s="7">
        <f t="shared" si="10"/>
        <v>0.55516528304175328</v>
      </c>
      <c r="D13">
        <f t="shared" si="10"/>
        <v>4</v>
      </c>
      <c r="E13">
        <f t="shared" si="10"/>
        <v>7</v>
      </c>
      <c r="F13">
        <f t="shared" si="10"/>
        <v>15</v>
      </c>
      <c r="G13">
        <f t="shared" si="10"/>
        <v>5</v>
      </c>
      <c r="H13">
        <f t="shared" si="10"/>
        <v>1</v>
      </c>
      <c r="I13">
        <f t="shared" si="10"/>
        <v>1</v>
      </c>
      <c r="J13" s="7">
        <f t="shared" si="10"/>
        <v>6.6833125519211407</v>
      </c>
      <c r="K13" s="7">
        <f t="shared" si="10"/>
        <v>1.5735915849388862</v>
      </c>
      <c r="L13">
        <f t="shared" si="10"/>
        <v>4</v>
      </c>
      <c r="M13" s="7">
        <f>M10</f>
        <v>6.598209602916888E-2</v>
      </c>
      <c r="N13" s="7">
        <f>N10</f>
        <v>0.31134350640058039</v>
      </c>
      <c r="O13">
        <f t="shared" ref="O13:W13" si="13">O10</f>
        <v>4</v>
      </c>
      <c r="P13">
        <f t="shared" si="13"/>
        <v>4</v>
      </c>
      <c r="Q13">
        <f t="shared" si="13"/>
        <v>11</v>
      </c>
      <c r="R13">
        <f t="shared" si="13"/>
        <v>14</v>
      </c>
      <c r="S13">
        <f t="shared" si="13"/>
        <v>2</v>
      </c>
      <c r="T13">
        <f t="shared" si="13"/>
        <v>1</v>
      </c>
      <c r="U13" s="7">
        <f t="shared" si="13"/>
        <v>4.0824829046386304</v>
      </c>
      <c r="V13" s="7">
        <f t="shared" si="13"/>
        <v>6.164414002968976</v>
      </c>
      <c r="W13">
        <f t="shared" si="13"/>
        <v>2</v>
      </c>
      <c r="X13" s="7">
        <f>'OAM_reg (3)'!H11</f>
        <v>0.83070596819625264</v>
      </c>
    </row>
    <row r="14" spans="1:24" x14ac:dyDescent="0.3">
      <c r="A14" t="str">
        <f>OAM_reg!A11</f>
        <v>x3_x4</v>
      </c>
      <c r="B14" s="7">
        <f>x3di_Y!P96</f>
        <v>0.33704812155387948</v>
      </c>
      <c r="C14" s="7">
        <f>x3di_Y!D96</f>
        <v>8.3566824959563857E-2</v>
      </c>
      <c r="D14">
        <f>pivot!Q2</f>
        <v>6</v>
      </c>
      <c r="E14">
        <f>pivot!N2</f>
        <v>4</v>
      </c>
      <c r="F14">
        <f>pivot!Q11</f>
        <v>6</v>
      </c>
      <c r="G14">
        <f>pivot!N9</f>
        <v>8</v>
      </c>
      <c r="H14">
        <f>pivot!Q12</f>
        <v>1</v>
      </c>
      <c r="I14">
        <f>pivot!N10</f>
        <v>1</v>
      </c>
      <c r="J14" s="7">
        <f>pivot!Q13</f>
        <v>2.1602468994692865</v>
      </c>
      <c r="K14" s="7">
        <f>pivot!N11</f>
        <v>2.9439202887759488</v>
      </c>
      <c r="L14">
        <f>x3di_Y!G96</f>
        <v>4</v>
      </c>
      <c r="M14" s="7">
        <f>B16</f>
        <v>0.28349150838529913</v>
      </c>
      <c r="N14" s="7">
        <f t="shared" ref="N14:W14" si="14">C16</f>
        <v>-2.437068842535748E-2</v>
      </c>
      <c r="O14">
        <f t="shared" si="14"/>
        <v>5</v>
      </c>
      <c r="P14">
        <f t="shared" si="14"/>
        <v>5</v>
      </c>
      <c r="Q14">
        <f t="shared" si="14"/>
        <v>8</v>
      </c>
      <c r="R14">
        <f t="shared" si="14"/>
        <v>13</v>
      </c>
      <c r="S14">
        <f t="shared" si="14"/>
        <v>1</v>
      </c>
      <c r="T14">
        <f t="shared" si="14"/>
        <v>1</v>
      </c>
      <c r="U14" s="7">
        <f t="shared" si="14"/>
        <v>3.3166247903553998</v>
      </c>
      <c r="V14" s="7">
        <f t="shared" si="14"/>
        <v>5.0990195135927845</v>
      </c>
      <c r="W14">
        <f t="shared" si="14"/>
        <v>3</v>
      </c>
      <c r="X14" s="7">
        <f>'OAM_reg (3)'!H12</f>
        <v>0.65315123570955047</v>
      </c>
    </row>
    <row r="15" spans="1:24" x14ac:dyDescent="0.3">
      <c r="A15" t="str">
        <f>OAM_reg!A12</f>
        <v>x3_x5</v>
      </c>
      <c r="B15" s="7">
        <f>B14</f>
        <v>0.33704812155387948</v>
      </c>
      <c r="C15" s="7">
        <f t="shared" ref="C15:L15" si="15">C14</f>
        <v>8.3566824959563857E-2</v>
      </c>
      <c r="D15">
        <f t="shared" si="15"/>
        <v>6</v>
      </c>
      <c r="E15">
        <f t="shared" si="15"/>
        <v>4</v>
      </c>
      <c r="F15">
        <f t="shared" si="15"/>
        <v>6</v>
      </c>
      <c r="G15">
        <f t="shared" si="15"/>
        <v>8</v>
      </c>
      <c r="H15">
        <f t="shared" si="15"/>
        <v>1</v>
      </c>
      <c r="I15">
        <f t="shared" si="15"/>
        <v>1</v>
      </c>
      <c r="J15" s="7">
        <f t="shared" si="15"/>
        <v>2.1602468994692865</v>
      </c>
      <c r="K15" s="7">
        <f t="shared" si="15"/>
        <v>2.9439202887759488</v>
      </c>
      <c r="L15">
        <f t="shared" si="15"/>
        <v>4</v>
      </c>
      <c r="M15" s="7">
        <f>M10</f>
        <v>6.598209602916888E-2</v>
      </c>
      <c r="N15" s="7">
        <f t="shared" ref="N15:W15" si="16">N10</f>
        <v>0.31134350640058039</v>
      </c>
      <c r="O15">
        <f t="shared" si="16"/>
        <v>4</v>
      </c>
      <c r="P15">
        <f t="shared" si="16"/>
        <v>4</v>
      </c>
      <c r="Q15">
        <f t="shared" si="16"/>
        <v>11</v>
      </c>
      <c r="R15">
        <f t="shared" si="16"/>
        <v>14</v>
      </c>
      <c r="S15">
        <f t="shared" si="16"/>
        <v>2</v>
      </c>
      <c r="T15">
        <f t="shared" si="16"/>
        <v>1</v>
      </c>
      <c r="U15" s="7">
        <f t="shared" si="16"/>
        <v>4.0824829046386304</v>
      </c>
      <c r="V15" s="7">
        <f t="shared" si="16"/>
        <v>6.164414002968976</v>
      </c>
      <c r="W15">
        <f t="shared" si="16"/>
        <v>2</v>
      </c>
      <c r="X15" s="7">
        <f>'OAM_reg (3)'!H13</f>
        <v>0.84265063614497804</v>
      </c>
    </row>
    <row r="16" spans="1:24" x14ac:dyDescent="0.3">
      <c r="A16" t="str">
        <f>OAM_reg!A13</f>
        <v>x4_x5</v>
      </c>
      <c r="B16" s="7">
        <f>x4di_Y!P96</f>
        <v>0.28349150838529913</v>
      </c>
      <c r="C16" s="7">
        <f>x4di_Y!D96</f>
        <v>-2.437068842535748E-2</v>
      </c>
      <c r="D16">
        <f>pivot!K2</f>
        <v>5</v>
      </c>
      <c r="E16">
        <f>pivot!H2</f>
        <v>5</v>
      </c>
      <c r="F16">
        <f>pivot!K10</f>
        <v>8</v>
      </c>
      <c r="G16">
        <f>pivot!H10</f>
        <v>13</v>
      </c>
      <c r="H16">
        <f>pivot!K11</f>
        <v>1</v>
      </c>
      <c r="I16">
        <f>pivot!H11</f>
        <v>1</v>
      </c>
      <c r="J16" s="7">
        <f>pivot!K12</f>
        <v>3.3166247903553998</v>
      </c>
      <c r="K16" s="7">
        <f>pivot!H12</f>
        <v>5.0990195135927845</v>
      </c>
      <c r="L16">
        <f>x4di_Y!G96</f>
        <v>3</v>
      </c>
      <c r="M16" s="7">
        <f>M10</f>
        <v>6.598209602916888E-2</v>
      </c>
      <c r="N16" s="7">
        <f t="shared" ref="N16:W16" si="17">N10</f>
        <v>0.31134350640058039</v>
      </c>
      <c r="O16">
        <f t="shared" si="17"/>
        <v>4</v>
      </c>
      <c r="P16">
        <f t="shared" si="17"/>
        <v>4</v>
      </c>
      <c r="Q16">
        <f t="shared" si="17"/>
        <v>11</v>
      </c>
      <c r="R16">
        <f t="shared" si="17"/>
        <v>14</v>
      </c>
      <c r="S16">
        <f t="shared" si="17"/>
        <v>2</v>
      </c>
      <c r="T16">
        <f t="shared" si="17"/>
        <v>1</v>
      </c>
      <c r="U16" s="7">
        <f t="shared" si="17"/>
        <v>4.0824829046386304</v>
      </c>
      <c r="V16" s="7">
        <f t="shared" si="17"/>
        <v>6.164414002968976</v>
      </c>
      <c r="W16">
        <f t="shared" si="17"/>
        <v>2</v>
      </c>
      <c r="X16" s="7">
        <f>'OAM_reg (3)'!H14</f>
        <v>0.7365382135230728</v>
      </c>
    </row>
    <row r="18" spans="1:25" x14ac:dyDescent="0.3">
      <c r="B18" t="str">
        <f>B4&amp;B5&amp;B6</f>
        <v>X(I)DIRECTCORREL</v>
      </c>
      <c r="C18" t="str">
        <f t="shared" ref="C18:W18" si="18">C4&amp;C5&amp;C6</f>
        <v>X(I)INVERSECORREL</v>
      </c>
      <c r="D18" t="str">
        <f t="shared" si="18"/>
        <v>X(I)DIRECTcount</v>
      </c>
      <c r="E18" t="str">
        <f t="shared" si="18"/>
        <v>X(I)INVERSEcount</v>
      </c>
      <c r="F18" t="str">
        <f t="shared" si="18"/>
        <v>X(I)DIRECTmax</v>
      </c>
      <c r="G18" t="str">
        <f t="shared" si="18"/>
        <v>X(I)INVERSEmax</v>
      </c>
      <c r="H18" t="str">
        <f t="shared" si="18"/>
        <v>X(I)DIRECTmin</v>
      </c>
      <c r="I18" t="str">
        <f t="shared" si="18"/>
        <v>X(I)INVERSEmin</v>
      </c>
      <c r="J18" t="str">
        <f t="shared" si="18"/>
        <v>X(I)DIRECTstdev</v>
      </c>
      <c r="K18" t="str">
        <f t="shared" si="18"/>
        <v>X(I)INVERSEstdev</v>
      </c>
      <c r="L18" t="str">
        <f t="shared" si="18"/>
        <v>X(I)D&amp;Ivalidity</v>
      </c>
      <c r="M18" t="str">
        <f t="shared" si="18"/>
        <v>X(J)DIRECTCORREL</v>
      </c>
      <c r="N18" t="str">
        <f t="shared" si="18"/>
        <v>X(J)INVERSECORREL</v>
      </c>
      <c r="O18" t="str">
        <f t="shared" si="18"/>
        <v>X(J)DIRECTcount</v>
      </c>
      <c r="P18" t="str">
        <f t="shared" si="18"/>
        <v>X(J)INVERSEcount</v>
      </c>
      <c r="Q18" t="str">
        <f t="shared" si="18"/>
        <v>X(J)DIRECTmax</v>
      </c>
      <c r="R18" t="str">
        <f t="shared" si="18"/>
        <v>X(J)INVERSEmax</v>
      </c>
      <c r="S18" t="str">
        <f t="shared" si="18"/>
        <v>X(J)DIRECTmin</v>
      </c>
      <c r="T18" t="str">
        <f t="shared" si="18"/>
        <v>X(J)INVERSEmin</v>
      </c>
      <c r="U18" t="str">
        <f t="shared" si="18"/>
        <v>X(J)DIRECTstdev</v>
      </c>
      <c r="V18" t="str">
        <f t="shared" si="18"/>
        <v>X(J)INVERSEstdev</v>
      </c>
      <c r="W18" t="str">
        <f t="shared" si="18"/>
        <v>X(J)D&amp;Ivalidity</v>
      </c>
      <c r="X18" t="s">
        <v>274</v>
      </c>
      <c r="Y18" t="s">
        <v>275</v>
      </c>
    </row>
    <row r="19" spans="1:25" x14ac:dyDescent="0.3">
      <c r="A19" t="str">
        <f>A7</f>
        <v>x1_x2</v>
      </c>
      <c r="B19">
        <f>B7*B$1</f>
        <v>-4.1815687898146152E-2</v>
      </c>
      <c r="C19">
        <f t="shared" ref="C19:W19" si="19">C7*C$1</f>
        <v>0.13293149786547584</v>
      </c>
      <c r="D19">
        <f t="shared" si="19"/>
        <v>9.8467890235528974E-2</v>
      </c>
      <c r="E19">
        <f t="shared" si="19"/>
        <v>0</v>
      </c>
      <c r="F19">
        <f t="shared" si="19"/>
        <v>0</v>
      </c>
      <c r="G19">
        <f t="shared" si="19"/>
        <v>0</v>
      </c>
      <c r="H19">
        <f t="shared" si="19"/>
        <v>0</v>
      </c>
      <c r="I19">
        <f t="shared" si="19"/>
        <v>1.7022591991125535E-9</v>
      </c>
      <c r="J19">
        <f t="shared" si="19"/>
        <v>0.118283797341109</v>
      </c>
      <c r="K19">
        <f t="shared" si="19"/>
        <v>0</v>
      </c>
      <c r="L19">
        <f t="shared" si="19"/>
        <v>0.22769584954556205</v>
      </c>
      <c r="M19">
        <f t="shared" si="19"/>
        <v>-4.4349719934888551E-2</v>
      </c>
      <c r="N19">
        <f t="shared" si="19"/>
        <v>0.22095875446678437</v>
      </c>
      <c r="O19">
        <f t="shared" si="19"/>
        <v>0</v>
      </c>
      <c r="P19">
        <f t="shared" si="19"/>
        <v>0</v>
      </c>
      <c r="Q19">
        <f t="shared" si="19"/>
        <v>1.7863116565320145E-5</v>
      </c>
      <c r="R19">
        <f t="shared" si="19"/>
        <v>0</v>
      </c>
      <c r="S19">
        <f t="shared" si="19"/>
        <v>6.0223674261286123E-2</v>
      </c>
      <c r="T19">
        <f t="shared" si="19"/>
        <v>0</v>
      </c>
      <c r="U19">
        <f t="shared" si="19"/>
        <v>1.014663212927789E-5</v>
      </c>
      <c r="V19">
        <f t="shared" si="19"/>
        <v>0</v>
      </c>
      <c r="W19">
        <f t="shared" si="19"/>
        <v>3.1159946199020881E-4</v>
      </c>
      <c r="X19">
        <f>SUM(B19:W19)</f>
        <v>0.77273566679565564</v>
      </c>
      <c r="Y19" s="7">
        <f>X7-X19</f>
        <v>2.0275816201009711E-5</v>
      </c>
    </row>
    <row r="20" spans="1:25" x14ac:dyDescent="0.3">
      <c r="A20" t="str">
        <f t="shared" ref="A20:A28" si="20">A8</f>
        <v>x1_x3</v>
      </c>
      <c r="B20">
        <f t="shared" ref="B20:W28" si="21">B8*B$1</f>
        <v>-4.1815687898146152E-2</v>
      </c>
      <c r="C20">
        <f t="shared" si="21"/>
        <v>0.13293149786547584</v>
      </c>
      <c r="D20">
        <f t="shared" si="21"/>
        <v>9.8467890235528974E-2</v>
      </c>
      <c r="E20">
        <f t="shared" si="21"/>
        <v>0</v>
      </c>
      <c r="F20">
        <f t="shared" si="21"/>
        <v>0</v>
      </c>
      <c r="G20">
        <f t="shared" si="21"/>
        <v>0</v>
      </c>
      <c r="H20">
        <f t="shared" si="21"/>
        <v>0</v>
      </c>
      <c r="I20">
        <f t="shared" si="21"/>
        <v>1.7022591991125535E-9</v>
      </c>
      <c r="J20">
        <f t="shared" si="21"/>
        <v>0.118283797341109</v>
      </c>
      <c r="K20">
        <f t="shared" si="21"/>
        <v>0</v>
      </c>
      <c r="L20">
        <f t="shared" si="21"/>
        <v>0.22769584954556205</v>
      </c>
      <c r="M20">
        <f t="shared" si="21"/>
        <v>0.10907781169434548</v>
      </c>
      <c r="N20">
        <f t="shared" si="21"/>
        <v>3.3260043669590018E-2</v>
      </c>
      <c r="O20">
        <f t="shared" si="21"/>
        <v>0</v>
      </c>
      <c r="P20">
        <f t="shared" si="21"/>
        <v>0</v>
      </c>
      <c r="Q20">
        <f t="shared" si="21"/>
        <v>7.1452466261280588E-6</v>
      </c>
      <c r="R20">
        <f t="shared" si="21"/>
        <v>0</v>
      </c>
      <c r="S20">
        <f t="shared" si="21"/>
        <v>6.0223674261286123E-2</v>
      </c>
      <c r="T20">
        <f t="shared" si="21"/>
        <v>0</v>
      </c>
      <c r="U20">
        <f t="shared" si="21"/>
        <v>3.2796955741696158E-6</v>
      </c>
      <c r="V20">
        <f t="shared" si="21"/>
        <v>0</v>
      </c>
      <c r="W20">
        <f t="shared" si="21"/>
        <v>3.1159946199020881E-4</v>
      </c>
      <c r="X20">
        <f t="shared" ref="X20:X28" si="22">SUM(B20:W20)</f>
        <v>0.73844690282120096</v>
      </c>
      <c r="Y20" s="7">
        <f t="shared" ref="Y20:Y28" si="23">X8-X20</f>
        <v>1.0938262416938516E-3</v>
      </c>
    </row>
    <row r="21" spans="1:25" x14ac:dyDescent="0.3">
      <c r="A21" t="str">
        <f t="shared" si="20"/>
        <v>x1_x4</v>
      </c>
      <c r="B21">
        <f t="shared" si="21"/>
        <v>-4.1815687898146152E-2</v>
      </c>
      <c r="C21">
        <f t="shared" si="21"/>
        <v>0.13293149786547584</v>
      </c>
      <c r="D21">
        <f t="shared" si="21"/>
        <v>9.8467890235528974E-2</v>
      </c>
      <c r="E21">
        <f t="shared" si="21"/>
        <v>0</v>
      </c>
      <c r="F21">
        <f t="shared" si="21"/>
        <v>0</v>
      </c>
      <c r="G21">
        <f t="shared" si="21"/>
        <v>0</v>
      </c>
      <c r="H21">
        <f t="shared" si="21"/>
        <v>0</v>
      </c>
      <c r="I21">
        <f t="shared" si="21"/>
        <v>1.7022591991125535E-9</v>
      </c>
      <c r="J21">
        <f t="shared" si="21"/>
        <v>0.118283797341109</v>
      </c>
      <c r="K21">
        <f t="shared" si="21"/>
        <v>0</v>
      </c>
      <c r="L21">
        <f t="shared" si="21"/>
        <v>0.22769584954556205</v>
      </c>
      <c r="M21">
        <f t="shared" si="21"/>
        <v>9.1745455295927009E-2</v>
      </c>
      <c r="N21">
        <f t="shared" si="21"/>
        <v>-9.6996644503076299E-3</v>
      </c>
      <c r="O21">
        <f t="shared" si="21"/>
        <v>0</v>
      </c>
      <c r="P21">
        <f t="shared" si="21"/>
        <v>0</v>
      </c>
      <c r="Q21">
        <f t="shared" si="21"/>
        <v>9.5269955015040779E-6</v>
      </c>
      <c r="R21">
        <f t="shared" si="21"/>
        <v>0</v>
      </c>
      <c r="S21">
        <f t="shared" si="21"/>
        <v>6.0223674261286123E-2</v>
      </c>
      <c r="T21">
        <f t="shared" si="21"/>
        <v>0</v>
      </c>
      <c r="U21">
        <f t="shared" si="21"/>
        <v>5.0353131620196486E-6</v>
      </c>
      <c r="V21">
        <f t="shared" si="21"/>
        <v>0</v>
      </c>
      <c r="W21">
        <f t="shared" si="21"/>
        <v>2.3369959649265662E-4</v>
      </c>
      <c r="X21">
        <f t="shared" si="22"/>
        <v>0.67808107580385046</v>
      </c>
      <c r="Y21" s="7">
        <f t="shared" si="23"/>
        <v>-5.4124256988381525E-3</v>
      </c>
    </row>
    <row r="22" spans="1:25" x14ac:dyDescent="0.3">
      <c r="A22" t="str">
        <f t="shared" si="20"/>
        <v>x1_x5</v>
      </c>
      <c r="B22">
        <f t="shared" si="21"/>
        <v>-4.1815687898146152E-2</v>
      </c>
      <c r="C22">
        <f t="shared" si="21"/>
        <v>0.13293149786547584</v>
      </c>
      <c r="D22">
        <f t="shared" si="21"/>
        <v>9.8467890235528974E-2</v>
      </c>
      <c r="E22">
        <f t="shared" si="21"/>
        <v>0</v>
      </c>
      <c r="F22">
        <f t="shared" si="21"/>
        <v>0</v>
      </c>
      <c r="G22">
        <f t="shared" si="21"/>
        <v>0</v>
      </c>
      <c r="H22">
        <f t="shared" si="21"/>
        <v>0</v>
      </c>
      <c r="I22">
        <f t="shared" si="21"/>
        <v>1.7022591991125535E-9</v>
      </c>
      <c r="J22">
        <f t="shared" si="21"/>
        <v>0.118283797341109</v>
      </c>
      <c r="K22">
        <f t="shared" si="21"/>
        <v>0</v>
      </c>
      <c r="L22">
        <f t="shared" si="21"/>
        <v>0.22769584954556205</v>
      </c>
      <c r="M22">
        <f t="shared" si="21"/>
        <v>2.135357590093373E-2</v>
      </c>
      <c r="N22">
        <f t="shared" si="21"/>
        <v>0.1239163821784217</v>
      </c>
      <c r="O22">
        <f t="shared" si="21"/>
        <v>0</v>
      </c>
      <c r="P22">
        <f t="shared" si="21"/>
        <v>0</v>
      </c>
      <c r="Q22">
        <f t="shared" si="21"/>
        <v>1.3099618814568107E-5</v>
      </c>
      <c r="R22">
        <f t="shared" si="21"/>
        <v>0</v>
      </c>
      <c r="S22">
        <f t="shared" si="21"/>
        <v>0.12044734852257225</v>
      </c>
      <c r="T22">
        <f t="shared" si="21"/>
        <v>0</v>
      </c>
      <c r="U22">
        <f t="shared" si="21"/>
        <v>6.1980420466085695E-6</v>
      </c>
      <c r="V22">
        <f t="shared" si="21"/>
        <v>0</v>
      </c>
      <c r="W22">
        <f t="shared" si="21"/>
        <v>1.557997309951044E-4</v>
      </c>
      <c r="X22">
        <f t="shared" si="22"/>
        <v>0.80145575278557279</v>
      </c>
      <c r="Y22" s="7">
        <f t="shared" si="23"/>
        <v>4.1721407453229054E-3</v>
      </c>
    </row>
    <row r="23" spans="1:25" x14ac:dyDescent="0.3">
      <c r="A23" t="str">
        <f t="shared" si="20"/>
        <v>x2_x3</v>
      </c>
      <c r="B23">
        <f t="shared" si="21"/>
        <v>-5.702309019805394E-2</v>
      </c>
      <c r="C23">
        <f t="shared" si="21"/>
        <v>0.14820189227439054</v>
      </c>
      <c r="D23">
        <f t="shared" si="21"/>
        <v>7.8774312188423179E-2</v>
      </c>
      <c r="E23">
        <f t="shared" si="21"/>
        <v>0</v>
      </c>
      <c r="F23">
        <f t="shared" si="21"/>
        <v>0</v>
      </c>
      <c r="G23">
        <f t="shared" si="21"/>
        <v>0</v>
      </c>
      <c r="H23">
        <f t="shared" si="21"/>
        <v>0</v>
      </c>
      <c r="I23">
        <f t="shared" si="21"/>
        <v>1.7022591991125535E-9</v>
      </c>
      <c r="J23">
        <f t="shared" si="21"/>
        <v>0.2499867729567547</v>
      </c>
      <c r="K23">
        <f t="shared" si="21"/>
        <v>0</v>
      </c>
      <c r="L23">
        <f t="shared" si="21"/>
        <v>0.18215667963644963</v>
      </c>
      <c r="M23">
        <f t="shared" si="21"/>
        <v>0.10907781169434548</v>
      </c>
      <c r="N23">
        <f t="shared" si="21"/>
        <v>3.3260043669590018E-2</v>
      </c>
      <c r="O23">
        <f t="shared" si="21"/>
        <v>0</v>
      </c>
      <c r="P23">
        <f t="shared" si="21"/>
        <v>0</v>
      </c>
      <c r="Q23">
        <f t="shared" si="21"/>
        <v>7.1452466261280588E-6</v>
      </c>
      <c r="R23">
        <f t="shared" si="21"/>
        <v>0</v>
      </c>
      <c r="S23">
        <f t="shared" si="21"/>
        <v>6.0223674261286123E-2</v>
      </c>
      <c r="T23">
        <f t="shared" si="21"/>
        <v>0</v>
      </c>
      <c r="U23">
        <f t="shared" si="21"/>
        <v>3.2796955741696158E-6</v>
      </c>
      <c r="V23">
        <f t="shared" si="21"/>
        <v>0</v>
      </c>
      <c r="W23">
        <f t="shared" si="21"/>
        <v>3.1159946199020881E-4</v>
      </c>
      <c r="X23">
        <f t="shared" si="22"/>
        <v>0.80498012258963547</v>
      </c>
      <c r="Y23" s="7">
        <f t="shared" si="23"/>
        <v>-1.128002952006768E-3</v>
      </c>
    </row>
    <row r="24" spans="1:25" x14ac:dyDescent="0.3">
      <c r="A24" t="str">
        <f t="shared" si="20"/>
        <v>x2_x4</v>
      </c>
      <c r="B24">
        <f t="shared" si="21"/>
        <v>-5.702309019805394E-2</v>
      </c>
      <c r="C24">
        <f t="shared" si="21"/>
        <v>0.14820189227439054</v>
      </c>
      <c r="D24">
        <f t="shared" si="21"/>
        <v>7.8774312188423179E-2</v>
      </c>
      <c r="E24">
        <f t="shared" si="21"/>
        <v>0</v>
      </c>
      <c r="F24">
        <f t="shared" si="21"/>
        <v>0</v>
      </c>
      <c r="G24">
        <f t="shared" si="21"/>
        <v>0</v>
      </c>
      <c r="H24">
        <f t="shared" si="21"/>
        <v>0</v>
      </c>
      <c r="I24">
        <f t="shared" si="21"/>
        <v>1.7022591991125535E-9</v>
      </c>
      <c r="J24">
        <f t="shared" si="21"/>
        <v>0.2499867729567547</v>
      </c>
      <c r="K24">
        <f t="shared" si="21"/>
        <v>0</v>
      </c>
      <c r="L24">
        <f t="shared" si="21"/>
        <v>0.18215667963644963</v>
      </c>
      <c r="M24">
        <f t="shared" si="21"/>
        <v>9.1745455295927009E-2</v>
      </c>
      <c r="N24">
        <f t="shared" si="21"/>
        <v>-9.6996644503076299E-3</v>
      </c>
      <c r="O24">
        <f t="shared" si="21"/>
        <v>0</v>
      </c>
      <c r="P24">
        <f t="shared" si="21"/>
        <v>0</v>
      </c>
      <c r="Q24">
        <f t="shared" si="21"/>
        <v>9.5269955015040779E-6</v>
      </c>
      <c r="R24">
        <f t="shared" si="21"/>
        <v>0</v>
      </c>
      <c r="S24">
        <f t="shared" si="21"/>
        <v>6.0223674261286123E-2</v>
      </c>
      <c r="T24">
        <f t="shared" si="21"/>
        <v>0</v>
      </c>
      <c r="U24">
        <f t="shared" si="21"/>
        <v>5.0353131620196486E-6</v>
      </c>
      <c r="V24">
        <f t="shared" si="21"/>
        <v>0</v>
      </c>
      <c r="W24">
        <f t="shared" si="21"/>
        <v>2.3369959649265662E-4</v>
      </c>
      <c r="X24">
        <f t="shared" si="22"/>
        <v>0.74461429557228498</v>
      </c>
      <c r="Y24" s="7">
        <f t="shared" si="23"/>
        <v>3.8443229233292575E-2</v>
      </c>
    </row>
    <row r="25" spans="1:25" x14ac:dyDescent="0.3">
      <c r="A25" t="str">
        <f t="shared" si="20"/>
        <v>x2_x5</v>
      </c>
      <c r="B25">
        <f t="shared" si="21"/>
        <v>-5.702309019805394E-2</v>
      </c>
      <c r="C25">
        <f t="shared" si="21"/>
        <v>0.14820189227439054</v>
      </c>
      <c r="D25">
        <f t="shared" si="21"/>
        <v>7.8774312188423179E-2</v>
      </c>
      <c r="E25">
        <f t="shared" si="21"/>
        <v>0</v>
      </c>
      <c r="F25">
        <f t="shared" si="21"/>
        <v>0</v>
      </c>
      <c r="G25">
        <f t="shared" si="21"/>
        <v>0</v>
      </c>
      <c r="H25">
        <f t="shared" si="21"/>
        <v>0</v>
      </c>
      <c r="I25">
        <f t="shared" si="21"/>
        <v>1.7022591991125535E-9</v>
      </c>
      <c r="J25">
        <f t="shared" si="21"/>
        <v>0.2499867729567547</v>
      </c>
      <c r="K25">
        <f t="shared" si="21"/>
        <v>0</v>
      </c>
      <c r="L25">
        <f t="shared" si="21"/>
        <v>0.18215667963644963</v>
      </c>
      <c r="M25">
        <f t="shared" si="21"/>
        <v>2.135357590093373E-2</v>
      </c>
      <c r="N25">
        <f t="shared" si="21"/>
        <v>0.1239163821784217</v>
      </c>
      <c r="O25">
        <f t="shared" si="21"/>
        <v>0</v>
      </c>
      <c r="P25">
        <f t="shared" si="21"/>
        <v>0</v>
      </c>
      <c r="Q25">
        <f t="shared" si="21"/>
        <v>1.3099618814568107E-5</v>
      </c>
      <c r="R25">
        <f t="shared" si="21"/>
        <v>0</v>
      </c>
      <c r="S25">
        <f t="shared" si="21"/>
        <v>0.12044734852257225</v>
      </c>
      <c r="T25">
        <f t="shared" si="21"/>
        <v>0</v>
      </c>
      <c r="U25">
        <f t="shared" si="21"/>
        <v>6.1980420466085695E-6</v>
      </c>
      <c r="V25">
        <f t="shared" si="21"/>
        <v>0</v>
      </c>
      <c r="W25">
        <f t="shared" si="21"/>
        <v>1.557997309951044E-4</v>
      </c>
      <c r="X25">
        <f t="shared" si="22"/>
        <v>0.86798897255400731</v>
      </c>
      <c r="Y25" s="7">
        <f t="shared" si="23"/>
        <v>-3.7283004357754668E-2</v>
      </c>
    </row>
    <row r="26" spans="1:25" x14ac:dyDescent="0.3">
      <c r="A26" t="str">
        <f t="shared" si="20"/>
        <v>x3_x4</v>
      </c>
      <c r="B26">
        <f t="shared" si="21"/>
        <v>0.14024787313166232</v>
      </c>
      <c r="C26">
        <f t="shared" si="21"/>
        <v>2.2308242191431647E-2</v>
      </c>
      <c r="D26">
        <f t="shared" si="21"/>
        <v>0.11816146828263477</v>
      </c>
      <c r="E26">
        <f t="shared" si="21"/>
        <v>0</v>
      </c>
      <c r="F26">
        <f t="shared" si="21"/>
        <v>0</v>
      </c>
      <c r="G26">
        <f t="shared" si="21"/>
        <v>0</v>
      </c>
      <c r="H26">
        <f t="shared" si="21"/>
        <v>0</v>
      </c>
      <c r="I26">
        <f t="shared" si="21"/>
        <v>1.7022591991125535E-9</v>
      </c>
      <c r="J26">
        <f t="shared" si="21"/>
        <v>8.080321651767243E-2</v>
      </c>
      <c r="K26">
        <f t="shared" si="21"/>
        <v>0</v>
      </c>
      <c r="L26">
        <f t="shared" si="21"/>
        <v>0.18215667963644963</v>
      </c>
      <c r="M26">
        <f t="shared" si="21"/>
        <v>9.1745455295927009E-2</v>
      </c>
      <c r="N26">
        <f t="shared" si="21"/>
        <v>-9.6996644503076299E-3</v>
      </c>
      <c r="O26">
        <f t="shared" si="21"/>
        <v>0</v>
      </c>
      <c r="P26">
        <f t="shared" si="21"/>
        <v>0</v>
      </c>
      <c r="Q26">
        <f t="shared" si="21"/>
        <v>9.5269955015040779E-6</v>
      </c>
      <c r="R26">
        <f t="shared" si="21"/>
        <v>0</v>
      </c>
      <c r="S26">
        <f t="shared" si="21"/>
        <v>6.0223674261286123E-2</v>
      </c>
      <c r="T26">
        <f t="shared" si="21"/>
        <v>0</v>
      </c>
      <c r="U26">
        <f t="shared" si="21"/>
        <v>5.0353131620196486E-6</v>
      </c>
      <c r="V26">
        <f t="shared" si="21"/>
        <v>0</v>
      </c>
      <c r="W26">
        <f t="shared" si="21"/>
        <v>2.3369959649265662E-4</v>
      </c>
      <c r="X26">
        <f t="shared" si="22"/>
        <v>0.6861952084741717</v>
      </c>
      <c r="Y26" s="7">
        <f t="shared" si="23"/>
        <v>-3.3043972764621232E-2</v>
      </c>
    </row>
    <row r="27" spans="1:25" x14ac:dyDescent="0.3">
      <c r="A27" t="str">
        <f t="shared" si="20"/>
        <v>x3_x5</v>
      </c>
      <c r="B27">
        <f t="shared" si="21"/>
        <v>0.14024787313166232</v>
      </c>
      <c r="C27">
        <f t="shared" si="21"/>
        <v>2.2308242191431647E-2</v>
      </c>
      <c r="D27">
        <f t="shared" si="21"/>
        <v>0.11816146828263477</v>
      </c>
      <c r="E27">
        <f t="shared" si="21"/>
        <v>0</v>
      </c>
      <c r="F27">
        <f t="shared" si="21"/>
        <v>0</v>
      </c>
      <c r="G27">
        <f t="shared" si="21"/>
        <v>0</v>
      </c>
      <c r="H27">
        <f t="shared" si="21"/>
        <v>0</v>
      </c>
      <c r="I27">
        <f t="shared" si="21"/>
        <v>1.7022591991125535E-9</v>
      </c>
      <c r="J27">
        <f t="shared" si="21"/>
        <v>8.080321651767243E-2</v>
      </c>
      <c r="K27">
        <f t="shared" si="21"/>
        <v>0</v>
      </c>
      <c r="L27">
        <f t="shared" si="21"/>
        <v>0.18215667963644963</v>
      </c>
      <c r="M27">
        <f t="shared" si="21"/>
        <v>2.135357590093373E-2</v>
      </c>
      <c r="N27">
        <f t="shared" si="21"/>
        <v>0.1239163821784217</v>
      </c>
      <c r="O27">
        <f t="shared" si="21"/>
        <v>0</v>
      </c>
      <c r="P27">
        <f t="shared" si="21"/>
        <v>0</v>
      </c>
      <c r="Q27">
        <f t="shared" si="21"/>
        <v>1.3099618814568107E-5</v>
      </c>
      <c r="R27">
        <f t="shared" si="21"/>
        <v>0</v>
      </c>
      <c r="S27">
        <f t="shared" si="21"/>
        <v>0.12044734852257225</v>
      </c>
      <c r="T27">
        <f t="shared" si="21"/>
        <v>0</v>
      </c>
      <c r="U27">
        <f t="shared" si="21"/>
        <v>6.1980420466085695E-6</v>
      </c>
      <c r="V27">
        <f t="shared" si="21"/>
        <v>0</v>
      </c>
      <c r="W27">
        <f t="shared" si="21"/>
        <v>1.557997309951044E-4</v>
      </c>
      <c r="X27">
        <f t="shared" si="22"/>
        <v>0.80956988545589392</v>
      </c>
      <c r="Y27" s="7">
        <f t="shared" si="23"/>
        <v>3.3080750689084115E-2</v>
      </c>
    </row>
    <row r="28" spans="1:25" x14ac:dyDescent="0.3">
      <c r="A28" t="str">
        <f t="shared" si="20"/>
        <v>x4_x5</v>
      </c>
      <c r="B28">
        <f t="shared" si="21"/>
        <v>0.11796262479857569</v>
      </c>
      <c r="C28">
        <f t="shared" si="21"/>
        <v>-6.5057781006740796E-3</v>
      </c>
      <c r="D28">
        <f t="shared" si="21"/>
        <v>9.8467890235528974E-2</v>
      </c>
      <c r="E28">
        <f t="shared" si="21"/>
        <v>0</v>
      </c>
      <c r="F28">
        <f t="shared" si="21"/>
        <v>0</v>
      </c>
      <c r="G28">
        <f t="shared" si="21"/>
        <v>0</v>
      </c>
      <c r="H28">
        <f t="shared" si="21"/>
        <v>0</v>
      </c>
      <c r="I28">
        <f t="shared" si="21"/>
        <v>1.7022591991125535E-9</v>
      </c>
      <c r="J28">
        <f t="shared" si="21"/>
        <v>0.12405709324652014</v>
      </c>
      <c r="K28">
        <f t="shared" si="21"/>
        <v>0</v>
      </c>
      <c r="L28">
        <f t="shared" si="21"/>
        <v>0.13661750972733722</v>
      </c>
      <c r="M28">
        <f t="shared" si="21"/>
        <v>2.135357590093373E-2</v>
      </c>
      <c r="N28">
        <f t="shared" si="21"/>
        <v>0.1239163821784217</v>
      </c>
      <c r="O28">
        <f t="shared" si="21"/>
        <v>0</v>
      </c>
      <c r="P28">
        <f t="shared" si="21"/>
        <v>0</v>
      </c>
      <c r="Q28">
        <f t="shared" si="21"/>
        <v>1.3099618814568107E-5</v>
      </c>
      <c r="R28">
        <f t="shared" si="21"/>
        <v>0</v>
      </c>
      <c r="S28">
        <f t="shared" si="21"/>
        <v>0.12044734852257225</v>
      </c>
      <c r="T28">
        <f t="shared" si="21"/>
        <v>0</v>
      </c>
      <c r="U28">
        <f t="shared" si="21"/>
        <v>6.1980420466085695E-6</v>
      </c>
      <c r="V28">
        <f t="shared" si="21"/>
        <v>0</v>
      </c>
      <c r="W28">
        <f t="shared" si="21"/>
        <v>1.557997309951044E-4</v>
      </c>
      <c r="X28">
        <f t="shared" si="22"/>
        <v>0.73649174560333108</v>
      </c>
      <c r="Y28" s="7">
        <f t="shared" si="23"/>
        <v>4.6467919741721708E-5</v>
      </c>
    </row>
    <row r="29" spans="1:25" x14ac:dyDescent="0.3">
      <c r="X29" t="s">
        <v>30</v>
      </c>
      <c r="Y29" t="s">
        <v>176</v>
      </c>
    </row>
    <row r="30" spans="1:25" x14ac:dyDescent="0.3">
      <c r="U30" s="41" t="s">
        <v>664</v>
      </c>
      <c r="W30" t="s">
        <v>662</v>
      </c>
      <c r="X30">
        <f>CORREL(X19:X28,X7:X16)</f>
        <v>0.92720727981807638</v>
      </c>
      <c r="Y30" s="6">
        <f>SUMSQ(Y19:Y28)</f>
        <v>5.1033170172734722E-3</v>
      </c>
    </row>
    <row r="31" spans="1:25" x14ac:dyDescent="0.3">
      <c r="W31" t="s">
        <v>663</v>
      </c>
      <c r="X31">
        <f>oam_SIM3_simy!U12</f>
        <v>0.90698235585404208</v>
      </c>
    </row>
  </sheetData>
  <conditionalFormatting sqref="X30:X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68CE-5535-4F21-A89A-B90ED7BF2B7C}">
  <dimension ref="A1:Z31"/>
  <sheetViews>
    <sheetView zoomScale="70" zoomScaleNormal="70" workbookViewId="0"/>
  </sheetViews>
  <sheetFormatPr defaultRowHeight="14.4" x14ac:dyDescent="0.3"/>
  <cols>
    <col min="24" max="24" width="10.44140625" bestFit="1" customWidth="1"/>
    <col min="26" max="26" width="19.33203125" bestFit="1" customWidth="1"/>
  </cols>
  <sheetData>
    <row r="1" spans="1:26" x14ac:dyDescent="0.3">
      <c r="B1" s="71">
        <v>0</v>
      </c>
      <c r="C1" s="71">
        <v>0</v>
      </c>
      <c r="D1" s="71">
        <v>3.544964941779815E-2</v>
      </c>
      <c r="E1" s="71">
        <v>0</v>
      </c>
      <c r="F1" s="71">
        <v>0</v>
      </c>
      <c r="G1" s="71">
        <v>0</v>
      </c>
      <c r="H1" s="71">
        <v>0</v>
      </c>
      <c r="I1" s="71">
        <v>0</v>
      </c>
      <c r="J1" s="71">
        <v>3.1571337724438354E-2</v>
      </c>
      <c r="K1" s="71">
        <v>0</v>
      </c>
      <c r="L1" s="71">
        <v>2.0449025914434312E-2</v>
      </c>
      <c r="M1" s="71">
        <v>0</v>
      </c>
      <c r="N1" s="71">
        <v>0</v>
      </c>
      <c r="O1" s="71">
        <v>0</v>
      </c>
      <c r="P1" s="71">
        <v>0</v>
      </c>
      <c r="Q1" s="71">
        <v>3.1253988389356837E-3</v>
      </c>
      <c r="R1" s="71">
        <v>0</v>
      </c>
      <c r="S1" s="71">
        <v>0.14523282405306459</v>
      </c>
      <c r="T1" s="71">
        <v>0</v>
      </c>
      <c r="U1" s="71">
        <v>0</v>
      </c>
      <c r="V1" s="71">
        <v>0</v>
      </c>
      <c r="W1" s="71">
        <v>4.9102093598086954E-2</v>
      </c>
      <c r="Z1" s="41" t="s">
        <v>328</v>
      </c>
    </row>
    <row r="2" spans="1:26" x14ac:dyDescent="0.3">
      <c r="A2" t="s">
        <v>95</v>
      </c>
      <c r="B2">
        <f>IF(B3&lt;0,1,0)</f>
        <v>1</v>
      </c>
      <c r="C2">
        <f t="shared" ref="C2:W2" si="0">IF(C3&lt;0,1,0)</f>
        <v>0</v>
      </c>
      <c r="D2">
        <f t="shared" si="0"/>
        <v>1</v>
      </c>
      <c r="E2">
        <f t="shared" si="0"/>
        <v>0</v>
      </c>
      <c r="F2">
        <f t="shared" si="0"/>
        <v>0</v>
      </c>
      <c r="G2">
        <f t="shared" si="0"/>
        <v>1</v>
      </c>
      <c r="H2" t="e">
        <f t="shared" si="0"/>
        <v>#DIV/0!</v>
      </c>
      <c r="I2" t="e">
        <f t="shared" si="0"/>
        <v>#DIV/0!</v>
      </c>
      <c r="J2">
        <f t="shared" si="0"/>
        <v>0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0</v>
      </c>
      <c r="O2">
        <f t="shared" si="0"/>
        <v>1</v>
      </c>
      <c r="P2">
        <f t="shared" si="0"/>
        <v>1</v>
      </c>
      <c r="Q2">
        <f t="shared" si="0"/>
        <v>0</v>
      </c>
      <c r="R2">
        <f t="shared" si="0"/>
        <v>0</v>
      </c>
      <c r="S2">
        <f t="shared" si="0"/>
        <v>0</v>
      </c>
      <c r="T2" t="e">
        <f t="shared" si="0"/>
        <v>#DIV/0!</v>
      </c>
      <c r="U2">
        <f t="shared" si="0"/>
        <v>0</v>
      </c>
      <c r="V2">
        <f t="shared" si="0"/>
        <v>0</v>
      </c>
      <c r="W2">
        <f t="shared" si="0"/>
        <v>1</v>
      </c>
    </row>
    <row r="3" spans="1:26" x14ac:dyDescent="0.3">
      <c r="A3" t="s">
        <v>30</v>
      </c>
      <c r="B3" s="7">
        <f>CORREL(B7:B16,$X$7:$X$16)</f>
        <v>-0.2421164261234155</v>
      </c>
      <c r="C3" s="7">
        <f t="shared" ref="C3" si="1">CORREL(C7:C16,$X$7:$X$16)</f>
        <v>0.26249440815209851</v>
      </c>
      <c r="D3" s="7">
        <f t="shared" ref="D3:W3" si="2">CORREL(D7:D16,$X$7:$X$16)</f>
        <v>-0.37366086242297009</v>
      </c>
      <c r="E3" s="7">
        <f t="shared" si="2"/>
        <v>0.33494905882705894</v>
      </c>
      <c r="F3" s="7">
        <f t="shared" si="2"/>
        <v>0.42903607938689292</v>
      </c>
      <c r="G3" s="7">
        <f t="shared" si="2"/>
        <v>-0.41256614014745668</v>
      </c>
      <c r="H3" s="7" t="e">
        <f t="shared" si="2"/>
        <v>#DIV/0!</v>
      </c>
      <c r="I3" s="7" t="e">
        <f t="shared" si="2"/>
        <v>#DIV/0!</v>
      </c>
      <c r="J3" s="7">
        <f t="shared" si="2"/>
        <v>0.43799289027879151</v>
      </c>
      <c r="K3" s="7">
        <f t="shared" si="2"/>
        <v>-0.41790108765615558</v>
      </c>
      <c r="L3" s="7">
        <f t="shared" si="2"/>
        <v>-9.86791060643991E-2</v>
      </c>
      <c r="M3" s="7">
        <f t="shared" si="2"/>
        <v>-0.40829728735417276</v>
      </c>
      <c r="N3" s="7">
        <f t="shared" si="2"/>
        <v>0.53117832405176724</v>
      </c>
      <c r="O3" s="7">
        <f t="shared" si="2"/>
        <v>-0.32420233361775802</v>
      </c>
      <c r="P3" s="7">
        <f t="shared" si="2"/>
        <v>-0.28434848433066695</v>
      </c>
      <c r="Q3" s="7">
        <f t="shared" si="2"/>
        <v>0.31736959577254237</v>
      </c>
      <c r="R3" s="7">
        <f t="shared" si="2"/>
        <v>7.0188023078650305E-3</v>
      </c>
      <c r="S3" s="7">
        <f t="shared" si="2"/>
        <v>0.53913888168129087</v>
      </c>
      <c r="T3" s="7" t="e">
        <f t="shared" si="2"/>
        <v>#DIV/0!</v>
      </c>
      <c r="U3" s="7">
        <f t="shared" si="2"/>
        <v>0.18297935030601545</v>
      </c>
      <c r="V3" s="7">
        <f t="shared" si="2"/>
        <v>0.11131026119934309</v>
      </c>
      <c r="W3" s="7">
        <f t="shared" si="2"/>
        <v>-0.27009481566489629</v>
      </c>
      <c r="X3" t="s">
        <v>569</v>
      </c>
    </row>
    <row r="4" spans="1:26" x14ac:dyDescent="0.3">
      <c r="B4" t="s">
        <v>156</v>
      </c>
      <c r="C4" t="s">
        <v>156</v>
      </c>
      <c r="D4" t="s">
        <v>156</v>
      </c>
      <c r="E4" t="s">
        <v>156</v>
      </c>
      <c r="F4" t="s">
        <v>156</v>
      </c>
      <c r="G4" t="s">
        <v>156</v>
      </c>
      <c r="H4" t="s">
        <v>156</v>
      </c>
      <c r="I4" t="s">
        <v>156</v>
      </c>
      <c r="J4" t="s">
        <v>156</v>
      </c>
      <c r="K4" t="s">
        <v>156</v>
      </c>
      <c r="L4" t="s">
        <v>156</v>
      </c>
      <c r="M4" t="s">
        <v>157</v>
      </c>
      <c r="N4" t="s">
        <v>157</v>
      </c>
      <c r="O4" t="s">
        <v>157</v>
      </c>
      <c r="P4" t="s">
        <v>157</v>
      </c>
      <c r="Q4" t="s">
        <v>157</v>
      </c>
      <c r="R4" t="s">
        <v>157</v>
      </c>
      <c r="S4" t="s">
        <v>157</v>
      </c>
      <c r="T4" t="s">
        <v>157</v>
      </c>
      <c r="U4" t="s">
        <v>157</v>
      </c>
      <c r="V4" t="s">
        <v>157</v>
      </c>
      <c r="W4" t="s">
        <v>157</v>
      </c>
      <c r="X4" s="7" t="str">
        <f>OAM_reg!H1</f>
        <v>correl</v>
      </c>
    </row>
    <row r="5" spans="1:26" x14ac:dyDescent="0.3">
      <c r="B5" s="41" t="s">
        <v>154</v>
      </c>
      <c r="C5" s="41" t="s">
        <v>155</v>
      </c>
      <c r="D5" t="str">
        <f>B5</f>
        <v>DIRECT</v>
      </c>
      <c r="E5" t="str">
        <f>C5</f>
        <v>INVERSE</v>
      </c>
      <c r="F5" t="str">
        <f t="shared" ref="F5:I5" si="3">D5</f>
        <v>DIRECT</v>
      </c>
      <c r="G5" t="str">
        <f t="shared" si="3"/>
        <v>INVERSE</v>
      </c>
      <c r="H5" t="str">
        <f t="shared" si="3"/>
        <v>DIRECT</v>
      </c>
      <c r="I5" t="str">
        <f t="shared" si="3"/>
        <v>INVERSE</v>
      </c>
      <c r="J5" t="str">
        <f>F5</f>
        <v>DIRECT</v>
      </c>
      <c r="K5" t="str">
        <f>G5</f>
        <v>INVERSE</v>
      </c>
      <c r="L5" t="s">
        <v>239</v>
      </c>
      <c r="M5" s="41" t="s">
        <v>154</v>
      </c>
      <c r="N5" s="41" t="s">
        <v>155</v>
      </c>
      <c r="O5" t="str">
        <f>M5</f>
        <v>DIRECT</v>
      </c>
      <c r="P5" t="str">
        <f>N5</f>
        <v>INVERSE</v>
      </c>
      <c r="Q5" t="str">
        <f t="shared" ref="Q5:T5" si="4">O5</f>
        <v>DIRECT</v>
      </c>
      <c r="R5" t="str">
        <f t="shared" si="4"/>
        <v>INVERSE</v>
      </c>
      <c r="S5" t="str">
        <f t="shared" si="4"/>
        <v>DIRECT</v>
      </c>
      <c r="T5" t="str">
        <f t="shared" si="4"/>
        <v>INVERSE</v>
      </c>
      <c r="U5" t="str">
        <f>Q5</f>
        <v>DIRECT</v>
      </c>
      <c r="V5" t="str">
        <f>R5</f>
        <v>INVERSE</v>
      </c>
      <c r="W5" t="s">
        <v>239</v>
      </c>
      <c r="X5" s="7" t="str">
        <f>OAM_reg!H2</f>
        <v>x(i)_x(j)</v>
      </c>
    </row>
    <row r="6" spans="1:26" x14ac:dyDescent="0.3">
      <c r="B6" s="41" t="s">
        <v>153</v>
      </c>
      <c r="C6" s="41" t="s">
        <v>153</v>
      </c>
      <c r="D6" t="s">
        <v>164</v>
      </c>
      <c r="E6" t="s">
        <v>164</v>
      </c>
      <c r="F6" t="s">
        <v>165</v>
      </c>
      <c r="G6" t="s">
        <v>165</v>
      </c>
      <c r="H6" t="s">
        <v>166</v>
      </c>
      <c r="I6" t="s">
        <v>166</v>
      </c>
      <c r="J6" t="s">
        <v>167</v>
      </c>
      <c r="K6" t="s">
        <v>167</v>
      </c>
      <c r="L6" t="s">
        <v>174</v>
      </c>
      <c r="M6" s="41" t="s">
        <v>153</v>
      </c>
      <c r="N6" s="41" t="s">
        <v>153</v>
      </c>
      <c r="O6" t="s">
        <v>164</v>
      </c>
      <c r="P6" t="s">
        <v>164</v>
      </c>
      <c r="Q6" t="s">
        <v>165</v>
      </c>
      <c r="R6" t="s">
        <v>165</v>
      </c>
      <c r="S6" t="s">
        <v>166</v>
      </c>
      <c r="T6" t="s">
        <v>166</v>
      </c>
      <c r="U6" t="s">
        <v>167</v>
      </c>
      <c r="V6" t="s">
        <v>167</v>
      </c>
      <c r="W6" t="s">
        <v>174</v>
      </c>
      <c r="X6" s="7" t="str">
        <f>OAM_reg!H3</f>
        <v>Y</v>
      </c>
    </row>
    <row r="7" spans="1:26" x14ac:dyDescent="0.3">
      <c r="A7" t="str">
        <f>OAM_reg!A4</f>
        <v>x1_x2</v>
      </c>
      <c r="B7" s="7">
        <f>x1di_Y!P96</f>
        <v>-0.10049278283402086</v>
      </c>
      <c r="C7" s="7">
        <f>x1di_Y!D96</f>
        <v>0.49796228310644625</v>
      </c>
      <c r="D7">
        <f>pivot!AC2</f>
        <v>5</v>
      </c>
      <c r="E7">
        <f>pivot!Z2</f>
        <v>6</v>
      </c>
      <c r="F7">
        <f>pivot!AC10</f>
        <v>9</v>
      </c>
      <c r="G7">
        <f>pivot!Z11</f>
        <v>11</v>
      </c>
      <c r="H7">
        <f>pivot!AC11</f>
        <v>1</v>
      </c>
      <c r="I7">
        <f>pivot!Z12</f>
        <v>1</v>
      </c>
      <c r="J7" s="7">
        <f>pivot!AC12</f>
        <v>3.1622776601683795</v>
      </c>
      <c r="K7" s="7">
        <f>pivot!Z13</f>
        <v>3.7771241264574118</v>
      </c>
      <c r="L7">
        <f>x1di_Y!G96</f>
        <v>5</v>
      </c>
      <c r="M7" s="7">
        <f t="shared" ref="M7:W7" si="5">B11</f>
        <v>-0.13703969270470542</v>
      </c>
      <c r="N7" s="7">
        <f t="shared" si="5"/>
        <v>0.55516528304175328</v>
      </c>
      <c r="O7">
        <f t="shared" si="5"/>
        <v>4</v>
      </c>
      <c r="P7">
        <f t="shared" si="5"/>
        <v>7</v>
      </c>
      <c r="Q7">
        <f t="shared" si="5"/>
        <v>15</v>
      </c>
      <c r="R7">
        <f t="shared" si="5"/>
        <v>5</v>
      </c>
      <c r="S7">
        <f t="shared" si="5"/>
        <v>1</v>
      </c>
      <c r="T7">
        <f t="shared" si="5"/>
        <v>1</v>
      </c>
      <c r="U7" s="7">
        <f t="shared" si="5"/>
        <v>6.6833125519211407</v>
      </c>
      <c r="V7" s="7">
        <f t="shared" si="5"/>
        <v>1.5735915849388862</v>
      </c>
      <c r="W7">
        <f t="shared" si="5"/>
        <v>4</v>
      </c>
      <c r="X7" s="7">
        <f>'OAM_reg (3)'!H5</f>
        <v>0.77275594261185665</v>
      </c>
    </row>
    <row r="8" spans="1:26" x14ac:dyDescent="0.3">
      <c r="A8" t="str">
        <f>OAM_reg!A5</f>
        <v>x1_x3</v>
      </c>
      <c r="B8" s="7">
        <f>B7</f>
        <v>-0.10049278283402086</v>
      </c>
      <c r="C8" s="7">
        <f t="shared" ref="C8:L10" si="6">C7</f>
        <v>0.49796228310644625</v>
      </c>
      <c r="D8">
        <f t="shared" si="6"/>
        <v>5</v>
      </c>
      <c r="E8">
        <f t="shared" si="6"/>
        <v>6</v>
      </c>
      <c r="F8">
        <f t="shared" si="6"/>
        <v>9</v>
      </c>
      <c r="G8">
        <f t="shared" si="6"/>
        <v>11</v>
      </c>
      <c r="H8">
        <f t="shared" si="6"/>
        <v>1</v>
      </c>
      <c r="I8">
        <f t="shared" si="6"/>
        <v>1</v>
      </c>
      <c r="J8" s="7">
        <f t="shared" si="6"/>
        <v>3.1622776601683795</v>
      </c>
      <c r="K8" s="7">
        <f t="shared" si="6"/>
        <v>3.7771241264574118</v>
      </c>
      <c r="L8">
        <f t="shared" si="6"/>
        <v>5</v>
      </c>
      <c r="M8" s="7">
        <f t="shared" ref="M8:W8" si="7">B14</f>
        <v>0.33704812155387948</v>
      </c>
      <c r="N8" s="7">
        <f t="shared" si="7"/>
        <v>8.3566824959563857E-2</v>
      </c>
      <c r="O8">
        <f t="shared" si="7"/>
        <v>6</v>
      </c>
      <c r="P8">
        <f t="shared" si="7"/>
        <v>4</v>
      </c>
      <c r="Q8">
        <f t="shared" si="7"/>
        <v>6</v>
      </c>
      <c r="R8">
        <f t="shared" si="7"/>
        <v>8</v>
      </c>
      <c r="S8">
        <f t="shared" si="7"/>
        <v>1</v>
      </c>
      <c r="T8">
        <f t="shared" si="7"/>
        <v>1</v>
      </c>
      <c r="U8" s="7">
        <f t="shared" si="7"/>
        <v>2.1602468994692865</v>
      </c>
      <c r="V8" s="7">
        <f t="shared" si="7"/>
        <v>2.9439202887759488</v>
      </c>
      <c r="W8">
        <f t="shared" si="7"/>
        <v>4</v>
      </c>
      <c r="X8" s="7">
        <f>'OAM_reg (3)'!H6</f>
        <v>0.73954072906289481</v>
      </c>
    </row>
    <row r="9" spans="1:26" x14ac:dyDescent="0.3">
      <c r="A9" t="str">
        <f>OAM_reg!A6</f>
        <v>x1_x4</v>
      </c>
      <c r="B9" s="7">
        <f t="shared" ref="B9:B10" si="8">B8</f>
        <v>-0.10049278283402086</v>
      </c>
      <c r="C9" s="7">
        <f t="shared" si="6"/>
        <v>0.49796228310644625</v>
      </c>
      <c r="D9">
        <f t="shared" si="6"/>
        <v>5</v>
      </c>
      <c r="E9">
        <f t="shared" si="6"/>
        <v>6</v>
      </c>
      <c r="F9">
        <f t="shared" si="6"/>
        <v>9</v>
      </c>
      <c r="G9">
        <f t="shared" si="6"/>
        <v>11</v>
      </c>
      <c r="H9">
        <f t="shared" si="6"/>
        <v>1</v>
      </c>
      <c r="I9">
        <f t="shared" si="6"/>
        <v>1</v>
      </c>
      <c r="J9" s="7">
        <f t="shared" si="6"/>
        <v>3.1622776601683795</v>
      </c>
      <c r="K9" s="7">
        <f t="shared" si="6"/>
        <v>3.7771241264574118</v>
      </c>
      <c r="L9">
        <f t="shared" si="6"/>
        <v>5</v>
      </c>
      <c r="M9" s="7">
        <f t="shared" ref="M9:W9" si="9">B16</f>
        <v>0.28349150838529913</v>
      </c>
      <c r="N9" s="7">
        <f t="shared" si="9"/>
        <v>-2.437068842535748E-2</v>
      </c>
      <c r="O9">
        <f t="shared" si="9"/>
        <v>5</v>
      </c>
      <c r="P9">
        <f t="shared" si="9"/>
        <v>5</v>
      </c>
      <c r="Q9">
        <f t="shared" si="9"/>
        <v>8</v>
      </c>
      <c r="R9">
        <f t="shared" si="9"/>
        <v>13</v>
      </c>
      <c r="S9">
        <f t="shared" si="9"/>
        <v>1</v>
      </c>
      <c r="T9">
        <f t="shared" si="9"/>
        <v>1</v>
      </c>
      <c r="U9" s="7">
        <f t="shared" si="9"/>
        <v>3.3166247903553998</v>
      </c>
      <c r="V9" s="7">
        <f t="shared" si="9"/>
        <v>5.0990195135927845</v>
      </c>
      <c r="W9">
        <f t="shared" si="9"/>
        <v>3</v>
      </c>
      <c r="X9" s="7">
        <f>'OAM_reg (3)'!H7</f>
        <v>0.67266865010501231</v>
      </c>
    </row>
    <row r="10" spans="1:26" x14ac:dyDescent="0.3">
      <c r="A10" t="str">
        <f>OAM_reg!A7</f>
        <v>x1_x5</v>
      </c>
      <c r="B10" s="7">
        <f t="shared" si="8"/>
        <v>-0.10049278283402086</v>
      </c>
      <c r="C10" s="7">
        <f t="shared" si="6"/>
        <v>0.49796228310644625</v>
      </c>
      <c r="D10">
        <f t="shared" si="6"/>
        <v>5</v>
      </c>
      <c r="E10">
        <f t="shared" si="6"/>
        <v>6</v>
      </c>
      <c r="F10">
        <f t="shared" si="6"/>
        <v>9</v>
      </c>
      <c r="G10">
        <f t="shared" si="6"/>
        <v>11</v>
      </c>
      <c r="H10">
        <f t="shared" si="6"/>
        <v>1</v>
      </c>
      <c r="I10">
        <f t="shared" si="6"/>
        <v>1</v>
      </c>
      <c r="J10" s="7">
        <f t="shared" si="6"/>
        <v>3.1622776601683795</v>
      </c>
      <c r="K10" s="7">
        <f t="shared" si="6"/>
        <v>3.7771241264574118</v>
      </c>
      <c r="L10">
        <f t="shared" si="6"/>
        <v>5</v>
      </c>
      <c r="M10" s="7">
        <f>x5di_Y!P72</f>
        <v>6.598209602916888E-2</v>
      </c>
      <c r="N10" s="7">
        <f>x5di_Y!D72</f>
        <v>0.31134350640058039</v>
      </c>
      <c r="O10">
        <f>pivot!E2</f>
        <v>4</v>
      </c>
      <c r="P10">
        <f>pivot!B2</f>
        <v>4</v>
      </c>
      <c r="Q10">
        <f>pivot!E9</f>
        <v>11</v>
      </c>
      <c r="R10">
        <f>pivot!B9</f>
        <v>14</v>
      </c>
      <c r="S10">
        <f>pivot!E10</f>
        <v>2</v>
      </c>
      <c r="T10">
        <f>pivot!B10</f>
        <v>1</v>
      </c>
      <c r="U10" s="7">
        <f>pivot!E11</f>
        <v>4.0824829046386304</v>
      </c>
      <c r="V10" s="7">
        <f>pivot!B11</f>
        <v>6.164414002968976</v>
      </c>
      <c r="W10">
        <f>x5di_Y!G72</f>
        <v>2</v>
      </c>
      <c r="X10" s="7">
        <f>'OAM_reg (3)'!H8</f>
        <v>0.8056278935308957</v>
      </c>
    </row>
    <row r="11" spans="1:26" x14ac:dyDescent="0.3">
      <c r="A11" t="str">
        <f>OAM_reg!A8</f>
        <v>x2_x3</v>
      </c>
      <c r="B11" s="7">
        <f>x2di_Y!P96</f>
        <v>-0.13703969270470542</v>
      </c>
      <c r="C11" s="7">
        <f>x2di_Y!D96</f>
        <v>0.55516528304175328</v>
      </c>
      <c r="D11">
        <f>pivot!W2</f>
        <v>4</v>
      </c>
      <c r="E11">
        <f>pivot!T2</f>
        <v>7</v>
      </c>
      <c r="F11">
        <f>pivot!W9</f>
        <v>15</v>
      </c>
      <c r="G11">
        <f>pivot!T12</f>
        <v>5</v>
      </c>
      <c r="H11">
        <f>pivot!W10</f>
        <v>1</v>
      </c>
      <c r="I11">
        <f>pivot!T13</f>
        <v>1</v>
      </c>
      <c r="J11" s="7">
        <f>pivot!W11</f>
        <v>6.6833125519211407</v>
      </c>
      <c r="K11" s="7">
        <f>pivot!T14</f>
        <v>1.5735915849388862</v>
      </c>
      <c r="L11">
        <f>x2di_Y!G96</f>
        <v>4</v>
      </c>
      <c r="M11" s="7">
        <f t="shared" ref="M11:W11" si="10">B14</f>
        <v>0.33704812155387948</v>
      </c>
      <c r="N11" s="7">
        <f t="shared" si="10"/>
        <v>8.3566824959563857E-2</v>
      </c>
      <c r="O11">
        <f t="shared" si="10"/>
        <v>6</v>
      </c>
      <c r="P11">
        <f t="shared" si="10"/>
        <v>4</v>
      </c>
      <c r="Q11">
        <f t="shared" si="10"/>
        <v>6</v>
      </c>
      <c r="R11">
        <f t="shared" si="10"/>
        <v>8</v>
      </c>
      <c r="S11">
        <f t="shared" si="10"/>
        <v>1</v>
      </c>
      <c r="T11">
        <f t="shared" si="10"/>
        <v>1</v>
      </c>
      <c r="U11" s="7">
        <f t="shared" si="10"/>
        <v>2.1602468994692865</v>
      </c>
      <c r="V11" s="7">
        <f t="shared" si="10"/>
        <v>2.9439202887759488</v>
      </c>
      <c r="W11">
        <f t="shared" si="10"/>
        <v>4</v>
      </c>
      <c r="X11" s="7">
        <f>'OAM_reg (3)'!H9</f>
        <v>0.8038521196376287</v>
      </c>
    </row>
    <row r="12" spans="1:26" x14ac:dyDescent="0.3">
      <c r="A12" t="str">
        <f>OAM_reg!A9</f>
        <v>x2_x4</v>
      </c>
      <c r="B12" s="7">
        <f>B11</f>
        <v>-0.13703969270470542</v>
      </c>
      <c r="C12" s="7">
        <f t="shared" ref="C12:L13" si="11">C11</f>
        <v>0.55516528304175328</v>
      </c>
      <c r="D12">
        <f t="shared" si="11"/>
        <v>4</v>
      </c>
      <c r="E12">
        <f t="shared" si="11"/>
        <v>7</v>
      </c>
      <c r="F12">
        <f t="shared" si="11"/>
        <v>15</v>
      </c>
      <c r="G12">
        <f t="shared" si="11"/>
        <v>5</v>
      </c>
      <c r="H12">
        <f t="shared" si="11"/>
        <v>1</v>
      </c>
      <c r="I12">
        <f t="shared" si="11"/>
        <v>1</v>
      </c>
      <c r="J12" s="7">
        <f t="shared" si="11"/>
        <v>6.6833125519211407</v>
      </c>
      <c r="K12" s="7">
        <f t="shared" si="11"/>
        <v>1.5735915849388862</v>
      </c>
      <c r="L12">
        <f t="shared" si="11"/>
        <v>4</v>
      </c>
      <c r="M12" s="7">
        <f t="shared" ref="M12:W12" si="12">B16</f>
        <v>0.28349150838529913</v>
      </c>
      <c r="N12" s="7">
        <f t="shared" si="12"/>
        <v>-2.437068842535748E-2</v>
      </c>
      <c r="O12">
        <f t="shared" si="12"/>
        <v>5</v>
      </c>
      <c r="P12">
        <f t="shared" si="12"/>
        <v>5</v>
      </c>
      <c r="Q12">
        <f t="shared" si="12"/>
        <v>8</v>
      </c>
      <c r="R12">
        <f t="shared" si="12"/>
        <v>13</v>
      </c>
      <c r="S12">
        <f t="shared" si="12"/>
        <v>1</v>
      </c>
      <c r="T12">
        <f t="shared" si="12"/>
        <v>1</v>
      </c>
      <c r="U12" s="7">
        <f t="shared" si="12"/>
        <v>3.3166247903553998</v>
      </c>
      <c r="V12" s="7">
        <f t="shared" si="12"/>
        <v>5.0990195135927845</v>
      </c>
      <c r="W12">
        <f t="shared" si="12"/>
        <v>3</v>
      </c>
      <c r="X12" s="7">
        <f>'OAM_reg (3)'!H10</f>
        <v>0.78305752480557755</v>
      </c>
    </row>
    <row r="13" spans="1:26" x14ac:dyDescent="0.3">
      <c r="A13" t="str">
        <f>OAM_reg!A10</f>
        <v>x2_x5</v>
      </c>
      <c r="B13" s="7">
        <f t="shared" ref="B13" si="13">B12</f>
        <v>-0.13703969270470542</v>
      </c>
      <c r="C13" s="7">
        <f t="shared" si="11"/>
        <v>0.55516528304175328</v>
      </c>
      <c r="D13">
        <f t="shared" si="11"/>
        <v>4</v>
      </c>
      <c r="E13">
        <f t="shared" si="11"/>
        <v>7</v>
      </c>
      <c r="F13">
        <f t="shared" si="11"/>
        <v>15</v>
      </c>
      <c r="G13">
        <f t="shared" si="11"/>
        <v>5</v>
      </c>
      <c r="H13">
        <f t="shared" si="11"/>
        <v>1</v>
      </c>
      <c r="I13">
        <f t="shared" si="11"/>
        <v>1</v>
      </c>
      <c r="J13" s="7">
        <f t="shared" si="11"/>
        <v>6.6833125519211407</v>
      </c>
      <c r="K13" s="7">
        <f t="shared" si="11"/>
        <v>1.5735915849388862</v>
      </c>
      <c r="L13">
        <f t="shared" si="11"/>
        <v>4</v>
      </c>
      <c r="M13" s="7">
        <f>M10</f>
        <v>6.598209602916888E-2</v>
      </c>
      <c r="N13" s="7">
        <f>N10</f>
        <v>0.31134350640058039</v>
      </c>
      <c r="O13">
        <f t="shared" ref="O13:W13" si="14">O10</f>
        <v>4</v>
      </c>
      <c r="P13">
        <f t="shared" si="14"/>
        <v>4</v>
      </c>
      <c r="Q13">
        <f t="shared" si="14"/>
        <v>11</v>
      </c>
      <c r="R13">
        <f t="shared" si="14"/>
        <v>14</v>
      </c>
      <c r="S13">
        <f t="shared" si="14"/>
        <v>2</v>
      </c>
      <c r="T13">
        <f t="shared" si="14"/>
        <v>1</v>
      </c>
      <c r="U13" s="7">
        <f t="shared" si="14"/>
        <v>4.0824829046386304</v>
      </c>
      <c r="V13" s="7">
        <f t="shared" si="14"/>
        <v>6.164414002968976</v>
      </c>
      <c r="W13">
        <f t="shared" si="14"/>
        <v>2</v>
      </c>
      <c r="X13" s="7">
        <f>'OAM_reg (3)'!H11</f>
        <v>0.83070596819625264</v>
      </c>
    </row>
    <row r="14" spans="1:26" x14ac:dyDescent="0.3">
      <c r="A14" t="str">
        <f>OAM_reg!A11</f>
        <v>x3_x4</v>
      </c>
      <c r="B14" s="7">
        <f>x3di_Y!P96</f>
        <v>0.33704812155387948</v>
      </c>
      <c r="C14" s="7">
        <f>x3di_Y!D96</f>
        <v>8.3566824959563857E-2</v>
      </c>
      <c r="D14">
        <f>pivot!Q2</f>
        <v>6</v>
      </c>
      <c r="E14">
        <f>pivot!N2</f>
        <v>4</v>
      </c>
      <c r="F14">
        <f>pivot!Q11</f>
        <v>6</v>
      </c>
      <c r="G14">
        <f>pivot!N9</f>
        <v>8</v>
      </c>
      <c r="H14">
        <f>pivot!Q12</f>
        <v>1</v>
      </c>
      <c r="I14">
        <f>pivot!N10</f>
        <v>1</v>
      </c>
      <c r="J14" s="7">
        <f>pivot!Q13</f>
        <v>2.1602468994692865</v>
      </c>
      <c r="K14" s="7">
        <f>pivot!N11</f>
        <v>2.9439202887759488</v>
      </c>
      <c r="L14">
        <f>x3di_Y!G96</f>
        <v>4</v>
      </c>
      <c r="M14" s="7">
        <f t="shared" ref="M14:W14" si="15">B16</f>
        <v>0.28349150838529913</v>
      </c>
      <c r="N14" s="7">
        <f t="shared" si="15"/>
        <v>-2.437068842535748E-2</v>
      </c>
      <c r="O14">
        <f t="shared" si="15"/>
        <v>5</v>
      </c>
      <c r="P14">
        <f t="shared" si="15"/>
        <v>5</v>
      </c>
      <c r="Q14">
        <f t="shared" si="15"/>
        <v>8</v>
      </c>
      <c r="R14">
        <f t="shared" si="15"/>
        <v>13</v>
      </c>
      <c r="S14">
        <f t="shared" si="15"/>
        <v>1</v>
      </c>
      <c r="T14">
        <f t="shared" si="15"/>
        <v>1</v>
      </c>
      <c r="U14" s="7">
        <f t="shared" si="15"/>
        <v>3.3166247903553998</v>
      </c>
      <c r="V14" s="7">
        <f t="shared" si="15"/>
        <v>5.0990195135927845</v>
      </c>
      <c r="W14">
        <f t="shared" si="15"/>
        <v>3</v>
      </c>
      <c r="X14" s="7">
        <f>'OAM_reg (3)'!H12</f>
        <v>0.65315123570955047</v>
      </c>
    </row>
    <row r="15" spans="1:26" x14ac:dyDescent="0.3">
      <c r="A15" t="str">
        <f>OAM_reg!A12</f>
        <v>x3_x5</v>
      </c>
      <c r="B15" s="7">
        <f>B14</f>
        <v>0.33704812155387948</v>
      </c>
      <c r="C15" s="7">
        <f t="shared" ref="C15:L15" si="16">C14</f>
        <v>8.3566824959563857E-2</v>
      </c>
      <c r="D15">
        <f t="shared" si="16"/>
        <v>6</v>
      </c>
      <c r="E15">
        <f t="shared" si="16"/>
        <v>4</v>
      </c>
      <c r="F15">
        <f t="shared" si="16"/>
        <v>6</v>
      </c>
      <c r="G15">
        <f t="shared" si="16"/>
        <v>8</v>
      </c>
      <c r="H15">
        <f t="shared" si="16"/>
        <v>1</v>
      </c>
      <c r="I15">
        <f t="shared" si="16"/>
        <v>1</v>
      </c>
      <c r="J15" s="7">
        <f t="shared" si="16"/>
        <v>2.1602468994692865</v>
      </c>
      <c r="K15" s="7">
        <f t="shared" si="16"/>
        <v>2.9439202887759488</v>
      </c>
      <c r="L15">
        <f t="shared" si="16"/>
        <v>4</v>
      </c>
      <c r="M15" s="7">
        <f>M10</f>
        <v>6.598209602916888E-2</v>
      </c>
      <c r="N15" s="7">
        <f t="shared" ref="N15:W15" si="17">N10</f>
        <v>0.31134350640058039</v>
      </c>
      <c r="O15">
        <f t="shared" si="17"/>
        <v>4</v>
      </c>
      <c r="P15">
        <f t="shared" si="17"/>
        <v>4</v>
      </c>
      <c r="Q15">
        <f t="shared" si="17"/>
        <v>11</v>
      </c>
      <c r="R15">
        <f t="shared" si="17"/>
        <v>14</v>
      </c>
      <c r="S15">
        <f t="shared" si="17"/>
        <v>2</v>
      </c>
      <c r="T15">
        <f t="shared" si="17"/>
        <v>1</v>
      </c>
      <c r="U15" s="7">
        <f t="shared" si="17"/>
        <v>4.0824829046386304</v>
      </c>
      <c r="V15" s="7">
        <f t="shared" si="17"/>
        <v>6.164414002968976</v>
      </c>
      <c r="W15">
        <f t="shared" si="17"/>
        <v>2</v>
      </c>
      <c r="X15" s="7">
        <f>'OAM_reg (3)'!H13</f>
        <v>0.84265063614497804</v>
      </c>
    </row>
    <row r="16" spans="1:26" x14ac:dyDescent="0.3">
      <c r="A16" t="str">
        <f>OAM_reg!A13</f>
        <v>x4_x5</v>
      </c>
      <c r="B16" s="7">
        <f>x4di_Y!P96</f>
        <v>0.28349150838529913</v>
      </c>
      <c r="C16" s="7">
        <f>x4di_Y!D96</f>
        <v>-2.437068842535748E-2</v>
      </c>
      <c r="D16">
        <f>pivot!K2</f>
        <v>5</v>
      </c>
      <c r="E16">
        <f>pivot!H2</f>
        <v>5</v>
      </c>
      <c r="F16">
        <f>pivot!K10</f>
        <v>8</v>
      </c>
      <c r="G16">
        <f>pivot!H10</f>
        <v>13</v>
      </c>
      <c r="H16">
        <f>pivot!K11</f>
        <v>1</v>
      </c>
      <c r="I16">
        <f>pivot!H11</f>
        <v>1</v>
      </c>
      <c r="J16" s="7">
        <f>pivot!K12</f>
        <v>3.3166247903553998</v>
      </c>
      <c r="K16" s="7">
        <f>pivot!H12</f>
        <v>5.0990195135927845</v>
      </c>
      <c r="L16">
        <f>x4di_Y!G96</f>
        <v>3</v>
      </c>
      <c r="M16" s="7">
        <f>M10</f>
        <v>6.598209602916888E-2</v>
      </c>
      <c r="N16" s="7">
        <f t="shared" ref="N16:W16" si="18">N10</f>
        <v>0.31134350640058039</v>
      </c>
      <c r="O16">
        <f t="shared" si="18"/>
        <v>4</v>
      </c>
      <c r="P16">
        <f t="shared" si="18"/>
        <v>4</v>
      </c>
      <c r="Q16">
        <f t="shared" si="18"/>
        <v>11</v>
      </c>
      <c r="R16">
        <f t="shared" si="18"/>
        <v>14</v>
      </c>
      <c r="S16">
        <f t="shared" si="18"/>
        <v>2</v>
      </c>
      <c r="T16">
        <f t="shared" si="18"/>
        <v>1</v>
      </c>
      <c r="U16" s="7">
        <f t="shared" si="18"/>
        <v>4.0824829046386304</v>
      </c>
      <c r="V16" s="7">
        <f t="shared" si="18"/>
        <v>6.164414002968976</v>
      </c>
      <c r="W16">
        <f t="shared" si="18"/>
        <v>2</v>
      </c>
      <c r="X16" s="7">
        <f>'OAM_reg (3)'!H14</f>
        <v>0.7365382135230728</v>
      </c>
    </row>
    <row r="18" spans="1:25" x14ac:dyDescent="0.3">
      <c r="B18" t="str">
        <f>B4&amp;B5&amp;B6</f>
        <v>X(I)DIRECTCORREL</v>
      </c>
      <c r="C18" t="str">
        <f t="shared" ref="C18:W18" si="19">C4&amp;C5&amp;C6</f>
        <v>X(I)INVERSECORREL</v>
      </c>
      <c r="D18" t="str">
        <f t="shared" si="19"/>
        <v>X(I)DIRECTcount</v>
      </c>
      <c r="E18" t="str">
        <f t="shared" si="19"/>
        <v>X(I)INVERSEcount</v>
      </c>
      <c r="F18" t="str">
        <f t="shared" si="19"/>
        <v>X(I)DIRECTmax</v>
      </c>
      <c r="G18" t="str">
        <f t="shared" si="19"/>
        <v>X(I)INVERSEmax</v>
      </c>
      <c r="H18" t="str">
        <f t="shared" si="19"/>
        <v>X(I)DIRECTmin</v>
      </c>
      <c r="I18" t="str">
        <f t="shared" si="19"/>
        <v>X(I)INVERSEmin</v>
      </c>
      <c r="J18" t="str">
        <f t="shared" si="19"/>
        <v>X(I)DIRECTstdev</v>
      </c>
      <c r="K18" t="str">
        <f t="shared" si="19"/>
        <v>X(I)INVERSEstdev</v>
      </c>
      <c r="L18" t="str">
        <f t="shared" si="19"/>
        <v>X(I)D&amp;Ivalidity</v>
      </c>
      <c r="M18" t="str">
        <f t="shared" si="19"/>
        <v>X(J)DIRECTCORREL</v>
      </c>
      <c r="N18" t="str">
        <f t="shared" si="19"/>
        <v>X(J)INVERSECORREL</v>
      </c>
      <c r="O18" t="str">
        <f t="shared" si="19"/>
        <v>X(J)DIRECTcount</v>
      </c>
      <c r="P18" t="str">
        <f t="shared" si="19"/>
        <v>X(J)INVERSEcount</v>
      </c>
      <c r="Q18" t="str">
        <f t="shared" si="19"/>
        <v>X(J)DIRECTmax</v>
      </c>
      <c r="R18" t="str">
        <f t="shared" si="19"/>
        <v>X(J)INVERSEmax</v>
      </c>
      <c r="S18" t="str">
        <f t="shared" si="19"/>
        <v>X(J)DIRECTmin</v>
      </c>
      <c r="T18" t="str">
        <f t="shared" si="19"/>
        <v>X(J)INVERSEmin</v>
      </c>
      <c r="U18" t="str">
        <f t="shared" si="19"/>
        <v>X(J)DIRECTstdev</v>
      </c>
      <c r="V18" t="str">
        <f t="shared" si="19"/>
        <v>X(J)INVERSEstdev</v>
      </c>
      <c r="W18" t="str">
        <f t="shared" si="19"/>
        <v>X(J)D&amp;Ivalidity</v>
      </c>
      <c r="X18" t="s">
        <v>274</v>
      </c>
      <c r="Y18" t="s">
        <v>275</v>
      </c>
    </row>
    <row r="19" spans="1:25" x14ac:dyDescent="0.3">
      <c r="A19" t="str">
        <f>A7</f>
        <v>x1_x2</v>
      </c>
      <c r="D19">
        <f t="shared" ref="D19:W19" si="20">D7*D$1</f>
        <v>0.17724824708899076</v>
      </c>
      <c r="E19">
        <f t="shared" si="20"/>
        <v>0</v>
      </c>
      <c r="F19">
        <f t="shared" si="20"/>
        <v>0</v>
      </c>
      <c r="G19">
        <f t="shared" si="20"/>
        <v>0</v>
      </c>
      <c r="H19">
        <f t="shared" si="20"/>
        <v>0</v>
      </c>
      <c r="I19">
        <f t="shared" si="20"/>
        <v>0</v>
      </c>
      <c r="J19">
        <f t="shared" si="20"/>
        <v>9.9837335987622608E-2</v>
      </c>
      <c r="K19">
        <f t="shared" si="20"/>
        <v>0</v>
      </c>
      <c r="L19">
        <f t="shared" si="20"/>
        <v>0.10224512957217156</v>
      </c>
      <c r="O19">
        <f t="shared" si="20"/>
        <v>0</v>
      </c>
      <c r="P19">
        <f t="shared" si="20"/>
        <v>0</v>
      </c>
      <c r="Q19">
        <f t="shared" si="20"/>
        <v>4.6880982584035252E-2</v>
      </c>
      <c r="R19">
        <f t="shared" si="20"/>
        <v>0</v>
      </c>
      <c r="S19">
        <f t="shared" si="20"/>
        <v>0.14523282405306459</v>
      </c>
      <c r="T19">
        <f t="shared" si="20"/>
        <v>0</v>
      </c>
      <c r="U19">
        <f t="shared" si="20"/>
        <v>0</v>
      </c>
      <c r="V19">
        <f t="shared" si="20"/>
        <v>0</v>
      </c>
      <c r="W19">
        <f t="shared" si="20"/>
        <v>0.19640837439234782</v>
      </c>
      <c r="X19">
        <f t="shared" ref="X19:X28" si="21">SUM(B19:W19)</f>
        <v>0.76785289367823262</v>
      </c>
      <c r="Y19" s="7">
        <f>X7-X19</f>
        <v>4.9030489336240324E-3</v>
      </c>
    </row>
    <row r="20" spans="1:25" x14ac:dyDescent="0.3">
      <c r="A20" t="str">
        <f t="shared" ref="A20:A28" si="22">A8</f>
        <v>x1_x3</v>
      </c>
      <c r="D20">
        <f t="shared" ref="D20:W28" si="23">D8*D$1</f>
        <v>0.17724824708899076</v>
      </c>
      <c r="E20">
        <f t="shared" si="23"/>
        <v>0</v>
      </c>
      <c r="F20">
        <f t="shared" si="23"/>
        <v>0</v>
      </c>
      <c r="G20">
        <f t="shared" si="23"/>
        <v>0</v>
      </c>
      <c r="H20">
        <f t="shared" si="23"/>
        <v>0</v>
      </c>
      <c r="I20">
        <f t="shared" si="23"/>
        <v>0</v>
      </c>
      <c r="J20">
        <f t="shared" si="23"/>
        <v>9.9837335987622608E-2</v>
      </c>
      <c r="K20">
        <f t="shared" si="23"/>
        <v>0</v>
      </c>
      <c r="L20">
        <f t="shared" si="23"/>
        <v>0.10224512957217156</v>
      </c>
      <c r="O20">
        <f t="shared" si="23"/>
        <v>0</v>
      </c>
      <c r="P20">
        <f t="shared" si="23"/>
        <v>0</v>
      </c>
      <c r="Q20">
        <f t="shared" si="23"/>
        <v>1.8752393033614104E-2</v>
      </c>
      <c r="R20">
        <f t="shared" si="23"/>
        <v>0</v>
      </c>
      <c r="S20">
        <f t="shared" si="23"/>
        <v>0.14523282405306459</v>
      </c>
      <c r="T20">
        <f t="shared" si="23"/>
        <v>0</v>
      </c>
      <c r="U20">
        <f t="shared" si="23"/>
        <v>0</v>
      </c>
      <c r="V20">
        <f t="shared" si="23"/>
        <v>0</v>
      </c>
      <c r="W20">
        <f t="shared" si="23"/>
        <v>0.19640837439234782</v>
      </c>
      <c r="X20">
        <f t="shared" si="21"/>
        <v>0.73972430412781143</v>
      </c>
      <c r="Y20" s="7">
        <f t="shared" ref="Y20:Y28" si="24">X8-X20</f>
        <v>-1.8357506491661901E-4</v>
      </c>
    </row>
    <row r="21" spans="1:25" x14ac:dyDescent="0.3">
      <c r="A21" t="str">
        <f t="shared" si="22"/>
        <v>x1_x4</v>
      </c>
      <c r="D21">
        <f t="shared" si="23"/>
        <v>0.17724824708899076</v>
      </c>
      <c r="E21">
        <f t="shared" si="23"/>
        <v>0</v>
      </c>
      <c r="F21">
        <f t="shared" si="23"/>
        <v>0</v>
      </c>
      <c r="G21">
        <f t="shared" si="23"/>
        <v>0</v>
      </c>
      <c r="H21">
        <f t="shared" si="23"/>
        <v>0</v>
      </c>
      <c r="I21">
        <f t="shared" si="23"/>
        <v>0</v>
      </c>
      <c r="J21">
        <f t="shared" si="23"/>
        <v>9.9837335987622608E-2</v>
      </c>
      <c r="K21">
        <f t="shared" si="23"/>
        <v>0</v>
      </c>
      <c r="L21">
        <f t="shared" si="23"/>
        <v>0.10224512957217156</v>
      </c>
      <c r="O21">
        <f t="shared" si="23"/>
        <v>0</v>
      </c>
      <c r="P21">
        <f t="shared" si="23"/>
        <v>0</v>
      </c>
      <c r="Q21">
        <f t="shared" si="23"/>
        <v>2.5003190711485469E-2</v>
      </c>
      <c r="R21">
        <f t="shared" si="23"/>
        <v>0</v>
      </c>
      <c r="S21">
        <f t="shared" si="23"/>
        <v>0.14523282405306459</v>
      </c>
      <c r="T21">
        <f t="shared" si="23"/>
        <v>0</v>
      </c>
      <c r="U21">
        <f t="shared" si="23"/>
        <v>0</v>
      </c>
      <c r="V21">
        <f t="shared" si="23"/>
        <v>0</v>
      </c>
      <c r="W21">
        <f t="shared" si="23"/>
        <v>0.14730628079426086</v>
      </c>
      <c r="X21">
        <f t="shared" si="21"/>
        <v>0.6968730082075959</v>
      </c>
      <c r="Y21" s="7">
        <f t="shared" si="24"/>
        <v>-2.420435810258359E-2</v>
      </c>
    </row>
    <row r="22" spans="1:25" x14ac:dyDescent="0.3">
      <c r="A22" t="str">
        <f t="shared" si="22"/>
        <v>x1_x5</v>
      </c>
      <c r="D22">
        <f t="shared" si="23"/>
        <v>0.17724824708899076</v>
      </c>
      <c r="E22">
        <f t="shared" si="23"/>
        <v>0</v>
      </c>
      <c r="F22">
        <f t="shared" si="23"/>
        <v>0</v>
      </c>
      <c r="G22">
        <f t="shared" si="23"/>
        <v>0</v>
      </c>
      <c r="H22">
        <f t="shared" si="23"/>
        <v>0</v>
      </c>
      <c r="I22">
        <f t="shared" si="23"/>
        <v>0</v>
      </c>
      <c r="J22">
        <f t="shared" si="23"/>
        <v>9.9837335987622608E-2</v>
      </c>
      <c r="K22">
        <f t="shared" si="23"/>
        <v>0</v>
      </c>
      <c r="L22">
        <f t="shared" si="23"/>
        <v>0.10224512957217156</v>
      </c>
      <c r="O22">
        <f t="shared" si="23"/>
        <v>0</v>
      </c>
      <c r="P22">
        <f t="shared" si="23"/>
        <v>0</v>
      </c>
      <c r="Q22">
        <f t="shared" si="23"/>
        <v>3.4379387228292521E-2</v>
      </c>
      <c r="R22">
        <f t="shared" si="23"/>
        <v>0</v>
      </c>
      <c r="S22">
        <f t="shared" si="23"/>
        <v>0.29046564810612918</v>
      </c>
      <c r="T22">
        <f t="shared" si="23"/>
        <v>0</v>
      </c>
      <c r="U22">
        <f t="shared" si="23"/>
        <v>0</v>
      </c>
      <c r="V22">
        <f t="shared" si="23"/>
        <v>0</v>
      </c>
      <c r="W22">
        <f t="shared" si="23"/>
        <v>9.8204187196173909E-2</v>
      </c>
      <c r="X22">
        <f t="shared" si="21"/>
        <v>0.80237993517938055</v>
      </c>
      <c r="Y22" s="7">
        <f t="shared" si="24"/>
        <v>3.2479583515151456E-3</v>
      </c>
    </row>
    <row r="23" spans="1:25" x14ac:dyDescent="0.3">
      <c r="A23" t="str">
        <f t="shared" si="22"/>
        <v>x2_x3</v>
      </c>
      <c r="D23">
        <f t="shared" si="23"/>
        <v>0.1417985976711926</v>
      </c>
      <c r="E23">
        <f t="shared" si="23"/>
        <v>0</v>
      </c>
      <c r="F23">
        <f t="shared" si="23"/>
        <v>0</v>
      </c>
      <c r="G23">
        <f t="shared" si="23"/>
        <v>0</v>
      </c>
      <c r="H23">
        <f t="shared" si="23"/>
        <v>0</v>
      </c>
      <c r="I23">
        <f t="shared" si="23"/>
        <v>0</v>
      </c>
      <c r="J23">
        <f t="shared" si="23"/>
        <v>0.21100111769468027</v>
      </c>
      <c r="K23">
        <f t="shared" si="23"/>
        <v>0</v>
      </c>
      <c r="L23">
        <f t="shared" si="23"/>
        <v>8.1796103657737249E-2</v>
      </c>
      <c r="O23">
        <f t="shared" si="23"/>
        <v>0</v>
      </c>
      <c r="P23">
        <f t="shared" si="23"/>
        <v>0</v>
      </c>
      <c r="Q23">
        <f t="shared" si="23"/>
        <v>1.8752393033614104E-2</v>
      </c>
      <c r="R23">
        <f t="shared" si="23"/>
        <v>0</v>
      </c>
      <c r="S23">
        <f t="shared" si="23"/>
        <v>0.14523282405306459</v>
      </c>
      <c r="T23">
        <f t="shared" si="23"/>
        <v>0</v>
      </c>
      <c r="U23">
        <f t="shared" si="23"/>
        <v>0</v>
      </c>
      <c r="V23">
        <f t="shared" si="23"/>
        <v>0</v>
      </c>
      <c r="W23">
        <f t="shared" si="23"/>
        <v>0.19640837439234782</v>
      </c>
      <c r="X23">
        <f t="shared" si="21"/>
        <v>0.79498941050263661</v>
      </c>
      <c r="Y23" s="7">
        <f t="shared" si="24"/>
        <v>8.8627091349920972E-3</v>
      </c>
    </row>
    <row r="24" spans="1:25" x14ac:dyDescent="0.3">
      <c r="A24" t="str">
        <f t="shared" si="22"/>
        <v>x2_x4</v>
      </c>
      <c r="D24">
        <f t="shared" si="23"/>
        <v>0.1417985976711926</v>
      </c>
      <c r="E24">
        <f t="shared" si="23"/>
        <v>0</v>
      </c>
      <c r="F24">
        <f t="shared" si="23"/>
        <v>0</v>
      </c>
      <c r="G24">
        <f t="shared" si="23"/>
        <v>0</v>
      </c>
      <c r="H24">
        <f t="shared" si="23"/>
        <v>0</v>
      </c>
      <c r="I24">
        <f t="shared" si="23"/>
        <v>0</v>
      </c>
      <c r="J24">
        <f t="shared" si="23"/>
        <v>0.21100111769468027</v>
      </c>
      <c r="K24">
        <f t="shared" si="23"/>
        <v>0</v>
      </c>
      <c r="L24">
        <f t="shared" si="23"/>
        <v>8.1796103657737249E-2</v>
      </c>
      <c r="O24">
        <f t="shared" si="23"/>
        <v>0</v>
      </c>
      <c r="P24">
        <f t="shared" si="23"/>
        <v>0</v>
      </c>
      <c r="Q24">
        <f t="shared" si="23"/>
        <v>2.5003190711485469E-2</v>
      </c>
      <c r="R24">
        <f t="shared" si="23"/>
        <v>0</v>
      </c>
      <c r="S24">
        <f t="shared" si="23"/>
        <v>0.14523282405306459</v>
      </c>
      <c r="T24">
        <f t="shared" si="23"/>
        <v>0</v>
      </c>
      <c r="U24">
        <f t="shared" si="23"/>
        <v>0</v>
      </c>
      <c r="V24">
        <f t="shared" si="23"/>
        <v>0</v>
      </c>
      <c r="W24">
        <f t="shared" si="23"/>
        <v>0.14730628079426086</v>
      </c>
      <c r="X24">
        <f t="shared" si="21"/>
        <v>0.75213811458242108</v>
      </c>
      <c r="Y24" s="7">
        <f t="shared" si="24"/>
        <v>3.0919410223156474E-2</v>
      </c>
    </row>
    <row r="25" spans="1:25" x14ac:dyDescent="0.3">
      <c r="A25" t="str">
        <f t="shared" si="22"/>
        <v>x2_x5</v>
      </c>
      <c r="D25">
        <f t="shared" si="23"/>
        <v>0.1417985976711926</v>
      </c>
      <c r="E25">
        <f t="shared" si="23"/>
        <v>0</v>
      </c>
      <c r="F25">
        <f t="shared" si="23"/>
        <v>0</v>
      </c>
      <c r="G25">
        <f t="shared" si="23"/>
        <v>0</v>
      </c>
      <c r="H25">
        <f t="shared" si="23"/>
        <v>0</v>
      </c>
      <c r="I25">
        <f t="shared" si="23"/>
        <v>0</v>
      </c>
      <c r="J25">
        <f t="shared" si="23"/>
        <v>0.21100111769468027</v>
      </c>
      <c r="K25">
        <f t="shared" si="23"/>
        <v>0</v>
      </c>
      <c r="L25">
        <f t="shared" si="23"/>
        <v>8.1796103657737249E-2</v>
      </c>
      <c r="O25">
        <f t="shared" si="23"/>
        <v>0</v>
      </c>
      <c r="P25">
        <f t="shared" si="23"/>
        <v>0</v>
      </c>
      <c r="Q25">
        <f t="shared" si="23"/>
        <v>3.4379387228292521E-2</v>
      </c>
      <c r="R25">
        <f t="shared" si="23"/>
        <v>0</v>
      </c>
      <c r="S25">
        <f t="shared" si="23"/>
        <v>0.29046564810612918</v>
      </c>
      <c r="T25">
        <f t="shared" si="23"/>
        <v>0</v>
      </c>
      <c r="U25">
        <f t="shared" si="23"/>
        <v>0</v>
      </c>
      <c r="V25">
        <f t="shared" si="23"/>
        <v>0</v>
      </c>
      <c r="W25">
        <f t="shared" si="23"/>
        <v>9.8204187196173909E-2</v>
      </c>
      <c r="X25">
        <f t="shared" si="21"/>
        <v>0.85764504155420562</v>
      </c>
      <c r="Y25" s="7">
        <f t="shared" si="24"/>
        <v>-2.6939073357952981E-2</v>
      </c>
    </row>
    <row r="26" spans="1:25" x14ac:dyDescent="0.3">
      <c r="A26" t="str">
        <f t="shared" si="22"/>
        <v>x3_x4</v>
      </c>
      <c r="D26">
        <f t="shared" si="23"/>
        <v>0.21269789650678889</v>
      </c>
      <c r="E26">
        <f t="shared" si="23"/>
        <v>0</v>
      </c>
      <c r="F26">
        <f t="shared" si="23"/>
        <v>0</v>
      </c>
      <c r="G26">
        <f t="shared" si="23"/>
        <v>0</v>
      </c>
      <c r="H26">
        <f t="shared" si="23"/>
        <v>0</v>
      </c>
      <c r="I26">
        <f t="shared" si="23"/>
        <v>0</v>
      </c>
      <c r="J26">
        <f t="shared" si="23"/>
        <v>6.8201884431315668E-2</v>
      </c>
      <c r="K26">
        <f t="shared" si="23"/>
        <v>0</v>
      </c>
      <c r="L26">
        <f t="shared" si="23"/>
        <v>8.1796103657737249E-2</v>
      </c>
      <c r="O26">
        <f t="shared" si="23"/>
        <v>0</v>
      </c>
      <c r="P26">
        <f t="shared" si="23"/>
        <v>0</v>
      </c>
      <c r="Q26">
        <f t="shared" si="23"/>
        <v>2.5003190711485469E-2</v>
      </c>
      <c r="R26">
        <f t="shared" si="23"/>
        <v>0</v>
      </c>
      <c r="S26">
        <f t="shared" si="23"/>
        <v>0.14523282405306459</v>
      </c>
      <c r="T26">
        <f t="shared" si="23"/>
        <v>0</v>
      </c>
      <c r="U26">
        <f t="shared" si="23"/>
        <v>0</v>
      </c>
      <c r="V26">
        <f t="shared" si="23"/>
        <v>0</v>
      </c>
      <c r="W26">
        <f t="shared" si="23"/>
        <v>0.14730628079426086</v>
      </c>
      <c r="X26">
        <f t="shared" si="21"/>
        <v>0.68023818015465276</v>
      </c>
      <c r="Y26" s="7">
        <f t="shared" si="24"/>
        <v>-2.708694444510229E-2</v>
      </c>
    </row>
    <row r="27" spans="1:25" x14ac:dyDescent="0.3">
      <c r="A27" t="str">
        <f t="shared" si="22"/>
        <v>x3_x5</v>
      </c>
      <c r="D27">
        <f t="shared" si="23"/>
        <v>0.21269789650678889</v>
      </c>
      <c r="E27">
        <f t="shared" si="23"/>
        <v>0</v>
      </c>
      <c r="F27">
        <f t="shared" si="23"/>
        <v>0</v>
      </c>
      <c r="G27">
        <f t="shared" si="23"/>
        <v>0</v>
      </c>
      <c r="H27">
        <f t="shared" si="23"/>
        <v>0</v>
      </c>
      <c r="I27">
        <f t="shared" si="23"/>
        <v>0</v>
      </c>
      <c r="J27">
        <f t="shared" si="23"/>
        <v>6.8201884431315668E-2</v>
      </c>
      <c r="K27">
        <f t="shared" si="23"/>
        <v>0</v>
      </c>
      <c r="L27">
        <f t="shared" si="23"/>
        <v>8.1796103657737249E-2</v>
      </c>
      <c r="O27">
        <f t="shared" si="23"/>
        <v>0</v>
      </c>
      <c r="P27">
        <f t="shared" si="23"/>
        <v>0</v>
      </c>
      <c r="Q27">
        <f t="shared" si="23"/>
        <v>3.4379387228292521E-2</v>
      </c>
      <c r="R27">
        <f t="shared" si="23"/>
        <v>0</v>
      </c>
      <c r="S27">
        <f t="shared" si="23"/>
        <v>0.29046564810612918</v>
      </c>
      <c r="T27">
        <f t="shared" si="23"/>
        <v>0</v>
      </c>
      <c r="U27">
        <f t="shared" si="23"/>
        <v>0</v>
      </c>
      <c r="V27">
        <f t="shared" si="23"/>
        <v>0</v>
      </c>
      <c r="W27">
        <f t="shared" si="23"/>
        <v>9.8204187196173909E-2</v>
      </c>
      <c r="X27">
        <f t="shared" si="21"/>
        <v>0.78574510712643741</v>
      </c>
      <c r="Y27" s="7">
        <f t="shared" si="24"/>
        <v>5.6905529018540624E-2</v>
      </c>
    </row>
    <row r="28" spans="1:25" x14ac:dyDescent="0.3">
      <c r="A28" t="str">
        <f t="shared" si="22"/>
        <v>x4_x5</v>
      </c>
      <c r="D28">
        <f t="shared" si="23"/>
        <v>0.17724824708899076</v>
      </c>
      <c r="E28">
        <f t="shared" si="23"/>
        <v>0</v>
      </c>
      <c r="F28">
        <f t="shared" si="23"/>
        <v>0</v>
      </c>
      <c r="G28">
        <f t="shared" si="23"/>
        <v>0</v>
      </c>
      <c r="H28">
        <f t="shared" si="23"/>
        <v>0</v>
      </c>
      <c r="I28">
        <f t="shared" si="23"/>
        <v>0</v>
      </c>
      <c r="J28">
        <f t="shared" si="23"/>
        <v>0.10471028136155489</v>
      </c>
      <c r="K28">
        <f t="shared" si="23"/>
        <v>0</v>
      </c>
      <c r="L28">
        <f t="shared" si="23"/>
        <v>6.1347077743302933E-2</v>
      </c>
      <c r="O28">
        <f t="shared" si="23"/>
        <v>0</v>
      </c>
      <c r="P28">
        <f t="shared" si="23"/>
        <v>0</v>
      </c>
      <c r="Q28">
        <f t="shared" si="23"/>
        <v>3.4379387228292521E-2</v>
      </c>
      <c r="R28">
        <f t="shared" si="23"/>
        <v>0</v>
      </c>
      <c r="S28">
        <f t="shared" si="23"/>
        <v>0.29046564810612918</v>
      </c>
      <c r="T28">
        <f t="shared" si="23"/>
        <v>0</v>
      </c>
      <c r="U28">
        <f t="shared" si="23"/>
        <v>0</v>
      </c>
      <c r="V28">
        <f t="shared" si="23"/>
        <v>0</v>
      </c>
      <c r="W28">
        <f t="shared" si="23"/>
        <v>9.8204187196173909E-2</v>
      </c>
      <c r="X28">
        <f t="shared" si="21"/>
        <v>0.76635482872444416</v>
      </c>
      <c r="Y28" s="7">
        <f t="shared" si="24"/>
        <v>-2.9816615201371355E-2</v>
      </c>
    </row>
    <row r="29" spans="1:25" x14ac:dyDescent="0.3">
      <c r="X29" t="s">
        <v>30</v>
      </c>
      <c r="Y29" t="s">
        <v>176</v>
      </c>
    </row>
    <row r="30" spans="1:25" x14ac:dyDescent="0.3">
      <c r="W30" t="s">
        <v>662</v>
      </c>
      <c r="X30">
        <f>CORREL(X19:X28,X7:X16)</f>
        <v>0.89927422022197168</v>
      </c>
      <c r="Y30" s="6">
        <f>SUMSQ(Y19:Y28)</f>
        <v>7.2417173227244062E-3</v>
      </c>
    </row>
    <row r="31" spans="1:25" x14ac:dyDescent="0.3">
      <c r="W31" t="s">
        <v>663</v>
      </c>
      <c r="X31">
        <f>oam_SIM3_simy!U12</f>
        <v>0.90698235585404208</v>
      </c>
    </row>
  </sheetData>
  <conditionalFormatting sqref="X30:X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844C-FD1F-4E75-94A8-5DEB0CD74B34}">
  <dimension ref="A1:AV137"/>
  <sheetViews>
    <sheetView zoomScale="58" zoomScaleNormal="70" workbookViewId="0"/>
  </sheetViews>
  <sheetFormatPr defaultRowHeight="14.4" x14ac:dyDescent="0.3"/>
  <cols>
    <col min="1" max="1" width="27.6640625" bestFit="1" customWidth="1"/>
  </cols>
  <sheetData>
    <row r="1" spans="1:47" ht="20.399999999999999" x14ac:dyDescent="0.3">
      <c r="A1" s="68" t="s">
        <v>659</v>
      </c>
    </row>
    <row r="2" spans="1:47" x14ac:dyDescent="0.3">
      <c r="A2" s="10"/>
    </row>
    <row r="5" spans="1:47" ht="18" x14ac:dyDescent="0.3">
      <c r="A5" s="11" t="s">
        <v>32</v>
      </c>
      <c r="B5" s="12">
        <v>8597742</v>
      </c>
      <c r="C5" s="11" t="s">
        <v>33</v>
      </c>
      <c r="D5" s="12">
        <v>10</v>
      </c>
      <c r="E5" s="11" t="s">
        <v>34</v>
      </c>
      <c r="F5" s="12">
        <v>22</v>
      </c>
      <c r="G5" s="11" t="s">
        <v>35</v>
      </c>
      <c r="H5" s="12">
        <v>10</v>
      </c>
      <c r="I5" s="11" t="s">
        <v>36</v>
      </c>
      <c r="J5" s="12">
        <v>0</v>
      </c>
      <c r="K5" s="11" t="s">
        <v>37</v>
      </c>
      <c r="L5" s="12" t="s">
        <v>276</v>
      </c>
    </row>
    <row r="6" spans="1:47" ht="18.600000000000001" thickBot="1" x14ac:dyDescent="0.35">
      <c r="A6" s="9"/>
    </row>
    <row r="7" spans="1:47" ht="15" thickBot="1" x14ac:dyDescent="0.35">
      <c r="A7" s="13" t="s">
        <v>39</v>
      </c>
      <c r="B7" s="13" t="str">
        <f>B31</f>
        <v>X(I)DIRECTCORREL</v>
      </c>
      <c r="C7" s="13" t="str">
        <f t="shared" ref="C7:W7" si="0">C31</f>
        <v>X(I)INVERSECORREL</v>
      </c>
      <c r="D7" s="13" t="str">
        <f t="shared" si="0"/>
        <v>X(I)DIRECTcount</v>
      </c>
      <c r="E7" s="13" t="str">
        <f t="shared" si="0"/>
        <v>X(I)INVERSEcount</v>
      </c>
      <c r="F7" s="13" t="str">
        <f t="shared" si="0"/>
        <v>X(I)DIRECTmax</v>
      </c>
      <c r="G7" s="13" t="str">
        <f t="shared" si="0"/>
        <v>X(I)INVERSEmax</v>
      </c>
      <c r="H7" s="13" t="str">
        <f t="shared" si="0"/>
        <v>X(I)DIRECTmin</v>
      </c>
      <c r="I7" s="13" t="str">
        <f t="shared" si="0"/>
        <v>X(I)INVERSEmin</v>
      </c>
      <c r="J7" s="13" t="str">
        <f t="shared" si="0"/>
        <v>X(I)DIRECTstdev</v>
      </c>
      <c r="K7" s="13" t="str">
        <f t="shared" si="0"/>
        <v>X(I)INVERSEstdev</v>
      </c>
      <c r="L7" s="13" t="str">
        <f t="shared" si="0"/>
        <v>X(I)D&amp;Ivalidity</v>
      </c>
      <c r="M7" s="13" t="str">
        <f t="shared" si="0"/>
        <v>X(J)DIRECTCORREL</v>
      </c>
      <c r="N7" s="13" t="str">
        <f t="shared" si="0"/>
        <v>X(J)INVERSECORREL</v>
      </c>
      <c r="O7" s="13" t="str">
        <f t="shared" si="0"/>
        <v>X(J)DIRECTcount</v>
      </c>
      <c r="P7" s="13" t="str">
        <f t="shared" si="0"/>
        <v>X(J)INVERSEcount</v>
      </c>
      <c r="Q7" s="13" t="str">
        <f t="shared" si="0"/>
        <v>X(J)DIRECTmax</v>
      </c>
      <c r="R7" s="13" t="str">
        <f t="shared" si="0"/>
        <v>X(J)INVERSEmax</v>
      </c>
      <c r="S7" s="13" t="str">
        <f t="shared" si="0"/>
        <v>X(J)DIRECTmin</v>
      </c>
      <c r="T7" s="13" t="str">
        <f t="shared" si="0"/>
        <v>X(J)INVERSEmin</v>
      </c>
      <c r="U7" s="13" t="str">
        <f t="shared" si="0"/>
        <v>X(J)DIRECTstdev</v>
      </c>
      <c r="V7" s="13" t="str">
        <f t="shared" si="0"/>
        <v>X(J)INVERSEstdev</v>
      </c>
      <c r="W7" s="13" t="str">
        <f t="shared" si="0"/>
        <v>X(J)D&amp;Ivalidity</v>
      </c>
      <c r="X7" s="13" t="s">
        <v>257</v>
      </c>
    </row>
    <row r="8" spans="1:47" ht="15" thickBot="1" x14ac:dyDescent="0.35">
      <c r="A8" s="13" t="s">
        <v>0</v>
      </c>
      <c r="B8" s="14">
        <v>4</v>
      </c>
      <c r="C8" s="14">
        <v>4</v>
      </c>
      <c r="D8" s="14">
        <v>4</v>
      </c>
      <c r="E8" s="14">
        <v>4</v>
      </c>
      <c r="F8" s="14">
        <v>4</v>
      </c>
      <c r="G8" s="14">
        <v>6</v>
      </c>
      <c r="H8" s="14">
        <v>1</v>
      </c>
      <c r="I8" s="14">
        <v>1</v>
      </c>
      <c r="J8" s="14">
        <v>5</v>
      </c>
      <c r="K8" s="14">
        <v>6</v>
      </c>
      <c r="L8" s="14">
        <v>1</v>
      </c>
      <c r="M8" s="14">
        <v>1</v>
      </c>
      <c r="N8" s="14">
        <v>1</v>
      </c>
      <c r="O8" s="14">
        <v>6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356</v>
      </c>
      <c r="Z8">
        <f>B8-oam_SIM!B19</f>
        <v>0</v>
      </c>
      <c r="AA8">
        <f>C8-oam_SIM!C19</f>
        <v>0</v>
      </c>
      <c r="AB8">
        <f>D8-oam_SIM!D19</f>
        <v>1</v>
      </c>
      <c r="AC8">
        <f>E8-oam_SIM!E19</f>
        <v>0</v>
      </c>
      <c r="AD8">
        <f>F8-oam_SIM!F19</f>
        <v>0</v>
      </c>
      <c r="AE8">
        <f>G8-oam_SIM!G19</f>
        <v>4</v>
      </c>
      <c r="AF8">
        <f>H8-oam_SIM!H19</f>
        <v>0</v>
      </c>
      <c r="AG8">
        <f>I8-oam_SIM!I19</f>
        <v>0</v>
      </c>
      <c r="AH8">
        <f>J8-oam_SIM!J19</f>
        <v>0</v>
      </c>
      <c r="AI8">
        <f>K8-oam_SIM!K19</f>
        <v>4</v>
      </c>
      <c r="AJ8">
        <f>L8-oam_SIM!L19</f>
        <v>0</v>
      </c>
      <c r="AK8">
        <f>M8-oam_SIM!M19</f>
        <v>-9</v>
      </c>
      <c r="AL8">
        <f>N8-oam_SIM!N19</f>
        <v>0</v>
      </c>
      <c r="AM8">
        <f>O8-oam_SIM!O19</f>
        <v>0</v>
      </c>
      <c r="AN8">
        <f>P8-oam_SIM!P19</f>
        <v>0</v>
      </c>
      <c r="AO8">
        <f>Q8-oam_SIM!Q19</f>
        <v>0</v>
      </c>
      <c r="AP8">
        <f>R8-oam_SIM!R19</f>
        <v>-9</v>
      </c>
      <c r="AQ8">
        <f>S8-oam_SIM!S19</f>
        <v>-4</v>
      </c>
      <c r="AR8">
        <f>T8-oam_SIM!T19</f>
        <v>0</v>
      </c>
      <c r="AS8">
        <f>U8-oam_SIM!U19</f>
        <v>0</v>
      </c>
      <c r="AT8">
        <f>V8-oam_SIM!V19</f>
        <v>-9</v>
      </c>
      <c r="AU8">
        <f>W8-oam_SIM!W19</f>
        <v>0</v>
      </c>
    </row>
    <row r="9" spans="1:47" ht="15" thickBot="1" x14ac:dyDescent="0.35">
      <c r="A9" s="13" t="s">
        <v>1</v>
      </c>
      <c r="B9" s="14">
        <v>4</v>
      </c>
      <c r="C9" s="14">
        <v>4</v>
      </c>
      <c r="D9" s="14">
        <v>4</v>
      </c>
      <c r="E9" s="14">
        <v>4</v>
      </c>
      <c r="F9" s="14">
        <v>4</v>
      </c>
      <c r="G9" s="14">
        <v>6</v>
      </c>
      <c r="H9" s="14">
        <v>1</v>
      </c>
      <c r="I9" s="14">
        <v>1</v>
      </c>
      <c r="J9" s="14">
        <v>5</v>
      </c>
      <c r="K9" s="14">
        <v>6</v>
      </c>
      <c r="L9" s="14">
        <v>1</v>
      </c>
      <c r="M9" s="14">
        <v>9</v>
      </c>
      <c r="N9" s="14">
        <v>6</v>
      </c>
      <c r="O9" s="14">
        <v>1</v>
      </c>
      <c r="P9" s="14">
        <v>5</v>
      </c>
      <c r="Q9" s="14">
        <v>9</v>
      </c>
      <c r="R9" s="14">
        <v>2</v>
      </c>
      <c r="S9" s="14">
        <v>1</v>
      </c>
      <c r="T9" s="14">
        <v>1</v>
      </c>
      <c r="U9" s="14">
        <v>9</v>
      </c>
      <c r="V9" s="14">
        <v>2</v>
      </c>
      <c r="W9" s="14">
        <v>1</v>
      </c>
      <c r="X9" s="14">
        <v>239</v>
      </c>
      <c r="Z9">
        <f>B9-oam_SIM!B20</f>
        <v>0</v>
      </c>
      <c r="AA9">
        <f>C9-oam_SIM!C20</f>
        <v>0</v>
      </c>
      <c r="AB9">
        <f>D9-oam_SIM!D20</f>
        <v>1</v>
      </c>
      <c r="AC9">
        <f>E9-oam_SIM!E20</f>
        <v>0</v>
      </c>
      <c r="AD9">
        <f>F9-oam_SIM!F20</f>
        <v>0</v>
      </c>
      <c r="AE9">
        <f>G9-oam_SIM!G20</f>
        <v>4</v>
      </c>
      <c r="AF9">
        <f>H9-oam_SIM!H20</f>
        <v>0</v>
      </c>
      <c r="AG9">
        <f>I9-oam_SIM!I20</f>
        <v>0</v>
      </c>
      <c r="AH9">
        <f>J9-oam_SIM!J20</f>
        <v>0</v>
      </c>
      <c r="AI9">
        <f>K9-oam_SIM!K20</f>
        <v>4</v>
      </c>
      <c r="AJ9">
        <f>L9-oam_SIM!L20</f>
        <v>0</v>
      </c>
      <c r="AK9">
        <f>M9-oam_SIM!M20</f>
        <v>8</v>
      </c>
      <c r="AL9">
        <f>N9-oam_SIM!N20</f>
        <v>0</v>
      </c>
      <c r="AM9">
        <f>O9-oam_SIM!O20</f>
        <v>0</v>
      </c>
      <c r="AN9">
        <f>P9-oam_SIM!P20</f>
        <v>0</v>
      </c>
      <c r="AO9">
        <f>Q9-oam_SIM!Q20</f>
        <v>0</v>
      </c>
      <c r="AP9">
        <f>R9-oam_SIM!R20</f>
        <v>-6</v>
      </c>
      <c r="AQ9">
        <f>S9-oam_SIM!S20</f>
        <v>-4</v>
      </c>
      <c r="AR9">
        <f>T9-oam_SIM!T20</f>
        <v>0</v>
      </c>
      <c r="AS9">
        <f>U9-oam_SIM!U20</f>
        <v>0</v>
      </c>
      <c r="AT9">
        <f>V9-oam_SIM!V20</f>
        <v>-6</v>
      </c>
      <c r="AU9">
        <f>W9-oam_SIM!W20</f>
        <v>0</v>
      </c>
    </row>
    <row r="10" spans="1:47" ht="15" thickBot="1" x14ac:dyDescent="0.35">
      <c r="A10" s="13" t="s">
        <v>2</v>
      </c>
      <c r="B10" s="14">
        <v>4</v>
      </c>
      <c r="C10" s="14">
        <v>4</v>
      </c>
      <c r="D10" s="14">
        <v>4</v>
      </c>
      <c r="E10" s="14">
        <v>4</v>
      </c>
      <c r="F10" s="14">
        <v>4</v>
      </c>
      <c r="G10" s="14">
        <v>6</v>
      </c>
      <c r="H10" s="14">
        <v>1</v>
      </c>
      <c r="I10" s="14">
        <v>1</v>
      </c>
      <c r="J10" s="14">
        <v>5</v>
      </c>
      <c r="K10" s="14">
        <v>6</v>
      </c>
      <c r="L10" s="14">
        <v>1</v>
      </c>
      <c r="M10" s="14">
        <v>6</v>
      </c>
      <c r="N10" s="14">
        <v>8</v>
      </c>
      <c r="O10" s="14">
        <v>3</v>
      </c>
      <c r="P10" s="14">
        <v>2</v>
      </c>
      <c r="Q10" s="14">
        <v>6</v>
      </c>
      <c r="R10" s="14">
        <v>4</v>
      </c>
      <c r="S10" s="14">
        <v>1</v>
      </c>
      <c r="T10" s="14">
        <v>1</v>
      </c>
      <c r="U10" s="14">
        <v>6</v>
      </c>
      <c r="V10" s="14">
        <v>4</v>
      </c>
      <c r="W10" s="14">
        <v>4</v>
      </c>
      <c r="X10" s="14">
        <v>240</v>
      </c>
      <c r="Z10">
        <f>B10-oam_SIM!B21</f>
        <v>0</v>
      </c>
      <c r="AA10">
        <f>C10-oam_SIM!C21</f>
        <v>0</v>
      </c>
      <c r="AB10">
        <f>D10-oam_SIM!D21</f>
        <v>1</v>
      </c>
      <c r="AC10">
        <f>E10-oam_SIM!E21</f>
        <v>0</v>
      </c>
      <c r="AD10">
        <f>F10-oam_SIM!F21</f>
        <v>0</v>
      </c>
      <c r="AE10">
        <f>G10-oam_SIM!G21</f>
        <v>4</v>
      </c>
      <c r="AF10">
        <f>H10-oam_SIM!H21</f>
        <v>0</v>
      </c>
      <c r="AG10">
        <f>I10-oam_SIM!I21</f>
        <v>0</v>
      </c>
      <c r="AH10">
        <f>J10-oam_SIM!J21</f>
        <v>0</v>
      </c>
      <c r="AI10">
        <f>K10-oam_SIM!K21</f>
        <v>4</v>
      </c>
      <c r="AJ10">
        <f>L10-oam_SIM!L21</f>
        <v>0</v>
      </c>
      <c r="AK10">
        <f>M10-oam_SIM!M21</f>
        <v>3</v>
      </c>
      <c r="AL10">
        <f>N10-oam_SIM!N21</f>
        <v>0</v>
      </c>
      <c r="AM10">
        <f>O10-oam_SIM!O21</f>
        <v>0</v>
      </c>
      <c r="AN10">
        <f>P10-oam_SIM!P21</f>
        <v>0</v>
      </c>
      <c r="AO10">
        <f>Q10-oam_SIM!Q21</f>
        <v>0</v>
      </c>
      <c r="AP10">
        <f>R10-oam_SIM!R21</f>
        <v>-1</v>
      </c>
      <c r="AQ10">
        <f>S10-oam_SIM!S21</f>
        <v>-4</v>
      </c>
      <c r="AR10">
        <f>T10-oam_SIM!T21</f>
        <v>0</v>
      </c>
      <c r="AS10">
        <f>U10-oam_SIM!U21</f>
        <v>0</v>
      </c>
      <c r="AT10">
        <f>V10-oam_SIM!V21</f>
        <v>-1</v>
      </c>
      <c r="AU10">
        <f>W10-oam_SIM!W21</f>
        <v>0</v>
      </c>
    </row>
    <row r="11" spans="1:47" ht="15" thickBot="1" x14ac:dyDescent="0.35">
      <c r="A11" s="13" t="s">
        <v>3</v>
      </c>
      <c r="B11" s="14">
        <v>4</v>
      </c>
      <c r="C11" s="14">
        <v>4</v>
      </c>
      <c r="D11" s="14">
        <v>4</v>
      </c>
      <c r="E11" s="14">
        <v>4</v>
      </c>
      <c r="F11" s="14">
        <v>4</v>
      </c>
      <c r="G11" s="14">
        <v>6</v>
      </c>
      <c r="H11" s="14">
        <v>1</v>
      </c>
      <c r="I11" s="14">
        <v>1</v>
      </c>
      <c r="J11" s="14">
        <v>5</v>
      </c>
      <c r="K11" s="14">
        <v>6</v>
      </c>
      <c r="L11" s="14">
        <v>1</v>
      </c>
      <c r="M11" s="14">
        <v>2</v>
      </c>
      <c r="N11" s="14">
        <v>2</v>
      </c>
      <c r="O11" s="14">
        <v>6</v>
      </c>
      <c r="P11" s="14">
        <v>5</v>
      </c>
      <c r="Q11" s="14">
        <v>2</v>
      </c>
      <c r="R11" s="14">
        <v>7</v>
      </c>
      <c r="S11" s="14">
        <v>7</v>
      </c>
      <c r="T11" s="14">
        <v>1</v>
      </c>
      <c r="U11" s="14">
        <v>2</v>
      </c>
      <c r="V11" s="14">
        <v>7</v>
      </c>
      <c r="W11" s="14">
        <v>7</v>
      </c>
      <c r="X11" s="14">
        <v>267</v>
      </c>
      <c r="Z11">
        <f>B11-oam_SIM!B22</f>
        <v>0</v>
      </c>
      <c r="AA11">
        <f>C11-oam_SIM!C22</f>
        <v>0</v>
      </c>
      <c r="AB11">
        <f>D11-oam_SIM!D22</f>
        <v>1</v>
      </c>
      <c r="AC11">
        <f>E11-oam_SIM!E22</f>
        <v>0</v>
      </c>
      <c r="AD11">
        <f>F11-oam_SIM!F22</f>
        <v>0</v>
      </c>
      <c r="AE11">
        <f>G11-oam_SIM!G22</f>
        <v>4</v>
      </c>
      <c r="AF11">
        <f>H11-oam_SIM!H22</f>
        <v>0</v>
      </c>
      <c r="AG11">
        <f>I11-oam_SIM!I22</f>
        <v>0</v>
      </c>
      <c r="AH11">
        <f>J11-oam_SIM!J22</f>
        <v>0</v>
      </c>
      <c r="AI11">
        <f>K11-oam_SIM!K22</f>
        <v>4</v>
      </c>
      <c r="AJ11">
        <f>L11-oam_SIM!L22</f>
        <v>0</v>
      </c>
      <c r="AK11">
        <f>M11-oam_SIM!M22</f>
        <v>-4</v>
      </c>
      <c r="AL11">
        <f>N11-oam_SIM!N22</f>
        <v>0</v>
      </c>
      <c r="AM11">
        <f>O11-oam_SIM!O22</f>
        <v>0</v>
      </c>
      <c r="AN11">
        <f>P11-oam_SIM!P22</f>
        <v>0</v>
      </c>
      <c r="AO11">
        <f>Q11-oam_SIM!Q22</f>
        <v>0</v>
      </c>
      <c r="AP11">
        <f>R11-oam_SIM!R22</f>
        <v>6</v>
      </c>
      <c r="AQ11">
        <f>S11-oam_SIM!S22</f>
        <v>6</v>
      </c>
      <c r="AR11">
        <f>T11-oam_SIM!T22</f>
        <v>0</v>
      </c>
      <c r="AS11">
        <f>U11-oam_SIM!U22</f>
        <v>0</v>
      </c>
      <c r="AT11">
        <f>V11-oam_SIM!V22</f>
        <v>6</v>
      </c>
      <c r="AU11">
        <f>W11-oam_SIM!W22</f>
        <v>0</v>
      </c>
    </row>
    <row r="12" spans="1:47" ht="15" thickBot="1" x14ac:dyDescent="0.35">
      <c r="A12" s="13" t="s">
        <v>4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5</v>
      </c>
      <c r="M12" s="14">
        <v>9</v>
      </c>
      <c r="N12" s="14">
        <v>6</v>
      </c>
      <c r="O12" s="14">
        <v>1</v>
      </c>
      <c r="P12" s="14">
        <v>5</v>
      </c>
      <c r="Q12" s="14">
        <v>9</v>
      </c>
      <c r="R12" s="14">
        <v>2</v>
      </c>
      <c r="S12" s="14">
        <v>1</v>
      </c>
      <c r="T12" s="14">
        <v>1</v>
      </c>
      <c r="U12" s="14">
        <v>9</v>
      </c>
      <c r="V12" s="14">
        <v>2</v>
      </c>
      <c r="W12" s="14">
        <v>1</v>
      </c>
      <c r="X12" s="14">
        <v>311</v>
      </c>
      <c r="Z12">
        <f>B12-oam_SIM!B23</f>
        <v>-7</v>
      </c>
      <c r="AA12">
        <f>C12-oam_SIM!C23</f>
        <v>0</v>
      </c>
      <c r="AB12">
        <f>D12-oam_SIM!D23</f>
        <v>-7</v>
      </c>
      <c r="AC12">
        <f>E12-oam_SIM!E23</f>
        <v>0</v>
      </c>
      <c r="AD12">
        <f>F12-oam_SIM!F23</f>
        <v>0</v>
      </c>
      <c r="AE12">
        <f>G12-oam_SIM!G23</f>
        <v>-7</v>
      </c>
      <c r="AF12">
        <f>H12-oam_SIM!H23</f>
        <v>0</v>
      </c>
      <c r="AG12">
        <f>I12-oam_SIM!I23</f>
        <v>0</v>
      </c>
      <c r="AH12">
        <f>J12-oam_SIM!J23</f>
        <v>0</v>
      </c>
      <c r="AI12">
        <f>K12-oam_SIM!K23</f>
        <v>-7</v>
      </c>
      <c r="AJ12">
        <f>L12-oam_SIM!L23</f>
        <v>0</v>
      </c>
      <c r="AK12">
        <f>M12-oam_SIM!M23</f>
        <v>8</v>
      </c>
      <c r="AL12">
        <f>N12-oam_SIM!N23</f>
        <v>0</v>
      </c>
      <c r="AM12">
        <f>O12-oam_SIM!O23</f>
        <v>0</v>
      </c>
      <c r="AN12">
        <f>P12-oam_SIM!P23</f>
        <v>0</v>
      </c>
      <c r="AO12">
        <f>Q12-oam_SIM!Q23</f>
        <v>0</v>
      </c>
      <c r="AP12">
        <f>R12-oam_SIM!R23</f>
        <v>-6</v>
      </c>
      <c r="AQ12">
        <f>S12-oam_SIM!S23</f>
        <v>-4</v>
      </c>
      <c r="AR12">
        <f>T12-oam_SIM!T23</f>
        <v>0</v>
      </c>
      <c r="AS12">
        <f>U12-oam_SIM!U23</f>
        <v>0</v>
      </c>
      <c r="AT12">
        <f>V12-oam_SIM!V23</f>
        <v>-6</v>
      </c>
      <c r="AU12">
        <f>W12-oam_SIM!W23</f>
        <v>0</v>
      </c>
    </row>
    <row r="13" spans="1:47" ht="15" thickBot="1" x14ac:dyDescent="0.35">
      <c r="A13" s="13" t="s">
        <v>5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5</v>
      </c>
      <c r="M13" s="14">
        <v>6</v>
      </c>
      <c r="N13" s="14">
        <v>8</v>
      </c>
      <c r="O13" s="14">
        <v>3</v>
      </c>
      <c r="P13" s="14">
        <v>2</v>
      </c>
      <c r="Q13" s="14">
        <v>6</v>
      </c>
      <c r="R13" s="14">
        <v>4</v>
      </c>
      <c r="S13" s="14">
        <v>1</v>
      </c>
      <c r="T13" s="14">
        <v>1</v>
      </c>
      <c r="U13" s="14">
        <v>6</v>
      </c>
      <c r="V13" s="14">
        <v>4</v>
      </c>
      <c r="W13" s="14">
        <v>4</v>
      </c>
      <c r="X13" s="14">
        <v>298</v>
      </c>
      <c r="Z13">
        <f>B13-oam_SIM!B24</f>
        <v>-7</v>
      </c>
      <c r="AA13">
        <f>C13-oam_SIM!C24</f>
        <v>0</v>
      </c>
      <c r="AB13">
        <f>D13-oam_SIM!D24</f>
        <v>-7</v>
      </c>
      <c r="AC13">
        <f>E13-oam_SIM!E24</f>
        <v>0</v>
      </c>
      <c r="AD13">
        <f>F13-oam_SIM!F24</f>
        <v>0</v>
      </c>
      <c r="AE13">
        <f>G13-oam_SIM!G24</f>
        <v>-7</v>
      </c>
      <c r="AF13">
        <f>H13-oam_SIM!H24</f>
        <v>0</v>
      </c>
      <c r="AG13">
        <f>I13-oam_SIM!I24</f>
        <v>0</v>
      </c>
      <c r="AH13">
        <f>J13-oam_SIM!J24</f>
        <v>0</v>
      </c>
      <c r="AI13">
        <f>K13-oam_SIM!K24</f>
        <v>-7</v>
      </c>
      <c r="AJ13">
        <f>L13-oam_SIM!L24</f>
        <v>0</v>
      </c>
      <c r="AK13">
        <f>M13-oam_SIM!M24</f>
        <v>3</v>
      </c>
      <c r="AL13">
        <f>N13-oam_SIM!N24</f>
        <v>0</v>
      </c>
      <c r="AM13">
        <f>O13-oam_SIM!O24</f>
        <v>0</v>
      </c>
      <c r="AN13">
        <f>P13-oam_SIM!P24</f>
        <v>0</v>
      </c>
      <c r="AO13">
        <f>Q13-oam_SIM!Q24</f>
        <v>0</v>
      </c>
      <c r="AP13">
        <f>R13-oam_SIM!R24</f>
        <v>-1</v>
      </c>
      <c r="AQ13">
        <f>S13-oam_SIM!S24</f>
        <v>-4</v>
      </c>
      <c r="AR13">
        <f>T13-oam_SIM!T24</f>
        <v>0</v>
      </c>
      <c r="AS13">
        <f>U13-oam_SIM!U24</f>
        <v>0</v>
      </c>
      <c r="AT13">
        <f>V13-oam_SIM!V24</f>
        <v>-1</v>
      </c>
      <c r="AU13">
        <f>W13-oam_SIM!W24</f>
        <v>0</v>
      </c>
    </row>
    <row r="14" spans="1:47" ht="15" thickBot="1" x14ac:dyDescent="0.35">
      <c r="A14" s="13" t="s">
        <v>6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5</v>
      </c>
      <c r="M14" s="14">
        <v>2</v>
      </c>
      <c r="N14" s="14">
        <v>2</v>
      </c>
      <c r="O14" s="14">
        <v>6</v>
      </c>
      <c r="P14" s="14">
        <v>5</v>
      </c>
      <c r="Q14" s="14">
        <v>2</v>
      </c>
      <c r="R14" s="14">
        <v>7</v>
      </c>
      <c r="S14" s="14">
        <v>7</v>
      </c>
      <c r="T14" s="14">
        <v>1</v>
      </c>
      <c r="U14" s="14">
        <v>2</v>
      </c>
      <c r="V14" s="14">
        <v>7</v>
      </c>
      <c r="W14" s="14">
        <v>7</v>
      </c>
      <c r="X14" s="14">
        <v>315</v>
      </c>
      <c r="Z14">
        <f>B14-oam_SIM!B25</f>
        <v>-7</v>
      </c>
      <c r="AA14">
        <f>C14-oam_SIM!C25</f>
        <v>0</v>
      </c>
      <c r="AB14">
        <f>D14-oam_SIM!D25</f>
        <v>-7</v>
      </c>
      <c r="AC14">
        <f>E14-oam_SIM!E25</f>
        <v>0</v>
      </c>
      <c r="AD14">
        <f>F14-oam_SIM!F25</f>
        <v>0</v>
      </c>
      <c r="AE14">
        <f>G14-oam_SIM!G25</f>
        <v>-7</v>
      </c>
      <c r="AF14">
        <f>H14-oam_SIM!H25</f>
        <v>0</v>
      </c>
      <c r="AG14">
        <f>I14-oam_SIM!I25</f>
        <v>0</v>
      </c>
      <c r="AH14">
        <f>J14-oam_SIM!J25</f>
        <v>0</v>
      </c>
      <c r="AI14">
        <f>K14-oam_SIM!K25</f>
        <v>-7</v>
      </c>
      <c r="AJ14">
        <f>L14-oam_SIM!L25</f>
        <v>0</v>
      </c>
      <c r="AK14">
        <f>M14-oam_SIM!M25</f>
        <v>-4</v>
      </c>
      <c r="AL14">
        <f>N14-oam_SIM!N25</f>
        <v>0</v>
      </c>
      <c r="AM14">
        <f>O14-oam_SIM!O25</f>
        <v>0</v>
      </c>
      <c r="AN14">
        <f>P14-oam_SIM!P25</f>
        <v>0</v>
      </c>
      <c r="AO14">
        <f>Q14-oam_SIM!Q25</f>
        <v>0</v>
      </c>
      <c r="AP14">
        <f>R14-oam_SIM!R25</f>
        <v>6</v>
      </c>
      <c r="AQ14">
        <f>S14-oam_SIM!S25</f>
        <v>6</v>
      </c>
      <c r="AR14">
        <f>T14-oam_SIM!T25</f>
        <v>0</v>
      </c>
      <c r="AS14">
        <f>U14-oam_SIM!U25</f>
        <v>0</v>
      </c>
      <c r="AT14">
        <f>V14-oam_SIM!V25</f>
        <v>6</v>
      </c>
      <c r="AU14">
        <f>W14-oam_SIM!W25</f>
        <v>0</v>
      </c>
    </row>
    <row r="15" spans="1:47" ht="15" thickBot="1" x14ac:dyDescent="0.35">
      <c r="A15" s="13" t="s">
        <v>7</v>
      </c>
      <c r="B15" s="14">
        <v>9</v>
      </c>
      <c r="C15" s="14">
        <v>8</v>
      </c>
      <c r="D15" s="14">
        <v>9</v>
      </c>
      <c r="E15" s="14">
        <v>9</v>
      </c>
      <c r="F15" s="14">
        <v>9</v>
      </c>
      <c r="G15" s="14">
        <v>4</v>
      </c>
      <c r="H15" s="14">
        <v>1</v>
      </c>
      <c r="I15" s="14">
        <v>1</v>
      </c>
      <c r="J15" s="14">
        <v>9</v>
      </c>
      <c r="K15" s="14">
        <v>4</v>
      </c>
      <c r="L15" s="14">
        <v>5</v>
      </c>
      <c r="M15" s="14">
        <v>6</v>
      </c>
      <c r="N15" s="14">
        <v>8</v>
      </c>
      <c r="O15" s="14">
        <v>3</v>
      </c>
      <c r="P15" s="14">
        <v>2</v>
      </c>
      <c r="Q15" s="14">
        <v>6</v>
      </c>
      <c r="R15" s="14">
        <v>4</v>
      </c>
      <c r="S15" s="14">
        <v>1</v>
      </c>
      <c r="T15" s="14">
        <v>1</v>
      </c>
      <c r="U15" s="14">
        <v>6</v>
      </c>
      <c r="V15" s="14">
        <v>4</v>
      </c>
      <c r="W15" s="14">
        <v>4</v>
      </c>
      <c r="X15" s="14">
        <v>139</v>
      </c>
      <c r="Z15">
        <f>B15-oam_SIM!B26</f>
        <v>8</v>
      </c>
      <c r="AA15">
        <f>C15-oam_SIM!C26</f>
        <v>0</v>
      </c>
      <c r="AB15">
        <f>D15-oam_SIM!D26</f>
        <v>8</v>
      </c>
      <c r="AC15">
        <f>E15-oam_SIM!E26</f>
        <v>0</v>
      </c>
      <c r="AD15">
        <f>F15-oam_SIM!F26</f>
        <v>0</v>
      </c>
      <c r="AE15">
        <f>G15-oam_SIM!G26</f>
        <v>-2</v>
      </c>
      <c r="AF15">
        <f>H15-oam_SIM!H26</f>
        <v>0</v>
      </c>
      <c r="AG15">
        <f>I15-oam_SIM!I26</f>
        <v>0</v>
      </c>
      <c r="AH15">
        <f>J15-oam_SIM!J26</f>
        <v>0</v>
      </c>
      <c r="AI15">
        <f>K15-oam_SIM!K26</f>
        <v>-2</v>
      </c>
      <c r="AJ15">
        <f>L15-oam_SIM!L26</f>
        <v>0</v>
      </c>
      <c r="AK15">
        <f>M15-oam_SIM!M26</f>
        <v>3</v>
      </c>
      <c r="AL15">
        <f>N15-oam_SIM!N26</f>
        <v>0</v>
      </c>
      <c r="AM15">
        <f>O15-oam_SIM!O26</f>
        <v>0</v>
      </c>
      <c r="AN15">
        <f>P15-oam_SIM!P26</f>
        <v>0</v>
      </c>
      <c r="AO15">
        <f>Q15-oam_SIM!Q26</f>
        <v>0</v>
      </c>
      <c r="AP15">
        <f>R15-oam_SIM!R26</f>
        <v>-1</v>
      </c>
      <c r="AQ15">
        <f>S15-oam_SIM!S26</f>
        <v>-4</v>
      </c>
      <c r="AR15">
        <f>T15-oam_SIM!T26</f>
        <v>0</v>
      </c>
      <c r="AS15">
        <f>U15-oam_SIM!U26</f>
        <v>0</v>
      </c>
      <c r="AT15">
        <f>V15-oam_SIM!V26</f>
        <v>-1</v>
      </c>
      <c r="AU15">
        <f>W15-oam_SIM!W26</f>
        <v>0</v>
      </c>
    </row>
    <row r="16" spans="1:47" ht="15" thickBot="1" x14ac:dyDescent="0.35">
      <c r="A16" s="13" t="s">
        <v>8</v>
      </c>
      <c r="B16" s="14">
        <v>9</v>
      </c>
      <c r="C16" s="14">
        <v>8</v>
      </c>
      <c r="D16" s="14">
        <v>9</v>
      </c>
      <c r="E16" s="14">
        <v>9</v>
      </c>
      <c r="F16" s="14">
        <v>9</v>
      </c>
      <c r="G16" s="14">
        <v>4</v>
      </c>
      <c r="H16" s="14">
        <v>1</v>
      </c>
      <c r="I16" s="14">
        <v>1</v>
      </c>
      <c r="J16" s="14">
        <v>9</v>
      </c>
      <c r="K16" s="14">
        <v>4</v>
      </c>
      <c r="L16" s="14">
        <v>5</v>
      </c>
      <c r="M16" s="14">
        <v>2</v>
      </c>
      <c r="N16" s="14">
        <v>2</v>
      </c>
      <c r="O16" s="14">
        <v>6</v>
      </c>
      <c r="P16" s="14">
        <v>5</v>
      </c>
      <c r="Q16" s="14">
        <v>2</v>
      </c>
      <c r="R16" s="14">
        <v>7</v>
      </c>
      <c r="S16" s="14">
        <v>7</v>
      </c>
      <c r="T16" s="14">
        <v>1</v>
      </c>
      <c r="U16" s="14">
        <v>2</v>
      </c>
      <c r="V16" s="14">
        <v>7</v>
      </c>
      <c r="W16" s="14">
        <v>7</v>
      </c>
      <c r="X16" s="14">
        <v>174</v>
      </c>
      <c r="Z16">
        <f>B16-oam_SIM!B27</f>
        <v>8</v>
      </c>
      <c r="AA16">
        <f>C16-oam_SIM!C27</f>
        <v>0</v>
      </c>
      <c r="AB16">
        <f>D16-oam_SIM!D27</f>
        <v>8</v>
      </c>
      <c r="AC16">
        <f>E16-oam_SIM!E27</f>
        <v>0</v>
      </c>
      <c r="AD16">
        <f>F16-oam_SIM!F27</f>
        <v>0</v>
      </c>
      <c r="AE16">
        <f>G16-oam_SIM!G27</f>
        <v>-2</v>
      </c>
      <c r="AF16">
        <f>H16-oam_SIM!H27</f>
        <v>0</v>
      </c>
      <c r="AG16">
        <f>I16-oam_SIM!I27</f>
        <v>0</v>
      </c>
      <c r="AH16">
        <f>J16-oam_SIM!J27</f>
        <v>0</v>
      </c>
      <c r="AI16">
        <f>K16-oam_SIM!K27</f>
        <v>-2</v>
      </c>
      <c r="AJ16">
        <f>L16-oam_SIM!L27</f>
        <v>0</v>
      </c>
      <c r="AK16">
        <f>M16-oam_SIM!M27</f>
        <v>-4</v>
      </c>
      <c r="AL16">
        <f>N16-oam_SIM!N27</f>
        <v>0</v>
      </c>
      <c r="AM16">
        <f>O16-oam_SIM!O27</f>
        <v>0</v>
      </c>
      <c r="AN16">
        <f>P16-oam_SIM!P27</f>
        <v>0</v>
      </c>
      <c r="AO16">
        <f>Q16-oam_SIM!Q27</f>
        <v>0</v>
      </c>
      <c r="AP16">
        <f>R16-oam_SIM!R27</f>
        <v>6</v>
      </c>
      <c r="AQ16">
        <f>S16-oam_SIM!S27</f>
        <v>6</v>
      </c>
      <c r="AR16">
        <f>T16-oam_SIM!T27</f>
        <v>0</v>
      </c>
      <c r="AS16">
        <f>U16-oam_SIM!U27</f>
        <v>0</v>
      </c>
      <c r="AT16">
        <f>V16-oam_SIM!V27</f>
        <v>6</v>
      </c>
      <c r="AU16">
        <f>W16-oam_SIM!W27</f>
        <v>0</v>
      </c>
    </row>
    <row r="17" spans="1:48" ht="15" thickBot="1" x14ac:dyDescent="0.35">
      <c r="A17" s="13" t="s">
        <v>9</v>
      </c>
      <c r="B17" s="14">
        <v>8</v>
      </c>
      <c r="C17" s="14">
        <v>10</v>
      </c>
      <c r="D17" s="14">
        <v>4</v>
      </c>
      <c r="E17" s="14">
        <v>8</v>
      </c>
      <c r="F17" s="14">
        <v>8</v>
      </c>
      <c r="G17" s="14">
        <v>10</v>
      </c>
      <c r="H17" s="14">
        <v>1</v>
      </c>
      <c r="I17" s="14">
        <v>1</v>
      </c>
      <c r="J17" s="14">
        <v>4</v>
      </c>
      <c r="K17" s="14">
        <v>10</v>
      </c>
      <c r="L17" s="14">
        <v>10</v>
      </c>
      <c r="M17" s="14">
        <v>2</v>
      </c>
      <c r="N17" s="14">
        <v>2</v>
      </c>
      <c r="O17" s="14">
        <v>6</v>
      </c>
      <c r="P17" s="14">
        <v>5</v>
      </c>
      <c r="Q17" s="14">
        <v>2</v>
      </c>
      <c r="R17" s="14">
        <v>7</v>
      </c>
      <c r="S17" s="14">
        <v>7</v>
      </c>
      <c r="T17" s="14">
        <v>1</v>
      </c>
      <c r="U17" s="14">
        <v>2</v>
      </c>
      <c r="V17" s="14">
        <v>7</v>
      </c>
      <c r="W17" s="14">
        <v>7</v>
      </c>
      <c r="X17" s="14">
        <v>128</v>
      </c>
      <c r="Z17">
        <f>B17-oam_SIM!B28</f>
        <v>5</v>
      </c>
      <c r="AA17">
        <f>C17-oam_SIM!C28</f>
        <v>0</v>
      </c>
      <c r="AB17">
        <f>D17-oam_SIM!D28</f>
        <v>1</v>
      </c>
      <c r="AC17">
        <f>E17-oam_SIM!E28</f>
        <v>0</v>
      </c>
      <c r="AD17">
        <f>F17-oam_SIM!F28</f>
        <v>0</v>
      </c>
      <c r="AE17">
        <f>G17-oam_SIM!G28</f>
        <v>9</v>
      </c>
      <c r="AF17">
        <f>H17-oam_SIM!H28</f>
        <v>0</v>
      </c>
      <c r="AG17">
        <f>I17-oam_SIM!I28</f>
        <v>0</v>
      </c>
      <c r="AH17">
        <f>J17-oam_SIM!J28</f>
        <v>0</v>
      </c>
      <c r="AI17">
        <f>K17-oam_SIM!K28</f>
        <v>9</v>
      </c>
      <c r="AJ17">
        <f>L17-oam_SIM!L28</f>
        <v>0</v>
      </c>
      <c r="AK17">
        <f>M17-oam_SIM!M28</f>
        <v>-4</v>
      </c>
      <c r="AL17">
        <f>N17-oam_SIM!N28</f>
        <v>0</v>
      </c>
      <c r="AM17">
        <f>O17-oam_SIM!O28</f>
        <v>0</v>
      </c>
      <c r="AN17">
        <f>P17-oam_SIM!P28</f>
        <v>0</v>
      </c>
      <c r="AO17">
        <f>Q17-oam_SIM!Q28</f>
        <v>0</v>
      </c>
      <c r="AP17">
        <f>R17-oam_SIM!R28</f>
        <v>6</v>
      </c>
      <c r="AQ17">
        <f>S17-oam_SIM!S28</f>
        <v>6</v>
      </c>
      <c r="AR17">
        <f>T17-oam_SIM!T28</f>
        <v>0</v>
      </c>
      <c r="AS17">
        <f>U17-oam_SIM!U28</f>
        <v>0</v>
      </c>
      <c r="AT17">
        <f>V17-oam_SIM!V28</f>
        <v>6</v>
      </c>
      <c r="AU17">
        <f>W17-oam_SIM!W28</f>
        <v>0</v>
      </c>
    </row>
    <row r="18" spans="1:48" ht="18.600000000000001" thickBot="1" x14ac:dyDescent="0.35">
      <c r="A18" s="9"/>
    </row>
    <row r="19" spans="1:48" ht="15" thickBot="1" x14ac:dyDescent="0.35">
      <c r="A19" s="13" t="s">
        <v>42</v>
      </c>
      <c r="B19" s="13" t="s">
        <v>40</v>
      </c>
      <c r="C19" s="13" t="s">
        <v>127</v>
      </c>
      <c r="D19" s="13" t="s">
        <v>128</v>
      </c>
      <c r="E19" s="13" t="s">
        <v>129</v>
      </c>
      <c r="F19" s="13" t="s">
        <v>130</v>
      </c>
      <c r="G19" s="13" t="s">
        <v>131</v>
      </c>
      <c r="H19" s="13" t="s">
        <v>241</v>
      </c>
      <c r="I19" s="13" t="s">
        <v>242</v>
      </c>
      <c r="J19" s="13" t="s">
        <v>243</v>
      </c>
      <c r="K19" s="13" t="s">
        <v>244</v>
      </c>
      <c r="L19" s="13" t="s">
        <v>245</v>
      </c>
      <c r="M19" s="13" t="s">
        <v>246</v>
      </c>
      <c r="N19" s="13" t="s">
        <v>247</v>
      </c>
      <c r="O19" s="13" t="s">
        <v>248</v>
      </c>
      <c r="P19" s="13" t="s">
        <v>249</v>
      </c>
      <c r="Q19" s="13" t="s">
        <v>250</v>
      </c>
      <c r="R19" s="13" t="s">
        <v>251</v>
      </c>
      <c r="S19" s="13" t="s">
        <v>252</v>
      </c>
      <c r="T19" s="13" t="s">
        <v>253</v>
      </c>
      <c r="U19" s="13" t="s">
        <v>254</v>
      </c>
      <c r="V19" s="13" t="s">
        <v>255</v>
      </c>
      <c r="W19" s="13" t="s">
        <v>256</v>
      </c>
    </row>
    <row r="20" spans="1:48" ht="15" thickBot="1" x14ac:dyDescent="0.35">
      <c r="A20" s="13" t="s">
        <v>43</v>
      </c>
      <c r="B20" s="14" t="s">
        <v>66</v>
      </c>
      <c r="C20" s="14" t="s">
        <v>66</v>
      </c>
      <c r="D20" s="14" t="s">
        <v>66</v>
      </c>
      <c r="E20" s="14" t="s">
        <v>66</v>
      </c>
      <c r="F20" s="14" t="s">
        <v>66</v>
      </c>
      <c r="G20" s="14" t="s">
        <v>277</v>
      </c>
      <c r="H20" s="14" t="s">
        <v>151</v>
      </c>
      <c r="I20" s="14" t="s">
        <v>66</v>
      </c>
      <c r="J20" s="14" t="s">
        <v>278</v>
      </c>
      <c r="K20" s="14" t="s">
        <v>66</v>
      </c>
      <c r="L20" s="14" t="s">
        <v>279</v>
      </c>
      <c r="M20" s="14" t="s">
        <v>261</v>
      </c>
      <c r="N20" s="14" t="s">
        <v>66</v>
      </c>
      <c r="O20" s="14" t="s">
        <v>260</v>
      </c>
      <c r="P20" s="14" t="s">
        <v>262</v>
      </c>
      <c r="Q20" s="14" t="s">
        <v>66</v>
      </c>
      <c r="R20" s="14" t="s">
        <v>66</v>
      </c>
      <c r="S20" s="14" t="s">
        <v>66</v>
      </c>
      <c r="T20" s="14" t="s">
        <v>66</v>
      </c>
      <c r="U20" s="14" t="s">
        <v>66</v>
      </c>
      <c r="V20" s="14" t="s">
        <v>66</v>
      </c>
      <c r="W20" s="14" t="s">
        <v>66</v>
      </c>
      <c r="Z20">
        <f>11-B8</f>
        <v>7</v>
      </c>
      <c r="AA20">
        <f t="shared" ref="AA20:AU20" si="1">11-C8</f>
        <v>7</v>
      </c>
      <c r="AB20">
        <f t="shared" si="1"/>
        <v>7</v>
      </c>
      <c r="AC20">
        <f t="shared" si="1"/>
        <v>7</v>
      </c>
      <c r="AD20">
        <f t="shared" si="1"/>
        <v>7</v>
      </c>
      <c r="AE20">
        <f t="shared" si="1"/>
        <v>5</v>
      </c>
      <c r="AF20">
        <f t="shared" si="1"/>
        <v>10</v>
      </c>
      <c r="AG20">
        <f t="shared" si="1"/>
        <v>10</v>
      </c>
      <c r="AH20">
        <f t="shared" si="1"/>
        <v>6</v>
      </c>
      <c r="AI20">
        <f t="shared" si="1"/>
        <v>5</v>
      </c>
      <c r="AJ20">
        <f t="shared" si="1"/>
        <v>10</v>
      </c>
      <c r="AK20">
        <f t="shared" si="1"/>
        <v>10</v>
      </c>
      <c r="AL20">
        <f t="shared" si="1"/>
        <v>10</v>
      </c>
      <c r="AM20">
        <f t="shared" si="1"/>
        <v>5</v>
      </c>
      <c r="AN20">
        <f t="shared" si="1"/>
        <v>10</v>
      </c>
      <c r="AO20">
        <f t="shared" si="1"/>
        <v>10</v>
      </c>
      <c r="AP20">
        <f t="shared" si="1"/>
        <v>10</v>
      </c>
      <c r="AQ20">
        <f t="shared" si="1"/>
        <v>10</v>
      </c>
      <c r="AR20">
        <f t="shared" si="1"/>
        <v>10</v>
      </c>
      <c r="AS20">
        <f t="shared" si="1"/>
        <v>10</v>
      </c>
      <c r="AT20">
        <f t="shared" si="1"/>
        <v>10</v>
      </c>
      <c r="AU20">
        <f t="shared" si="1"/>
        <v>10</v>
      </c>
      <c r="AV20">
        <f>X8</f>
        <v>356</v>
      </c>
    </row>
    <row r="21" spans="1:48" ht="15" thickBot="1" x14ac:dyDescent="0.35">
      <c r="A21" s="13" t="s">
        <v>45</v>
      </c>
      <c r="B21" s="14" t="s">
        <v>66</v>
      </c>
      <c r="C21" s="14" t="s">
        <v>66</v>
      </c>
      <c r="D21" s="14" t="s">
        <v>66</v>
      </c>
      <c r="E21" s="14" t="s">
        <v>66</v>
      </c>
      <c r="F21" s="14" t="s">
        <v>66</v>
      </c>
      <c r="G21" s="14" t="s">
        <v>277</v>
      </c>
      <c r="H21" s="14" t="s">
        <v>66</v>
      </c>
      <c r="I21" s="14" t="s">
        <v>66</v>
      </c>
      <c r="J21" s="14" t="s">
        <v>141</v>
      </c>
      <c r="K21" s="14" t="s">
        <v>66</v>
      </c>
      <c r="L21" s="14" t="s">
        <v>280</v>
      </c>
      <c r="M21" s="14" t="s">
        <v>263</v>
      </c>
      <c r="N21" s="14" t="s">
        <v>66</v>
      </c>
      <c r="O21" s="14" t="s">
        <v>66</v>
      </c>
      <c r="P21" s="14" t="s">
        <v>262</v>
      </c>
      <c r="Q21" s="14" t="s">
        <v>66</v>
      </c>
      <c r="R21" s="14" t="s">
        <v>66</v>
      </c>
      <c r="S21" s="14" t="s">
        <v>66</v>
      </c>
      <c r="T21" s="14" t="s">
        <v>66</v>
      </c>
      <c r="U21" s="14" t="s">
        <v>66</v>
      </c>
      <c r="V21" s="14" t="s">
        <v>66</v>
      </c>
      <c r="W21" s="14" t="s">
        <v>66</v>
      </c>
      <c r="Z21">
        <f t="shared" ref="Z21:AU21" si="2">11-B9</f>
        <v>7</v>
      </c>
      <c r="AA21">
        <f t="shared" si="2"/>
        <v>7</v>
      </c>
      <c r="AB21">
        <f t="shared" si="2"/>
        <v>7</v>
      </c>
      <c r="AC21">
        <f t="shared" si="2"/>
        <v>7</v>
      </c>
      <c r="AD21">
        <f t="shared" si="2"/>
        <v>7</v>
      </c>
      <c r="AE21">
        <f t="shared" si="2"/>
        <v>5</v>
      </c>
      <c r="AF21">
        <f t="shared" si="2"/>
        <v>10</v>
      </c>
      <c r="AG21">
        <f t="shared" si="2"/>
        <v>10</v>
      </c>
      <c r="AH21">
        <f t="shared" si="2"/>
        <v>6</v>
      </c>
      <c r="AI21">
        <f t="shared" si="2"/>
        <v>5</v>
      </c>
      <c r="AJ21">
        <f t="shared" si="2"/>
        <v>10</v>
      </c>
      <c r="AK21">
        <f t="shared" si="2"/>
        <v>2</v>
      </c>
      <c r="AL21">
        <f t="shared" si="2"/>
        <v>5</v>
      </c>
      <c r="AM21">
        <f t="shared" si="2"/>
        <v>10</v>
      </c>
      <c r="AN21">
        <f t="shared" si="2"/>
        <v>6</v>
      </c>
      <c r="AO21">
        <f t="shared" si="2"/>
        <v>2</v>
      </c>
      <c r="AP21">
        <f t="shared" si="2"/>
        <v>9</v>
      </c>
      <c r="AQ21">
        <f t="shared" si="2"/>
        <v>10</v>
      </c>
      <c r="AR21">
        <f t="shared" si="2"/>
        <v>10</v>
      </c>
      <c r="AS21">
        <f t="shared" si="2"/>
        <v>2</v>
      </c>
      <c r="AT21">
        <f t="shared" si="2"/>
        <v>9</v>
      </c>
      <c r="AU21">
        <f t="shared" si="2"/>
        <v>10</v>
      </c>
      <c r="AV21">
        <f t="shared" ref="AV21:AV29" si="3">X9</f>
        <v>239</v>
      </c>
    </row>
    <row r="22" spans="1:48" ht="15" thickBot="1" x14ac:dyDescent="0.35">
      <c r="A22" s="13" t="s">
        <v>47</v>
      </c>
      <c r="B22" s="14" t="s">
        <v>66</v>
      </c>
      <c r="C22" s="14" t="s">
        <v>66</v>
      </c>
      <c r="D22" s="14" t="s">
        <v>66</v>
      </c>
      <c r="E22" s="14" t="s">
        <v>66</v>
      </c>
      <c r="F22" s="14" t="s">
        <v>66</v>
      </c>
      <c r="G22" s="14" t="s">
        <v>277</v>
      </c>
      <c r="H22" s="14" t="s">
        <v>66</v>
      </c>
      <c r="I22" s="14" t="s">
        <v>66</v>
      </c>
      <c r="J22" s="14" t="s">
        <v>141</v>
      </c>
      <c r="K22" s="14" t="s">
        <v>66</v>
      </c>
      <c r="L22" s="14" t="s">
        <v>280</v>
      </c>
      <c r="M22" s="14" t="s">
        <v>66</v>
      </c>
      <c r="N22" s="14" t="s">
        <v>66</v>
      </c>
      <c r="O22" s="14" t="s">
        <v>66</v>
      </c>
      <c r="P22" s="14" t="s">
        <v>66</v>
      </c>
      <c r="Q22" s="14" t="s">
        <v>66</v>
      </c>
      <c r="R22" s="14" t="s">
        <v>66</v>
      </c>
      <c r="S22" s="14" t="s">
        <v>66</v>
      </c>
      <c r="T22" s="14" t="s">
        <v>66</v>
      </c>
      <c r="U22" s="14" t="s">
        <v>66</v>
      </c>
      <c r="V22" s="14" t="s">
        <v>66</v>
      </c>
      <c r="W22" s="14" t="s">
        <v>66</v>
      </c>
      <c r="Z22">
        <f t="shared" ref="Z22:AU22" si="4">11-B10</f>
        <v>7</v>
      </c>
      <c r="AA22">
        <f t="shared" si="4"/>
        <v>7</v>
      </c>
      <c r="AB22">
        <f t="shared" si="4"/>
        <v>7</v>
      </c>
      <c r="AC22">
        <f t="shared" si="4"/>
        <v>7</v>
      </c>
      <c r="AD22">
        <f t="shared" si="4"/>
        <v>7</v>
      </c>
      <c r="AE22">
        <f t="shared" si="4"/>
        <v>5</v>
      </c>
      <c r="AF22">
        <f t="shared" si="4"/>
        <v>10</v>
      </c>
      <c r="AG22">
        <f t="shared" si="4"/>
        <v>10</v>
      </c>
      <c r="AH22">
        <f t="shared" si="4"/>
        <v>6</v>
      </c>
      <c r="AI22">
        <f t="shared" si="4"/>
        <v>5</v>
      </c>
      <c r="AJ22">
        <f t="shared" si="4"/>
        <v>10</v>
      </c>
      <c r="AK22">
        <f t="shared" si="4"/>
        <v>5</v>
      </c>
      <c r="AL22">
        <f t="shared" si="4"/>
        <v>3</v>
      </c>
      <c r="AM22">
        <f t="shared" si="4"/>
        <v>8</v>
      </c>
      <c r="AN22">
        <f t="shared" si="4"/>
        <v>9</v>
      </c>
      <c r="AO22">
        <f t="shared" si="4"/>
        <v>5</v>
      </c>
      <c r="AP22">
        <f t="shared" si="4"/>
        <v>7</v>
      </c>
      <c r="AQ22">
        <f t="shared" si="4"/>
        <v>10</v>
      </c>
      <c r="AR22">
        <f t="shared" si="4"/>
        <v>10</v>
      </c>
      <c r="AS22">
        <f t="shared" si="4"/>
        <v>5</v>
      </c>
      <c r="AT22">
        <f t="shared" si="4"/>
        <v>7</v>
      </c>
      <c r="AU22">
        <f t="shared" si="4"/>
        <v>7</v>
      </c>
      <c r="AV22">
        <f t="shared" si="3"/>
        <v>240</v>
      </c>
    </row>
    <row r="23" spans="1:48" ht="15" thickBot="1" x14ac:dyDescent="0.35">
      <c r="A23" s="13" t="s">
        <v>48</v>
      </c>
      <c r="B23" s="14" t="s">
        <v>66</v>
      </c>
      <c r="C23" s="14" t="s">
        <v>66</v>
      </c>
      <c r="D23" s="14" t="s">
        <v>66</v>
      </c>
      <c r="E23" s="14" t="s">
        <v>66</v>
      </c>
      <c r="F23" s="14" t="s">
        <v>66</v>
      </c>
      <c r="G23" s="14" t="s">
        <v>277</v>
      </c>
      <c r="H23" s="14" t="s">
        <v>66</v>
      </c>
      <c r="I23" s="14" t="s">
        <v>66</v>
      </c>
      <c r="J23" s="14" t="s">
        <v>141</v>
      </c>
      <c r="K23" s="14" t="s">
        <v>66</v>
      </c>
      <c r="L23" s="14" t="s">
        <v>280</v>
      </c>
      <c r="M23" s="14" t="s">
        <v>66</v>
      </c>
      <c r="N23" s="14" t="s">
        <v>66</v>
      </c>
      <c r="O23" s="14" t="s">
        <v>66</v>
      </c>
      <c r="P23" s="14" t="s">
        <v>66</v>
      </c>
      <c r="Q23" s="14" t="s">
        <v>66</v>
      </c>
      <c r="R23" s="14" t="s">
        <v>66</v>
      </c>
      <c r="S23" s="14" t="s">
        <v>66</v>
      </c>
      <c r="T23" s="14" t="s">
        <v>66</v>
      </c>
      <c r="U23" s="14" t="s">
        <v>66</v>
      </c>
      <c r="V23" s="14" t="s">
        <v>66</v>
      </c>
      <c r="W23" s="14" t="s">
        <v>66</v>
      </c>
      <c r="Z23">
        <f t="shared" ref="Z23:AU23" si="5">11-B11</f>
        <v>7</v>
      </c>
      <c r="AA23">
        <f t="shared" si="5"/>
        <v>7</v>
      </c>
      <c r="AB23">
        <f t="shared" si="5"/>
        <v>7</v>
      </c>
      <c r="AC23">
        <f t="shared" si="5"/>
        <v>7</v>
      </c>
      <c r="AD23">
        <f t="shared" si="5"/>
        <v>7</v>
      </c>
      <c r="AE23">
        <f t="shared" si="5"/>
        <v>5</v>
      </c>
      <c r="AF23">
        <f t="shared" si="5"/>
        <v>10</v>
      </c>
      <c r="AG23">
        <f t="shared" si="5"/>
        <v>10</v>
      </c>
      <c r="AH23">
        <f t="shared" si="5"/>
        <v>6</v>
      </c>
      <c r="AI23">
        <f t="shared" si="5"/>
        <v>5</v>
      </c>
      <c r="AJ23">
        <f t="shared" si="5"/>
        <v>10</v>
      </c>
      <c r="AK23">
        <f t="shared" si="5"/>
        <v>9</v>
      </c>
      <c r="AL23">
        <f t="shared" si="5"/>
        <v>9</v>
      </c>
      <c r="AM23">
        <f t="shared" si="5"/>
        <v>5</v>
      </c>
      <c r="AN23">
        <f t="shared" si="5"/>
        <v>6</v>
      </c>
      <c r="AO23">
        <f t="shared" si="5"/>
        <v>9</v>
      </c>
      <c r="AP23">
        <f t="shared" si="5"/>
        <v>4</v>
      </c>
      <c r="AQ23">
        <f t="shared" si="5"/>
        <v>4</v>
      </c>
      <c r="AR23">
        <f t="shared" si="5"/>
        <v>10</v>
      </c>
      <c r="AS23">
        <f t="shared" si="5"/>
        <v>9</v>
      </c>
      <c r="AT23">
        <f t="shared" si="5"/>
        <v>4</v>
      </c>
      <c r="AU23">
        <f t="shared" si="5"/>
        <v>4</v>
      </c>
      <c r="AV23">
        <f t="shared" si="3"/>
        <v>267</v>
      </c>
    </row>
    <row r="24" spans="1:48" ht="15" thickBot="1" x14ac:dyDescent="0.35">
      <c r="A24" s="13" t="s">
        <v>49</v>
      </c>
      <c r="B24" s="14" t="s">
        <v>66</v>
      </c>
      <c r="C24" s="14" t="s">
        <v>66</v>
      </c>
      <c r="D24" s="14" t="s">
        <v>66</v>
      </c>
      <c r="E24" s="14" t="s">
        <v>66</v>
      </c>
      <c r="F24" s="14" t="s">
        <v>66</v>
      </c>
      <c r="G24" s="14" t="s">
        <v>277</v>
      </c>
      <c r="H24" s="14" t="s">
        <v>66</v>
      </c>
      <c r="I24" s="14" t="s">
        <v>66</v>
      </c>
      <c r="J24" s="14" t="s">
        <v>281</v>
      </c>
      <c r="K24" s="14" t="s">
        <v>66</v>
      </c>
      <c r="L24" s="14" t="s">
        <v>280</v>
      </c>
      <c r="M24" s="14" t="s">
        <v>66</v>
      </c>
      <c r="N24" s="14" t="s">
        <v>66</v>
      </c>
      <c r="O24" s="14" t="s">
        <v>66</v>
      </c>
      <c r="P24" s="14" t="s">
        <v>66</v>
      </c>
      <c r="Q24" s="14" t="s">
        <v>66</v>
      </c>
      <c r="R24" s="14" t="s">
        <v>66</v>
      </c>
      <c r="S24" s="14" t="s">
        <v>66</v>
      </c>
      <c r="T24" s="14" t="s">
        <v>66</v>
      </c>
      <c r="U24" s="14" t="s">
        <v>66</v>
      </c>
      <c r="V24" s="14" t="s">
        <v>66</v>
      </c>
      <c r="W24" s="14" t="s">
        <v>66</v>
      </c>
      <c r="Z24">
        <f t="shared" ref="Z24:AU24" si="6">11-B12</f>
        <v>10</v>
      </c>
      <c r="AA24">
        <f t="shared" si="6"/>
        <v>10</v>
      </c>
      <c r="AB24">
        <f t="shared" si="6"/>
        <v>10</v>
      </c>
      <c r="AC24">
        <f t="shared" si="6"/>
        <v>10</v>
      </c>
      <c r="AD24">
        <f t="shared" si="6"/>
        <v>10</v>
      </c>
      <c r="AE24">
        <f t="shared" si="6"/>
        <v>10</v>
      </c>
      <c r="AF24">
        <f t="shared" si="6"/>
        <v>10</v>
      </c>
      <c r="AG24">
        <f t="shared" si="6"/>
        <v>10</v>
      </c>
      <c r="AH24">
        <f t="shared" si="6"/>
        <v>10</v>
      </c>
      <c r="AI24">
        <f t="shared" si="6"/>
        <v>10</v>
      </c>
      <c r="AJ24">
        <f t="shared" si="6"/>
        <v>6</v>
      </c>
      <c r="AK24">
        <f t="shared" si="6"/>
        <v>2</v>
      </c>
      <c r="AL24">
        <f t="shared" si="6"/>
        <v>5</v>
      </c>
      <c r="AM24">
        <f t="shared" si="6"/>
        <v>10</v>
      </c>
      <c r="AN24">
        <f t="shared" si="6"/>
        <v>6</v>
      </c>
      <c r="AO24">
        <f t="shared" si="6"/>
        <v>2</v>
      </c>
      <c r="AP24">
        <f t="shared" si="6"/>
        <v>9</v>
      </c>
      <c r="AQ24">
        <f t="shared" si="6"/>
        <v>10</v>
      </c>
      <c r="AR24">
        <f t="shared" si="6"/>
        <v>10</v>
      </c>
      <c r="AS24">
        <f t="shared" si="6"/>
        <v>2</v>
      </c>
      <c r="AT24">
        <f t="shared" si="6"/>
        <v>9</v>
      </c>
      <c r="AU24">
        <f t="shared" si="6"/>
        <v>10</v>
      </c>
      <c r="AV24">
        <f t="shared" si="3"/>
        <v>311</v>
      </c>
    </row>
    <row r="25" spans="1:48" ht="15" thickBot="1" x14ac:dyDescent="0.35">
      <c r="A25" s="13" t="s">
        <v>50</v>
      </c>
      <c r="B25" s="14" t="s">
        <v>66</v>
      </c>
      <c r="C25" s="14" t="s">
        <v>66</v>
      </c>
      <c r="D25" s="14" t="s">
        <v>66</v>
      </c>
      <c r="E25" s="14" t="s">
        <v>66</v>
      </c>
      <c r="F25" s="14" t="s">
        <v>66</v>
      </c>
      <c r="G25" s="14" t="s">
        <v>277</v>
      </c>
      <c r="H25" s="14" t="s">
        <v>66</v>
      </c>
      <c r="I25" s="14" t="s">
        <v>66</v>
      </c>
      <c r="J25" s="14" t="s">
        <v>66</v>
      </c>
      <c r="K25" s="14" t="s">
        <v>66</v>
      </c>
      <c r="L25" s="14" t="s">
        <v>66</v>
      </c>
      <c r="M25" s="14" t="s">
        <v>66</v>
      </c>
      <c r="N25" s="14" t="s">
        <v>66</v>
      </c>
      <c r="O25" s="14" t="s">
        <v>66</v>
      </c>
      <c r="P25" s="14" t="s">
        <v>66</v>
      </c>
      <c r="Q25" s="14" t="s">
        <v>66</v>
      </c>
      <c r="R25" s="14" t="s">
        <v>66</v>
      </c>
      <c r="S25" s="14" t="s">
        <v>66</v>
      </c>
      <c r="T25" s="14" t="s">
        <v>66</v>
      </c>
      <c r="U25" s="14" t="s">
        <v>66</v>
      </c>
      <c r="V25" s="14" t="s">
        <v>66</v>
      </c>
      <c r="W25" s="14" t="s">
        <v>66</v>
      </c>
      <c r="Z25">
        <f t="shared" ref="Z25:AU25" si="7">11-B13</f>
        <v>10</v>
      </c>
      <c r="AA25">
        <f t="shared" si="7"/>
        <v>10</v>
      </c>
      <c r="AB25">
        <f t="shared" si="7"/>
        <v>10</v>
      </c>
      <c r="AC25">
        <f t="shared" si="7"/>
        <v>10</v>
      </c>
      <c r="AD25">
        <f t="shared" si="7"/>
        <v>10</v>
      </c>
      <c r="AE25">
        <f t="shared" si="7"/>
        <v>10</v>
      </c>
      <c r="AF25">
        <f t="shared" si="7"/>
        <v>10</v>
      </c>
      <c r="AG25">
        <f t="shared" si="7"/>
        <v>10</v>
      </c>
      <c r="AH25">
        <f t="shared" si="7"/>
        <v>10</v>
      </c>
      <c r="AI25">
        <f t="shared" si="7"/>
        <v>10</v>
      </c>
      <c r="AJ25">
        <f t="shared" si="7"/>
        <v>6</v>
      </c>
      <c r="AK25">
        <f t="shared" si="7"/>
        <v>5</v>
      </c>
      <c r="AL25">
        <f t="shared" si="7"/>
        <v>3</v>
      </c>
      <c r="AM25">
        <f t="shared" si="7"/>
        <v>8</v>
      </c>
      <c r="AN25">
        <f t="shared" si="7"/>
        <v>9</v>
      </c>
      <c r="AO25">
        <f t="shared" si="7"/>
        <v>5</v>
      </c>
      <c r="AP25">
        <f t="shared" si="7"/>
        <v>7</v>
      </c>
      <c r="AQ25">
        <f t="shared" si="7"/>
        <v>10</v>
      </c>
      <c r="AR25">
        <f t="shared" si="7"/>
        <v>10</v>
      </c>
      <c r="AS25">
        <f t="shared" si="7"/>
        <v>5</v>
      </c>
      <c r="AT25">
        <f t="shared" si="7"/>
        <v>7</v>
      </c>
      <c r="AU25">
        <f t="shared" si="7"/>
        <v>7</v>
      </c>
      <c r="AV25">
        <f t="shared" si="3"/>
        <v>298</v>
      </c>
    </row>
    <row r="26" spans="1:48" ht="15" thickBot="1" x14ac:dyDescent="0.35">
      <c r="A26" s="13" t="s">
        <v>52</v>
      </c>
      <c r="B26" s="14" t="s">
        <v>66</v>
      </c>
      <c r="C26" s="14" t="s">
        <v>66</v>
      </c>
      <c r="D26" s="14" t="s">
        <v>66</v>
      </c>
      <c r="E26" s="14" t="s">
        <v>66</v>
      </c>
      <c r="F26" s="14" t="s">
        <v>66</v>
      </c>
      <c r="G26" s="14" t="s">
        <v>66</v>
      </c>
      <c r="H26" s="14" t="s">
        <v>66</v>
      </c>
      <c r="I26" s="14" t="s">
        <v>66</v>
      </c>
      <c r="J26" s="14" t="s">
        <v>66</v>
      </c>
      <c r="K26" s="14" t="s">
        <v>66</v>
      </c>
      <c r="L26" s="14" t="s">
        <v>66</v>
      </c>
      <c r="M26" s="14" t="s">
        <v>66</v>
      </c>
      <c r="N26" s="14" t="s">
        <v>66</v>
      </c>
      <c r="O26" s="14" t="s">
        <v>66</v>
      </c>
      <c r="P26" s="14" t="s">
        <v>66</v>
      </c>
      <c r="Q26" s="14" t="s">
        <v>66</v>
      </c>
      <c r="R26" s="14" t="s">
        <v>66</v>
      </c>
      <c r="S26" s="14" t="s">
        <v>66</v>
      </c>
      <c r="T26" s="14" t="s">
        <v>66</v>
      </c>
      <c r="U26" s="14" t="s">
        <v>66</v>
      </c>
      <c r="V26" s="14" t="s">
        <v>66</v>
      </c>
      <c r="W26" s="14" t="s">
        <v>66</v>
      </c>
      <c r="Z26">
        <f t="shared" ref="Z26:AU26" si="8">11-B14</f>
        <v>10</v>
      </c>
      <c r="AA26">
        <f t="shared" si="8"/>
        <v>10</v>
      </c>
      <c r="AB26">
        <f t="shared" si="8"/>
        <v>10</v>
      </c>
      <c r="AC26">
        <f t="shared" si="8"/>
        <v>10</v>
      </c>
      <c r="AD26">
        <f t="shared" si="8"/>
        <v>10</v>
      </c>
      <c r="AE26">
        <f t="shared" si="8"/>
        <v>10</v>
      </c>
      <c r="AF26">
        <f t="shared" si="8"/>
        <v>10</v>
      </c>
      <c r="AG26">
        <f t="shared" si="8"/>
        <v>10</v>
      </c>
      <c r="AH26">
        <f t="shared" si="8"/>
        <v>10</v>
      </c>
      <c r="AI26">
        <f t="shared" si="8"/>
        <v>10</v>
      </c>
      <c r="AJ26">
        <f t="shared" si="8"/>
        <v>6</v>
      </c>
      <c r="AK26">
        <f t="shared" si="8"/>
        <v>9</v>
      </c>
      <c r="AL26">
        <f t="shared" si="8"/>
        <v>9</v>
      </c>
      <c r="AM26">
        <f t="shared" si="8"/>
        <v>5</v>
      </c>
      <c r="AN26">
        <f t="shared" si="8"/>
        <v>6</v>
      </c>
      <c r="AO26">
        <f t="shared" si="8"/>
        <v>9</v>
      </c>
      <c r="AP26">
        <f t="shared" si="8"/>
        <v>4</v>
      </c>
      <c r="AQ26">
        <f t="shared" si="8"/>
        <v>4</v>
      </c>
      <c r="AR26">
        <f t="shared" si="8"/>
        <v>10</v>
      </c>
      <c r="AS26">
        <f t="shared" si="8"/>
        <v>9</v>
      </c>
      <c r="AT26">
        <f t="shared" si="8"/>
        <v>4</v>
      </c>
      <c r="AU26">
        <f t="shared" si="8"/>
        <v>4</v>
      </c>
      <c r="AV26">
        <f t="shared" si="3"/>
        <v>315</v>
      </c>
    </row>
    <row r="27" spans="1:48" ht="15" thickBot="1" x14ac:dyDescent="0.35">
      <c r="A27" s="13" t="s">
        <v>53</v>
      </c>
      <c r="B27" s="14" t="s">
        <v>66</v>
      </c>
      <c r="C27" s="14" t="s">
        <v>66</v>
      </c>
      <c r="D27" s="14" t="s">
        <v>66</v>
      </c>
      <c r="E27" s="14" t="s">
        <v>66</v>
      </c>
      <c r="F27" s="14" t="s">
        <v>66</v>
      </c>
      <c r="G27" s="14" t="s">
        <v>66</v>
      </c>
      <c r="H27" s="14" t="s">
        <v>66</v>
      </c>
      <c r="I27" s="14" t="s">
        <v>66</v>
      </c>
      <c r="J27" s="14" t="s">
        <v>66</v>
      </c>
      <c r="K27" s="14" t="s">
        <v>66</v>
      </c>
      <c r="L27" s="14" t="s">
        <v>66</v>
      </c>
      <c r="M27" s="14" t="s">
        <v>66</v>
      </c>
      <c r="N27" s="14" t="s">
        <v>66</v>
      </c>
      <c r="O27" s="14" t="s">
        <v>66</v>
      </c>
      <c r="P27" s="14" t="s">
        <v>66</v>
      </c>
      <c r="Q27" s="14" t="s">
        <v>66</v>
      </c>
      <c r="R27" s="14" t="s">
        <v>66</v>
      </c>
      <c r="S27" s="14" t="s">
        <v>66</v>
      </c>
      <c r="T27" s="14" t="s">
        <v>66</v>
      </c>
      <c r="U27" s="14" t="s">
        <v>66</v>
      </c>
      <c r="V27" s="14" t="s">
        <v>66</v>
      </c>
      <c r="W27" s="14" t="s">
        <v>66</v>
      </c>
      <c r="Z27">
        <f t="shared" ref="Z27:AU27" si="9">11-B15</f>
        <v>2</v>
      </c>
      <c r="AA27">
        <f t="shared" si="9"/>
        <v>3</v>
      </c>
      <c r="AB27">
        <f t="shared" si="9"/>
        <v>2</v>
      </c>
      <c r="AC27">
        <f t="shared" si="9"/>
        <v>2</v>
      </c>
      <c r="AD27">
        <f t="shared" si="9"/>
        <v>2</v>
      </c>
      <c r="AE27">
        <f t="shared" si="9"/>
        <v>7</v>
      </c>
      <c r="AF27">
        <f t="shared" si="9"/>
        <v>10</v>
      </c>
      <c r="AG27">
        <f t="shared" si="9"/>
        <v>10</v>
      </c>
      <c r="AH27">
        <f t="shared" si="9"/>
        <v>2</v>
      </c>
      <c r="AI27">
        <f t="shared" si="9"/>
        <v>7</v>
      </c>
      <c r="AJ27">
        <f t="shared" si="9"/>
        <v>6</v>
      </c>
      <c r="AK27">
        <f t="shared" si="9"/>
        <v>5</v>
      </c>
      <c r="AL27">
        <f t="shared" si="9"/>
        <v>3</v>
      </c>
      <c r="AM27">
        <f t="shared" si="9"/>
        <v>8</v>
      </c>
      <c r="AN27">
        <f t="shared" si="9"/>
        <v>9</v>
      </c>
      <c r="AO27">
        <f t="shared" si="9"/>
        <v>5</v>
      </c>
      <c r="AP27">
        <f t="shared" si="9"/>
        <v>7</v>
      </c>
      <c r="AQ27">
        <f t="shared" si="9"/>
        <v>10</v>
      </c>
      <c r="AR27">
        <f t="shared" si="9"/>
        <v>10</v>
      </c>
      <c r="AS27">
        <f t="shared" si="9"/>
        <v>5</v>
      </c>
      <c r="AT27">
        <f t="shared" si="9"/>
        <v>7</v>
      </c>
      <c r="AU27">
        <f t="shared" si="9"/>
        <v>7</v>
      </c>
      <c r="AV27">
        <f t="shared" si="3"/>
        <v>139</v>
      </c>
    </row>
    <row r="28" spans="1:48" ht="15" thickBot="1" x14ac:dyDescent="0.35">
      <c r="A28" s="13" t="s">
        <v>54</v>
      </c>
      <c r="B28" s="14" t="s">
        <v>66</v>
      </c>
      <c r="C28" s="14" t="s">
        <v>66</v>
      </c>
      <c r="D28" s="14" t="s">
        <v>66</v>
      </c>
      <c r="E28" s="14" t="s">
        <v>66</v>
      </c>
      <c r="F28" s="14" t="s">
        <v>66</v>
      </c>
      <c r="G28" s="14" t="s">
        <v>66</v>
      </c>
      <c r="H28" s="14" t="s">
        <v>66</v>
      </c>
      <c r="I28" s="14" t="s">
        <v>66</v>
      </c>
      <c r="J28" s="14" t="s">
        <v>66</v>
      </c>
      <c r="K28" s="14" t="s">
        <v>66</v>
      </c>
      <c r="L28" s="14" t="s">
        <v>66</v>
      </c>
      <c r="M28" s="14" t="s">
        <v>66</v>
      </c>
      <c r="N28" s="14" t="s">
        <v>66</v>
      </c>
      <c r="O28" s="14" t="s">
        <v>66</v>
      </c>
      <c r="P28" s="14" t="s">
        <v>66</v>
      </c>
      <c r="Q28" s="14" t="s">
        <v>66</v>
      </c>
      <c r="R28" s="14" t="s">
        <v>66</v>
      </c>
      <c r="S28" s="14" t="s">
        <v>66</v>
      </c>
      <c r="T28" s="14" t="s">
        <v>66</v>
      </c>
      <c r="U28" s="14" t="s">
        <v>66</v>
      </c>
      <c r="V28" s="14" t="s">
        <v>66</v>
      </c>
      <c r="W28" s="14" t="s">
        <v>66</v>
      </c>
      <c r="Z28">
        <f t="shared" ref="Z28:AU28" si="10">11-B16</f>
        <v>2</v>
      </c>
      <c r="AA28">
        <f t="shared" si="10"/>
        <v>3</v>
      </c>
      <c r="AB28">
        <f t="shared" si="10"/>
        <v>2</v>
      </c>
      <c r="AC28">
        <f t="shared" si="10"/>
        <v>2</v>
      </c>
      <c r="AD28">
        <f t="shared" si="10"/>
        <v>2</v>
      </c>
      <c r="AE28">
        <f t="shared" si="10"/>
        <v>7</v>
      </c>
      <c r="AF28">
        <f t="shared" si="10"/>
        <v>10</v>
      </c>
      <c r="AG28">
        <f t="shared" si="10"/>
        <v>10</v>
      </c>
      <c r="AH28">
        <f t="shared" si="10"/>
        <v>2</v>
      </c>
      <c r="AI28">
        <f t="shared" si="10"/>
        <v>7</v>
      </c>
      <c r="AJ28">
        <f t="shared" si="10"/>
        <v>6</v>
      </c>
      <c r="AK28">
        <f t="shared" si="10"/>
        <v>9</v>
      </c>
      <c r="AL28">
        <f t="shared" si="10"/>
        <v>9</v>
      </c>
      <c r="AM28">
        <f t="shared" si="10"/>
        <v>5</v>
      </c>
      <c r="AN28">
        <f t="shared" si="10"/>
        <v>6</v>
      </c>
      <c r="AO28">
        <f t="shared" si="10"/>
        <v>9</v>
      </c>
      <c r="AP28">
        <f t="shared" si="10"/>
        <v>4</v>
      </c>
      <c r="AQ28">
        <f t="shared" si="10"/>
        <v>4</v>
      </c>
      <c r="AR28">
        <f t="shared" si="10"/>
        <v>10</v>
      </c>
      <c r="AS28">
        <f t="shared" si="10"/>
        <v>9</v>
      </c>
      <c r="AT28">
        <f t="shared" si="10"/>
        <v>4</v>
      </c>
      <c r="AU28">
        <f t="shared" si="10"/>
        <v>4</v>
      </c>
      <c r="AV28">
        <f t="shared" si="3"/>
        <v>174</v>
      </c>
    </row>
    <row r="29" spans="1:48" ht="15" thickBot="1" x14ac:dyDescent="0.35">
      <c r="A29" s="13" t="s">
        <v>55</v>
      </c>
      <c r="B29" s="14" t="s">
        <v>66</v>
      </c>
      <c r="C29" s="14" t="s">
        <v>66</v>
      </c>
      <c r="D29" s="14" t="s">
        <v>66</v>
      </c>
      <c r="E29" s="14" t="s">
        <v>66</v>
      </c>
      <c r="F29" s="14" t="s">
        <v>66</v>
      </c>
      <c r="G29" s="14" t="s">
        <v>66</v>
      </c>
      <c r="H29" s="14" t="s">
        <v>66</v>
      </c>
      <c r="I29" s="14" t="s">
        <v>66</v>
      </c>
      <c r="J29" s="14" t="s">
        <v>66</v>
      </c>
      <c r="K29" s="14" t="s">
        <v>66</v>
      </c>
      <c r="L29" s="14" t="s">
        <v>66</v>
      </c>
      <c r="M29" s="14" t="s">
        <v>66</v>
      </c>
      <c r="N29" s="14" t="s">
        <v>66</v>
      </c>
      <c r="O29" s="14" t="s">
        <v>66</v>
      </c>
      <c r="P29" s="14" t="s">
        <v>66</v>
      </c>
      <c r="Q29" s="14" t="s">
        <v>66</v>
      </c>
      <c r="R29" s="14" t="s">
        <v>66</v>
      </c>
      <c r="S29" s="14" t="s">
        <v>66</v>
      </c>
      <c r="T29" s="14" t="s">
        <v>66</v>
      </c>
      <c r="U29" s="14" t="s">
        <v>66</v>
      </c>
      <c r="V29" s="14" t="s">
        <v>66</v>
      </c>
      <c r="W29" s="14" t="s">
        <v>66</v>
      </c>
      <c r="Z29">
        <f t="shared" ref="Z29:AU29" si="11">11-B17</f>
        <v>3</v>
      </c>
      <c r="AA29">
        <f t="shared" si="11"/>
        <v>1</v>
      </c>
      <c r="AB29">
        <f t="shared" si="11"/>
        <v>7</v>
      </c>
      <c r="AC29">
        <f t="shared" si="11"/>
        <v>3</v>
      </c>
      <c r="AD29">
        <f t="shared" si="11"/>
        <v>3</v>
      </c>
      <c r="AE29">
        <f t="shared" si="11"/>
        <v>1</v>
      </c>
      <c r="AF29">
        <f t="shared" si="11"/>
        <v>10</v>
      </c>
      <c r="AG29">
        <f t="shared" si="11"/>
        <v>10</v>
      </c>
      <c r="AH29">
        <f t="shared" si="11"/>
        <v>7</v>
      </c>
      <c r="AI29">
        <f t="shared" si="11"/>
        <v>1</v>
      </c>
      <c r="AJ29">
        <f t="shared" si="11"/>
        <v>1</v>
      </c>
      <c r="AK29">
        <f t="shared" si="11"/>
        <v>9</v>
      </c>
      <c r="AL29">
        <f t="shared" si="11"/>
        <v>9</v>
      </c>
      <c r="AM29">
        <f t="shared" si="11"/>
        <v>5</v>
      </c>
      <c r="AN29">
        <f t="shared" si="11"/>
        <v>6</v>
      </c>
      <c r="AO29">
        <f t="shared" si="11"/>
        <v>9</v>
      </c>
      <c r="AP29">
        <f t="shared" si="11"/>
        <v>4</v>
      </c>
      <c r="AQ29">
        <f t="shared" si="11"/>
        <v>4</v>
      </c>
      <c r="AR29">
        <f t="shared" si="11"/>
        <v>10</v>
      </c>
      <c r="AS29">
        <f t="shared" si="11"/>
        <v>9</v>
      </c>
      <c r="AT29">
        <f t="shared" si="11"/>
        <v>4</v>
      </c>
      <c r="AU29">
        <f t="shared" si="11"/>
        <v>4</v>
      </c>
      <c r="AV29">
        <f t="shared" si="3"/>
        <v>128</v>
      </c>
    </row>
    <row r="30" spans="1:48" ht="18.600000000000001" thickBot="1" x14ac:dyDescent="0.35">
      <c r="A30" s="9"/>
    </row>
    <row r="31" spans="1:48" ht="15" thickBot="1" x14ac:dyDescent="0.35">
      <c r="A31" s="13" t="s">
        <v>67</v>
      </c>
      <c r="B31" s="13" t="str">
        <f>oam_SIM!B67</f>
        <v>X(I)DIRECTCORREL</v>
      </c>
      <c r="C31" s="13" t="str">
        <f>oam_SIM!C67</f>
        <v>X(I)INVERSECORREL</v>
      </c>
      <c r="D31" s="13" t="str">
        <f>oam_SIM!D67</f>
        <v>X(I)DIRECTcount</v>
      </c>
      <c r="E31" s="13" t="str">
        <f>oam_SIM!E67</f>
        <v>X(I)INVERSEcount</v>
      </c>
      <c r="F31" s="13" t="str">
        <f>oam_SIM!F67</f>
        <v>X(I)DIRECTmax</v>
      </c>
      <c r="G31" s="13" t="str">
        <f>oam_SIM!G67</f>
        <v>X(I)INVERSEmax</v>
      </c>
      <c r="H31" s="51" t="str">
        <f>oam_SIM!H67</f>
        <v>X(I)DIRECTmin</v>
      </c>
      <c r="I31" s="13" t="str">
        <f>oam_SIM!I67</f>
        <v>X(I)INVERSEmin</v>
      </c>
      <c r="J31" s="13" t="str">
        <f>oam_SIM!J67</f>
        <v>X(I)DIRECTstdev</v>
      </c>
      <c r="K31" s="13" t="str">
        <f>oam_SIM!K67</f>
        <v>X(I)INVERSEstdev</v>
      </c>
      <c r="L31" s="13" t="str">
        <f>oam_SIM!L67</f>
        <v>X(I)D&amp;Ivalidity</v>
      </c>
      <c r="M31" s="13" t="str">
        <f>oam_SIM!M67</f>
        <v>X(J)DIRECTCORREL</v>
      </c>
      <c r="N31" s="13" t="str">
        <f>oam_SIM!N67</f>
        <v>X(J)INVERSECORREL</v>
      </c>
      <c r="O31" s="13" t="str">
        <f>oam_SIM!O67</f>
        <v>X(J)DIRECTcount</v>
      </c>
      <c r="P31" s="13" t="str">
        <f>oam_SIM!P67</f>
        <v>X(J)INVERSEcount</v>
      </c>
      <c r="Q31" s="13" t="str">
        <f>oam_SIM!Q67</f>
        <v>X(J)DIRECTmax</v>
      </c>
      <c r="R31" s="13" t="str">
        <f>oam_SIM!R67</f>
        <v>X(J)INVERSEmax</v>
      </c>
      <c r="S31" s="13" t="str">
        <f>oam_SIM!S67</f>
        <v>X(J)DIRECTmin</v>
      </c>
      <c r="T31" s="13" t="str">
        <f>oam_SIM!T67</f>
        <v>X(J)INVERSEmin</v>
      </c>
      <c r="U31" s="13" t="str">
        <f>oam_SIM!U67</f>
        <v>X(J)DIRECTstdev</v>
      </c>
      <c r="V31" s="13" t="str">
        <f>oam_SIM!V67</f>
        <v>X(J)INVERSEstdev</v>
      </c>
      <c r="W31" s="13" t="str">
        <f>oam_SIM!W67</f>
        <v>X(J)D&amp;Ivalidity</v>
      </c>
      <c r="Y31" s="13" t="s">
        <v>67</v>
      </c>
      <c r="Z31" s="13" t="s">
        <v>285</v>
      </c>
      <c r="AA31" s="51" t="s">
        <v>286</v>
      </c>
      <c r="AB31" s="51" t="s">
        <v>287</v>
      </c>
      <c r="AC31" s="51" t="s">
        <v>288</v>
      </c>
      <c r="AD31" s="51" t="s">
        <v>289</v>
      </c>
      <c r="AE31" s="13" t="s">
        <v>290</v>
      </c>
      <c r="AF31" s="51" t="s">
        <v>291</v>
      </c>
      <c r="AG31" s="51" t="s">
        <v>292</v>
      </c>
      <c r="AH31" s="13" t="s">
        <v>293</v>
      </c>
      <c r="AI31" s="51" t="s">
        <v>294</v>
      </c>
      <c r="AJ31" s="13" t="s">
        <v>295</v>
      </c>
      <c r="AK31" s="13" t="s">
        <v>296</v>
      </c>
      <c r="AL31" s="13" t="s">
        <v>297</v>
      </c>
      <c r="AM31" s="51" t="s">
        <v>298</v>
      </c>
      <c r="AN31" s="13" t="s">
        <v>299</v>
      </c>
      <c r="AO31" s="51" t="s">
        <v>300</v>
      </c>
      <c r="AP31" s="51" t="s">
        <v>301</v>
      </c>
      <c r="AQ31" s="51" t="s">
        <v>302</v>
      </c>
      <c r="AR31" s="51" t="s">
        <v>303</v>
      </c>
      <c r="AS31" s="51" t="s">
        <v>304</v>
      </c>
      <c r="AT31" s="51" t="s">
        <v>305</v>
      </c>
      <c r="AU31" s="51" t="s">
        <v>306</v>
      </c>
    </row>
    <row r="32" spans="1:48" ht="15" thickBot="1" x14ac:dyDescent="0.35">
      <c r="A32" s="13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73.599999999999994</v>
      </c>
      <c r="H32" s="14">
        <v>55.1</v>
      </c>
      <c r="I32" s="14">
        <v>0</v>
      </c>
      <c r="J32" s="14">
        <v>155.30000000000001</v>
      </c>
      <c r="K32" s="14">
        <v>0</v>
      </c>
      <c r="L32" s="14">
        <v>64.599999999999994</v>
      </c>
      <c r="M32" s="14">
        <v>116.2</v>
      </c>
      <c r="N32" s="14">
        <v>0</v>
      </c>
      <c r="O32" s="14">
        <v>6.5</v>
      </c>
      <c r="P32" s="14">
        <v>0.5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Y32" s="13" t="s">
        <v>43</v>
      </c>
      <c r="Z32" s="14">
        <v>87.7</v>
      </c>
      <c r="AA32" s="14">
        <v>0</v>
      </c>
      <c r="AB32" s="14">
        <v>0</v>
      </c>
      <c r="AC32" s="14">
        <v>0</v>
      </c>
      <c r="AD32" s="14">
        <v>0</v>
      </c>
      <c r="AE32" s="14">
        <v>50.6</v>
      </c>
      <c r="AF32" s="14">
        <v>55.1</v>
      </c>
      <c r="AG32" s="14">
        <v>0</v>
      </c>
      <c r="AH32" s="14">
        <v>243</v>
      </c>
      <c r="AI32" s="14">
        <v>0</v>
      </c>
      <c r="AJ32" s="14">
        <v>134.30000000000001</v>
      </c>
      <c r="AK32" s="14">
        <v>6.5</v>
      </c>
      <c r="AL32" s="14">
        <v>116.2</v>
      </c>
      <c r="AM32" s="14">
        <v>0</v>
      </c>
      <c r="AN32" s="14">
        <v>0.5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</row>
    <row r="33" spans="1:47" ht="15" thickBot="1" x14ac:dyDescent="0.35">
      <c r="A33" s="13" t="s">
        <v>45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73.599999999999994</v>
      </c>
      <c r="H33" s="14">
        <v>0</v>
      </c>
      <c r="I33" s="14">
        <v>0</v>
      </c>
      <c r="J33" s="14">
        <v>50.6</v>
      </c>
      <c r="K33" s="14">
        <v>0</v>
      </c>
      <c r="L33" s="14">
        <v>14</v>
      </c>
      <c r="M33" s="14">
        <v>22.5</v>
      </c>
      <c r="N33" s="14">
        <v>0</v>
      </c>
      <c r="O33" s="14">
        <v>0</v>
      </c>
      <c r="P33" s="14">
        <v>0.5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Y33" s="13" t="s">
        <v>45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50.6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22.5</v>
      </c>
      <c r="AM33" s="14">
        <v>0</v>
      </c>
      <c r="AN33" s="14">
        <v>0.5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</row>
    <row r="34" spans="1:47" ht="15" thickBot="1" x14ac:dyDescent="0.35">
      <c r="A34" s="13" t="s">
        <v>47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73.599999999999994</v>
      </c>
      <c r="H34" s="14">
        <v>0</v>
      </c>
      <c r="I34" s="14">
        <v>0</v>
      </c>
      <c r="J34" s="14">
        <v>50.6</v>
      </c>
      <c r="K34" s="14">
        <v>0</v>
      </c>
      <c r="L34" s="14">
        <v>14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Y34" s="13" t="s">
        <v>47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</row>
    <row r="35" spans="1:47" ht="15" thickBot="1" x14ac:dyDescent="0.35">
      <c r="A35" s="13" t="s">
        <v>48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73.599999999999994</v>
      </c>
      <c r="H35" s="14">
        <v>0</v>
      </c>
      <c r="I35" s="14">
        <v>0</v>
      </c>
      <c r="J35" s="14">
        <v>50.6</v>
      </c>
      <c r="K35" s="14">
        <v>0</v>
      </c>
      <c r="L35" s="14">
        <v>14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Y35" s="13" t="s">
        <v>48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</row>
    <row r="36" spans="1:47" ht="15" thickBot="1" x14ac:dyDescent="0.35">
      <c r="A36" s="13" t="s">
        <v>49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73.599999999999994</v>
      </c>
      <c r="H36" s="14">
        <v>0</v>
      </c>
      <c r="I36" s="14">
        <v>0</v>
      </c>
      <c r="J36" s="14">
        <v>46.6</v>
      </c>
      <c r="K36" s="14">
        <v>0</v>
      </c>
      <c r="L36" s="14">
        <v>14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Y36" s="13" t="s">
        <v>49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</row>
    <row r="37" spans="1:47" ht="15" thickBot="1" x14ac:dyDescent="0.35">
      <c r="A37" s="13" t="s">
        <v>50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73.599999999999994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Y37" s="13" t="s">
        <v>50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</row>
    <row r="38" spans="1:47" ht="15" thickBot="1" x14ac:dyDescent="0.35">
      <c r="A38" s="13" t="s">
        <v>52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Y38" s="13" t="s">
        <v>52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</row>
    <row r="39" spans="1:47" ht="15" thickBot="1" x14ac:dyDescent="0.35">
      <c r="A39" s="13" t="s">
        <v>53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Y39" s="13" t="s">
        <v>53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</row>
    <row r="40" spans="1:47" ht="15" thickBot="1" x14ac:dyDescent="0.35">
      <c r="A40" s="13" t="s">
        <v>54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Y40" s="13" t="s">
        <v>54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</row>
    <row r="41" spans="1:47" ht="15" thickBot="1" x14ac:dyDescent="0.35">
      <c r="A41" s="13" t="s">
        <v>55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Y41" s="13" t="s">
        <v>55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</row>
    <row r="42" spans="1:47" ht="18.600000000000001" thickBot="1" x14ac:dyDescent="0.35">
      <c r="A42" s="9"/>
    </row>
    <row r="43" spans="1:47" ht="15" thickBot="1" x14ac:dyDescent="0.35">
      <c r="A43" s="13" t="s">
        <v>68</v>
      </c>
      <c r="B43" s="13" t="str">
        <f>B31</f>
        <v>X(I)DIRECTCORREL</v>
      </c>
      <c r="C43" s="13" t="str">
        <f t="shared" ref="C43:W43" si="12">C31</f>
        <v>X(I)INVERSECORREL</v>
      </c>
      <c r="D43" s="13" t="str">
        <f t="shared" si="12"/>
        <v>X(I)DIRECTcount</v>
      </c>
      <c r="E43" s="13" t="str">
        <f t="shared" si="12"/>
        <v>X(I)INVERSEcount</v>
      </c>
      <c r="F43" s="13" t="str">
        <f t="shared" si="12"/>
        <v>X(I)DIRECTmax</v>
      </c>
      <c r="G43" s="13" t="str">
        <f t="shared" si="12"/>
        <v>X(I)INVERSEmax</v>
      </c>
      <c r="H43" s="13" t="str">
        <f t="shared" si="12"/>
        <v>X(I)DIRECTmin</v>
      </c>
      <c r="I43" s="13" t="str">
        <f t="shared" si="12"/>
        <v>X(I)INVERSEmin</v>
      </c>
      <c r="J43" s="13" t="str">
        <f t="shared" si="12"/>
        <v>X(I)DIRECTstdev</v>
      </c>
      <c r="K43" s="13" t="str">
        <f t="shared" si="12"/>
        <v>X(I)INVERSEstdev</v>
      </c>
      <c r="L43" s="13" t="str">
        <f t="shared" si="12"/>
        <v>X(I)D&amp;Ivalidity</v>
      </c>
      <c r="M43" s="13" t="str">
        <f t="shared" si="12"/>
        <v>X(J)DIRECTCORREL</v>
      </c>
      <c r="N43" s="13" t="str">
        <f t="shared" si="12"/>
        <v>X(J)INVERSECORREL</v>
      </c>
      <c r="O43" s="13" t="str">
        <f t="shared" si="12"/>
        <v>X(J)DIRECTcount</v>
      </c>
      <c r="P43" s="13" t="str">
        <f t="shared" si="12"/>
        <v>X(J)INVERSEcount</v>
      </c>
      <c r="Q43" s="13" t="str">
        <f t="shared" si="12"/>
        <v>X(J)DIRECTmax</v>
      </c>
      <c r="R43" s="13" t="str">
        <f t="shared" si="12"/>
        <v>X(J)INVERSEmax</v>
      </c>
      <c r="S43" s="13" t="str">
        <f t="shared" si="12"/>
        <v>X(J)DIRECTmin</v>
      </c>
      <c r="T43" s="13" t="str">
        <f t="shared" si="12"/>
        <v>X(J)INVERSEmin</v>
      </c>
      <c r="U43" s="13" t="str">
        <f t="shared" si="12"/>
        <v>X(J)DIRECTstdev</v>
      </c>
      <c r="V43" s="13" t="str">
        <f t="shared" si="12"/>
        <v>X(J)INVERSEstdev</v>
      </c>
      <c r="W43" s="13" t="str">
        <f t="shared" si="12"/>
        <v>X(J)D&amp;Ivalidity</v>
      </c>
      <c r="X43" s="13" t="s">
        <v>69</v>
      </c>
      <c r="Y43" s="13" t="s">
        <v>70</v>
      </c>
      <c r="Z43" s="13" t="s">
        <v>71</v>
      </c>
      <c r="AA43" s="13" t="s">
        <v>72</v>
      </c>
      <c r="AC43" s="19" t="s">
        <v>317</v>
      </c>
      <c r="AD43" s="19" t="s">
        <v>283</v>
      </c>
      <c r="AE43" s="19" t="s">
        <v>284</v>
      </c>
      <c r="AG43" t="str">
        <f t="shared" ref="AG43:AG53" si="13">Z43</f>
        <v>Delta</v>
      </c>
      <c r="AH43" t="str">
        <f t="shared" ref="AH43:AH53" si="14">Z113</f>
        <v>Delta</v>
      </c>
      <c r="AI43" t="s">
        <v>315</v>
      </c>
      <c r="AJ43" t="s">
        <v>316</v>
      </c>
      <c r="AK43" t="str">
        <f>OAM_reg!J140</f>
        <v>Delta</v>
      </c>
    </row>
    <row r="44" spans="1:47" ht="15" thickBot="1" x14ac:dyDescent="0.35">
      <c r="A44" s="13" t="s">
        <v>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73.599999999999994</v>
      </c>
      <c r="H44" s="14">
        <v>55.1</v>
      </c>
      <c r="I44" s="14">
        <v>0</v>
      </c>
      <c r="J44" s="14">
        <v>46.6</v>
      </c>
      <c r="K44" s="14">
        <v>0</v>
      </c>
      <c r="L44" s="14">
        <v>64.599999999999994</v>
      </c>
      <c r="M44" s="14">
        <v>116.2</v>
      </c>
      <c r="N44" s="14">
        <v>0</v>
      </c>
      <c r="O44" s="14">
        <v>0</v>
      </c>
      <c r="P44" s="14">
        <v>0.5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356.7</v>
      </c>
      <c r="Y44" s="14">
        <v>356</v>
      </c>
      <c r="Z44" s="14">
        <v>-0.7</v>
      </c>
      <c r="AA44" s="14">
        <v>-0.2</v>
      </c>
      <c r="AC44">
        <f>Z44</f>
        <v>-0.7</v>
      </c>
      <c r="AD44">
        <f>oam_SIM!Z80</f>
        <v>-0.7</v>
      </c>
      <c r="AE44">
        <f>OAM_reg!J73</f>
        <v>-0.7</v>
      </c>
      <c r="AG44" s="41">
        <f t="shared" si="13"/>
        <v>-0.7</v>
      </c>
      <c r="AH44">
        <f t="shared" si="14"/>
        <v>87.9</v>
      </c>
      <c r="AI44">
        <f>IF(AG44*AH44&lt;=0,1,0)</f>
        <v>1</v>
      </c>
      <c r="AJ44">
        <f>OAM_reg!N18</f>
        <v>1</v>
      </c>
      <c r="AK44">
        <f>OAM_reg!J141</f>
        <v>115.8</v>
      </c>
    </row>
    <row r="45" spans="1:47" ht="15" thickBot="1" x14ac:dyDescent="0.35">
      <c r="A45" s="13" t="s">
        <v>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73.599999999999994</v>
      </c>
      <c r="H45" s="14">
        <v>55.1</v>
      </c>
      <c r="I45" s="14">
        <v>0</v>
      </c>
      <c r="J45" s="14">
        <v>46.6</v>
      </c>
      <c r="K45" s="14">
        <v>0</v>
      </c>
      <c r="L45" s="14">
        <v>64.599999999999994</v>
      </c>
      <c r="M45" s="14">
        <v>0</v>
      </c>
      <c r="N45" s="14">
        <v>0</v>
      </c>
      <c r="O45" s="14">
        <v>6.5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246.5</v>
      </c>
      <c r="Y45" s="14">
        <v>239</v>
      </c>
      <c r="Z45" s="14">
        <v>-7.5</v>
      </c>
      <c r="AA45" s="14">
        <v>-3.14</v>
      </c>
      <c r="AC45">
        <f t="shared" ref="AC45:AC53" si="15">Z45</f>
        <v>-7.5</v>
      </c>
      <c r="AD45">
        <f>oam_SIM!Z81</f>
        <v>-7.5</v>
      </c>
      <c r="AE45">
        <f>OAM_reg!J74</f>
        <v>-7.5</v>
      </c>
      <c r="AG45" s="41">
        <f t="shared" si="13"/>
        <v>-7.5</v>
      </c>
      <c r="AH45">
        <f t="shared" si="14"/>
        <v>-60</v>
      </c>
      <c r="AI45" s="41">
        <f t="shared" ref="AI45:AI53" si="16">IF(AG45*AH45&lt;=0,1,0)</f>
        <v>0</v>
      </c>
      <c r="AJ45">
        <f>OAM_reg!N19</f>
        <v>0</v>
      </c>
      <c r="AK45">
        <f>OAM_reg!J142</f>
        <v>-56.2</v>
      </c>
    </row>
    <row r="46" spans="1:47" ht="15" thickBot="1" x14ac:dyDescent="0.35">
      <c r="A46" s="13" t="s">
        <v>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73.599999999999994</v>
      </c>
      <c r="H46" s="14">
        <v>55.1</v>
      </c>
      <c r="I46" s="14">
        <v>0</v>
      </c>
      <c r="J46" s="14">
        <v>46.6</v>
      </c>
      <c r="K46" s="14">
        <v>0</v>
      </c>
      <c r="L46" s="14">
        <v>64.599999999999994</v>
      </c>
      <c r="M46" s="14">
        <v>0</v>
      </c>
      <c r="N46" s="14">
        <v>0</v>
      </c>
      <c r="O46" s="14">
        <v>0</v>
      </c>
      <c r="P46" s="14">
        <v>0.5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240.5</v>
      </c>
      <c r="Y46" s="14">
        <v>240</v>
      </c>
      <c r="Z46" s="14">
        <v>-0.5</v>
      </c>
      <c r="AA46" s="14">
        <v>-0.21</v>
      </c>
      <c r="AC46">
        <f t="shared" si="15"/>
        <v>-0.5</v>
      </c>
      <c r="AD46">
        <f>oam_SIM!Z82</f>
        <v>-0.5</v>
      </c>
      <c r="AE46">
        <f>OAM_reg!J75</f>
        <v>-0.5</v>
      </c>
      <c r="AG46" s="41">
        <f t="shared" si="13"/>
        <v>-0.5</v>
      </c>
      <c r="AH46" s="41">
        <f t="shared" si="14"/>
        <v>-1.8</v>
      </c>
      <c r="AI46" s="41">
        <f t="shared" si="16"/>
        <v>0</v>
      </c>
      <c r="AJ46">
        <f>OAM_reg!N20</f>
        <v>0</v>
      </c>
      <c r="AK46">
        <f>OAM_reg!J143</f>
        <v>-5.6</v>
      </c>
    </row>
    <row r="47" spans="1:47" ht="15" thickBot="1" x14ac:dyDescent="0.35">
      <c r="A47" s="13" t="s">
        <v>3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73.599999999999994</v>
      </c>
      <c r="H47" s="14">
        <v>55.1</v>
      </c>
      <c r="I47" s="14">
        <v>0</v>
      </c>
      <c r="J47" s="14">
        <v>46.6</v>
      </c>
      <c r="K47" s="14">
        <v>0</v>
      </c>
      <c r="L47" s="14">
        <v>64.599999999999994</v>
      </c>
      <c r="M47" s="14">
        <v>22.5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262.5</v>
      </c>
      <c r="Y47" s="14">
        <v>267</v>
      </c>
      <c r="Z47" s="14">
        <v>4.5</v>
      </c>
      <c r="AA47" s="14">
        <v>1.69</v>
      </c>
      <c r="AC47">
        <f t="shared" si="15"/>
        <v>4.5</v>
      </c>
      <c r="AD47">
        <f>oam_SIM!Z83</f>
        <v>4.5</v>
      </c>
      <c r="AE47">
        <f>OAM_reg!J76</f>
        <v>4.5</v>
      </c>
      <c r="AG47" s="41">
        <f t="shared" si="13"/>
        <v>4.5</v>
      </c>
      <c r="AH47" s="41">
        <f t="shared" si="14"/>
        <v>-1.1000000000000001</v>
      </c>
      <c r="AI47">
        <f t="shared" si="16"/>
        <v>1</v>
      </c>
      <c r="AJ47">
        <f>OAM_reg!N21</f>
        <v>0</v>
      </c>
      <c r="AK47">
        <f>OAM_reg!J144</f>
        <v>26.8</v>
      </c>
    </row>
    <row r="48" spans="1:47" ht="15" thickBot="1" x14ac:dyDescent="0.35">
      <c r="A48" s="13" t="s">
        <v>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73.599999999999994</v>
      </c>
      <c r="H48" s="14">
        <v>55.1</v>
      </c>
      <c r="I48" s="14">
        <v>0</v>
      </c>
      <c r="J48" s="14">
        <v>155.30000000000001</v>
      </c>
      <c r="K48" s="14">
        <v>0</v>
      </c>
      <c r="L48" s="14">
        <v>14</v>
      </c>
      <c r="M48" s="14">
        <v>0</v>
      </c>
      <c r="N48" s="14">
        <v>0</v>
      </c>
      <c r="O48" s="14">
        <v>6.5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304.60000000000002</v>
      </c>
      <c r="Y48" s="14">
        <v>311</v>
      </c>
      <c r="Z48" s="14">
        <v>6.4</v>
      </c>
      <c r="AA48" s="14">
        <v>2.06</v>
      </c>
      <c r="AC48">
        <f t="shared" si="15"/>
        <v>6.4</v>
      </c>
      <c r="AD48">
        <f>oam_SIM!Z84</f>
        <v>6.4</v>
      </c>
      <c r="AE48">
        <f>OAM_reg!J77</f>
        <v>6.4</v>
      </c>
      <c r="AG48" s="41">
        <f t="shared" si="13"/>
        <v>6.4</v>
      </c>
      <c r="AH48">
        <f t="shared" si="14"/>
        <v>56.1</v>
      </c>
      <c r="AI48" s="41">
        <f t="shared" si="16"/>
        <v>0</v>
      </c>
      <c r="AJ48">
        <f>OAM_reg!N22</f>
        <v>0</v>
      </c>
      <c r="AK48">
        <f>OAM_reg!J145</f>
        <v>36.1</v>
      </c>
    </row>
    <row r="49" spans="1:37" ht="15" thickBot="1" x14ac:dyDescent="0.35">
      <c r="A49" s="13" t="s">
        <v>5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73.599999999999994</v>
      </c>
      <c r="H49" s="14">
        <v>55.1</v>
      </c>
      <c r="I49" s="14">
        <v>0</v>
      </c>
      <c r="J49" s="14">
        <v>155.30000000000001</v>
      </c>
      <c r="K49" s="14">
        <v>0</v>
      </c>
      <c r="L49" s="14">
        <v>14</v>
      </c>
      <c r="M49" s="14">
        <v>0</v>
      </c>
      <c r="N49" s="14">
        <v>0</v>
      </c>
      <c r="O49" s="14">
        <v>0</v>
      </c>
      <c r="P49" s="14">
        <v>0.5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298.60000000000002</v>
      </c>
      <c r="Y49" s="14">
        <v>298</v>
      </c>
      <c r="Z49" s="14">
        <v>-0.6</v>
      </c>
      <c r="AA49" s="14">
        <v>-0.2</v>
      </c>
      <c r="AC49">
        <f t="shared" si="15"/>
        <v>-0.6</v>
      </c>
      <c r="AD49">
        <f>oam_SIM!Z85</f>
        <v>-0.6</v>
      </c>
      <c r="AE49">
        <f>OAM_reg!J78</f>
        <v>-0.6</v>
      </c>
      <c r="AG49" s="41">
        <f t="shared" si="13"/>
        <v>-0.6</v>
      </c>
      <c r="AH49">
        <f t="shared" si="14"/>
        <v>100.2</v>
      </c>
      <c r="AI49">
        <f t="shared" si="16"/>
        <v>1</v>
      </c>
      <c r="AJ49">
        <f>OAM_reg!N23</f>
        <v>1</v>
      </c>
      <c r="AK49">
        <f>OAM_reg!J146</f>
        <v>72.7</v>
      </c>
    </row>
    <row r="50" spans="1:37" ht="15" thickBot="1" x14ac:dyDescent="0.35">
      <c r="A50" s="13" t="s">
        <v>6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73.599999999999994</v>
      </c>
      <c r="H50" s="14">
        <v>55.1</v>
      </c>
      <c r="I50" s="14">
        <v>0</v>
      </c>
      <c r="J50" s="14">
        <v>155.30000000000001</v>
      </c>
      <c r="K50" s="14">
        <v>0</v>
      </c>
      <c r="L50" s="14">
        <v>14</v>
      </c>
      <c r="M50" s="14">
        <v>22.5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320.60000000000002</v>
      </c>
      <c r="Y50" s="14">
        <v>315</v>
      </c>
      <c r="Z50" s="14">
        <v>-5.6</v>
      </c>
      <c r="AA50" s="14">
        <v>-1.78</v>
      </c>
      <c r="AC50">
        <f t="shared" si="15"/>
        <v>-5.6</v>
      </c>
      <c r="AD50">
        <f>oam_SIM!Z86</f>
        <v>-5.6</v>
      </c>
      <c r="AE50">
        <f>OAM_reg!J79</f>
        <v>-5.6</v>
      </c>
      <c r="AG50" s="41">
        <f t="shared" si="13"/>
        <v>-5.6</v>
      </c>
      <c r="AH50">
        <f t="shared" si="14"/>
        <v>90.9</v>
      </c>
      <c r="AI50">
        <f t="shared" si="16"/>
        <v>1</v>
      </c>
      <c r="AJ50">
        <f>OAM_reg!N24</f>
        <v>1</v>
      </c>
      <c r="AK50">
        <f>OAM_reg!J147</f>
        <v>95.2</v>
      </c>
    </row>
    <row r="51" spans="1:37" ht="15" thickBot="1" x14ac:dyDescent="0.35">
      <c r="A51" s="13" t="s">
        <v>7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73.599999999999994</v>
      </c>
      <c r="H51" s="14">
        <v>55.1</v>
      </c>
      <c r="I51" s="14">
        <v>0</v>
      </c>
      <c r="J51" s="14">
        <v>0</v>
      </c>
      <c r="K51" s="14">
        <v>0</v>
      </c>
      <c r="L51" s="14">
        <v>14</v>
      </c>
      <c r="M51" s="14">
        <v>0</v>
      </c>
      <c r="N51" s="14">
        <v>0</v>
      </c>
      <c r="O51" s="14">
        <v>0</v>
      </c>
      <c r="P51" s="14">
        <v>0.5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143.30000000000001</v>
      </c>
      <c r="Y51" s="14">
        <v>139</v>
      </c>
      <c r="Z51" s="14">
        <v>-4.3</v>
      </c>
      <c r="AA51" s="14">
        <v>-3.09</v>
      </c>
      <c r="AC51">
        <f t="shared" si="15"/>
        <v>-4.3</v>
      </c>
      <c r="AD51">
        <f>oam_SIM!Z87</f>
        <v>-4.3</v>
      </c>
      <c r="AE51">
        <f>OAM_reg!J80</f>
        <v>-4.3</v>
      </c>
      <c r="AG51" s="41">
        <f t="shared" si="13"/>
        <v>-4.3</v>
      </c>
      <c r="AH51">
        <f t="shared" si="14"/>
        <v>-82.1</v>
      </c>
      <c r="AI51" s="41">
        <f t="shared" si="16"/>
        <v>0</v>
      </c>
      <c r="AJ51">
        <f>OAM_reg!N25</f>
        <v>0</v>
      </c>
      <c r="AK51">
        <f>OAM_reg!J148</f>
        <v>-106.6</v>
      </c>
    </row>
    <row r="52" spans="1:37" ht="15" thickBot="1" x14ac:dyDescent="0.35">
      <c r="A52" s="13" t="s">
        <v>8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73.599999999999994</v>
      </c>
      <c r="H52" s="14">
        <v>55.1</v>
      </c>
      <c r="I52" s="14">
        <v>0</v>
      </c>
      <c r="J52" s="14">
        <v>0</v>
      </c>
      <c r="K52" s="14">
        <v>0</v>
      </c>
      <c r="L52" s="14">
        <v>14</v>
      </c>
      <c r="M52" s="14">
        <v>22.5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165.3</v>
      </c>
      <c r="Y52" s="14">
        <v>174</v>
      </c>
      <c r="Z52" s="14">
        <v>8.6999999999999993</v>
      </c>
      <c r="AA52" s="14">
        <v>5</v>
      </c>
      <c r="AC52">
        <f t="shared" si="15"/>
        <v>8.6999999999999993</v>
      </c>
      <c r="AD52">
        <f>oam_SIM!Z88</f>
        <v>8.6999999999999993</v>
      </c>
      <c r="AE52">
        <f>OAM_reg!J81</f>
        <v>8.6999999999999993</v>
      </c>
      <c r="AG52" s="41">
        <f t="shared" si="13"/>
        <v>8.6999999999999993</v>
      </c>
      <c r="AH52">
        <f t="shared" si="14"/>
        <v>-73.400000000000006</v>
      </c>
      <c r="AI52">
        <f t="shared" si="16"/>
        <v>1</v>
      </c>
      <c r="AJ52">
        <f>OAM_reg!N26</f>
        <v>1</v>
      </c>
      <c r="AK52">
        <f>OAM_reg!J149</f>
        <v>-66.2</v>
      </c>
    </row>
    <row r="53" spans="1:37" ht="15" thickBot="1" x14ac:dyDescent="0.35">
      <c r="A53" s="13" t="s">
        <v>9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55.1</v>
      </c>
      <c r="I53" s="14">
        <v>0</v>
      </c>
      <c r="J53" s="14">
        <v>50.6</v>
      </c>
      <c r="K53" s="14">
        <v>0</v>
      </c>
      <c r="L53" s="14">
        <v>0</v>
      </c>
      <c r="M53" s="14">
        <v>22.5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128.30000000000001</v>
      </c>
      <c r="Y53" s="14">
        <v>128</v>
      </c>
      <c r="Z53" s="14">
        <v>-0.3</v>
      </c>
      <c r="AA53" s="14">
        <v>-0.23</v>
      </c>
      <c r="AC53">
        <f t="shared" si="15"/>
        <v>-0.3</v>
      </c>
      <c r="AD53">
        <f>oam_SIM!Z89</f>
        <v>-0.3</v>
      </c>
      <c r="AE53">
        <f>OAM_reg!J82</f>
        <v>-0.3</v>
      </c>
      <c r="AG53" s="41">
        <f t="shared" si="13"/>
        <v>-0.3</v>
      </c>
      <c r="AH53">
        <f t="shared" si="14"/>
        <v>-116.8</v>
      </c>
      <c r="AI53" s="41">
        <f t="shared" si="16"/>
        <v>0</v>
      </c>
      <c r="AJ53">
        <f>OAM_reg!N27</f>
        <v>0</v>
      </c>
      <c r="AK53">
        <f>OAM_reg!J150</f>
        <v>-112.2</v>
      </c>
    </row>
    <row r="54" spans="1:37" ht="15" thickBot="1" x14ac:dyDescent="0.35">
      <c r="A54" s="20" t="s">
        <v>318</v>
      </c>
      <c r="B54" s="52">
        <f>SUM(B44:B53)/SUM($X$44:$X$53)</f>
        <v>0</v>
      </c>
      <c r="C54" s="52">
        <f t="shared" ref="C54:X54" si="17">SUM(C44:C53)/SUM($X$44:$X$53)</f>
        <v>0</v>
      </c>
      <c r="D54" s="52">
        <f t="shared" si="17"/>
        <v>0</v>
      </c>
      <c r="E54" s="52">
        <f t="shared" si="17"/>
        <v>0</v>
      </c>
      <c r="F54" s="52">
        <f t="shared" si="17"/>
        <v>0</v>
      </c>
      <c r="G54" s="52">
        <f t="shared" si="17"/>
        <v>0.26851514045968622</v>
      </c>
      <c r="H54" s="52">
        <f t="shared" si="17"/>
        <v>0.22335724998986581</v>
      </c>
      <c r="I54" s="52">
        <f t="shared" si="17"/>
        <v>0</v>
      </c>
      <c r="J54" s="52">
        <f t="shared" si="17"/>
        <v>0.28493250638453116</v>
      </c>
      <c r="K54" s="52">
        <f t="shared" si="17"/>
        <v>0</v>
      </c>
      <c r="L54" s="52">
        <f t="shared" si="17"/>
        <v>0.13312254246219948</v>
      </c>
      <c r="M54" s="52">
        <f t="shared" si="17"/>
        <v>8.3586687745753757E-2</v>
      </c>
      <c r="N54" s="52">
        <f t="shared" si="17"/>
        <v>0</v>
      </c>
      <c r="O54" s="52">
        <f t="shared" si="17"/>
        <v>5.2697717783452905E-3</v>
      </c>
      <c r="P54" s="53">
        <f t="shared" si="17"/>
        <v>8.107341197454293E-4</v>
      </c>
      <c r="Q54" s="52">
        <f t="shared" si="17"/>
        <v>0</v>
      </c>
      <c r="R54" s="52">
        <f t="shared" si="17"/>
        <v>0</v>
      </c>
      <c r="S54" s="52">
        <f t="shared" si="17"/>
        <v>0</v>
      </c>
      <c r="T54" s="52">
        <f t="shared" si="17"/>
        <v>0</v>
      </c>
      <c r="U54" s="52">
        <f t="shared" si="17"/>
        <v>0</v>
      </c>
      <c r="V54" s="52">
        <f t="shared" si="17"/>
        <v>0</v>
      </c>
      <c r="W54" s="52">
        <f t="shared" si="17"/>
        <v>0</v>
      </c>
      <c r="X54" s="52">
        <f t="shared" si="17"/>
        <v>1</v>
      </c>
    </row>
    <row r="55" spans="1:37" ht="15" thickBot="1" x14ac:dyDescent="0.35">
      <c r="A55" s="15" t="s">
        <v>73</v>
      </c>
      <c r="B55" s="16">
        <v>471.8</v>
      </c>
      <c r="Z55">
        <f>SUMSQ(Z44:Z53)</f>
        <v>244.19000000000003</v>
      </c>
      <c r="AI55">
        <f>SUM(AI44:AI53)</f>
        <v>5</v>
      </c>
      <c r="AJ55">
        <f>SUM(AJ44:AJ53)</f>
        <v>4</v>
      </c>
    </row>
    <row r="56" spans="1:37" ht="15" thickBot="1" x14ac:dyDescent="0.35">
      <c r="A56" s="15" t="s">
        <v>142</v>
      </c>
      <c r="B56" s="16">
        <v>0</v>
      </c>
      <c r="AI56">
        <f>STDEV(AI44:AI53)</f>
        <v>0.52704627669472992</v>
      </c>
      <c r="AJ56">
        <f>STDEV(AJ44:AJ53)</f>
        <v>0.5163977794943222</v>
      </c>
    </row>
    <row r="57" spans="1:37" ht="15" thickBot="1" x14ac:dyDescent="0.35">
      <c r="A57" s="15" t="s">
        <v>75</v>
      </c>
      <c r="B57" s="16">
        <v>2466.9</v>
      </c>
    </row>
    <row r="58" spans="1:37" ht="15" thickBot="1" x14ac:dyDescent="0.35">
      <c r="A58" s="15" t="s">
        <v>76</v>
      </c>
      <c r="B58" s="16">
        <v>2467</v>
      </c>
    </row>
    <row r="59" spans="1:37" ht="15" thickBot="1" x14ac:dyDescent="0.35">
      <c r="A59" s="15" t="s">
        <v>77</v>
      </c>
      <c r="B59" s="16">
        <v>-0.1</v>
      </c>
    </row>
    <row r="60" spans="1:37" ht="15" thickBot="1" x14ac:dyDescent="0.35">
      <c r="A60" s="15" t="s">
        <v>78</v>
      </c>
      <c r="B60" s="16"/>
    </row>
    <row r="61" spans="1:37" ht="15" thickBot="1" x14ac:dyDescent="0.35">
      <c r="A61" s="15" t="s">
        <v>79</v>
      </c>
      <c r="B61" s="16"/>
    </row>
    <row r="62" spans="1:37" ht="15" thickBot="1" x14ac:dyDescent="0.35">
      <c r="A62" s="15" t="s">
        <v>80</v>
      </c>
      <c r="B62" s="16">
        <v>0</v>
      </c>
    </row>
    <row r="64" spans="1:37" x14ac:dyDescent="0.3">
      <c r="A64" s="17" t="s">
        <v>81</v>
      </c>
    </row>
    <row r="66" spans="1:24" x14ac:dyDescent="0.3">
      <c r="A66" s="18" t="s">
        <v>264</v>
      </c>
    </row>
    <row r="67" spans="1:24" x14ac:dyDescent="0.3">
      <c r="A67" s="18" t="s">
        <v>282</v>
      </c>
    </row>
    <row r="71" spans="1:24" ht="18" x14ac:dyDescent="0.3">
      <c r="A71" s="9"/>
    </row>
    <row r="72" spans="1:24" x14ac:dyDescent="0.3">
      <c r="A72" s="10"/>
    </row>
    <row r="75" spans="1:24" ht="18" x14ac:dyDescent="0.3">
      <c r="A75" s="11" t="s">
        <v>32</v>
      </c>
      <c r="B75" s="12">
        <v>5393037</v>
      </c>
      <c r="C75" s="11" t="s">
        <v>33</v>
      </c>
      <c r="D75" s="12">
        <v>10</v>
      </c>
      <c r="E75" s="11" t="s">
        <v>34</v>
      </c>
      <c r="F75" s="12">
        <v>22</v>
      </c>
      <c r="G75" s="11" t="s">
        <v>35</v>
      </c>
      <c r="H75" s="12">
        <v>10</v>
      </c>
      <c r="I75" s="11" t="s">
        <v>36</v>
      </c>
      <c r="J75" s="12">
        <v>0</v>
      </c>
      <c r="K75" s="11" t="s">
        <v>37</v>
      </c>
      <c r="L75" s="12" t="s">
        <v>307</v>
      </c>
    </row>
    <row r="76" spans="1:24" ht="18.600000000000001" thickBot="1" x14ac:dyDescent="0.35">
      <c r="A76" s="9"/>
    </row>
    <row r="77" spans="1:24" ht="15" thickBot="1" x14ac:dyDescent="0.35">
      <c r="A77" s="13" t="s">
        <v>39</v>
      </c>
      <c r="B77" s="13" t="s">
        <v>40</v>
      </c>
      <c r="C77" s="13" t="s">
        <v>127</v>
      </c>
      <c r="D77" s="13" t="s">
        <v>128</v>
      </c>
      <c r="E77" s="13" t="s">
        <v>129</v>
      </c>
      <c r="F77" s="13" t="s">
        <v>130</v>
      </c>
      <c r="G77" s="13" t="s">
        <v>131</v>
      </c>
      <c r="H77" s="13" t="s">
        <v>241</v>
      </c>
      <c r="I77" s="13" t="s">
        <v>242</v>
      </c>
      <c r="J77" s="13" t="s">
        <v>243</v>
      </c>
      <c r="K77" s="13" t="s">
        <v>244</v>
      </c>
      <c r="L77" s="13" t="s">
        <v>245</v>
      </c>
      <c r="M77" s="13" t="s">
        <v>246</v>
      </c>
      <c r="N77" s="13" t="s">
        <v>247</v>
      </c>
      <c r="O77" s="13" t="s">
        <v>248</v>
      </c>
      <c r="P77" s="13" t="s">
        <v>249</v>
      </c>
      <c r="Q77" s="13" t="s">
        <v>250</v>
      </c>
      <c r="R77" s="13" t="s">
        <v>251</v>
      </c>
      <c r="S77" s="13" t="s">
        <v>252</v>
      </c>
      <c r="T77" s="13" t="s">
        <v>253</v>
      </c>
      <c r="U77" s="13" t="s">
        <v>254</v>
      </c>
      <c r="V77" s="13" t="s">
        <v>255</v>
      </c>
      <c r="W77" s="13" t="s">
        <v>256</v>
      </c>
      <c r="X77" s="13" t="s">
        <v>257</v>
      </c>
    </row>
    <row r="78" spans="1:24" ht="15" thickBot="1" x14ac:dyDescent="0.35">
      <c r="A78" s="13" t="s">
        <v>0</v>
      </c>
      <c r="B78" s="14">
        <v>7</v>
      </c>
      <c r="C78" s="14">
        <v>7</v>
      </c>
      <c r="D78" s="14">
        <v>7</v>
      </c>
      <c r="E78" s="14">
        <v>7</v>
      </c>
      <c r="F78" s="14">
        <v>7</v>
      </c>
      <c r="G78" s="14">
        <v>5</v>
      </c>
      <c r="H78" s="14">
        <v>10</v>
      </c>
      <c r="I78" s="14">
        <v>10</v>
      </c>
      <c r="J78" s="14">
        <v>6</v>
      </c>
      <c r="K78" s="14">
        <v>5</v>
      </c>
      <c r="L78" s="14">
        <v>10</v>
      </c>
      <c r="M78" s="14">
        <v>10</v>
      </c>
      <c r="N78" s="14">
        <v>10</v>
      </c>
      <c r="O78" s="14">
        <v>5</v>
      </c>
      <c r="P78" s="14">
        <v>10</v>
      </c>
      <c r="Q78" s="14">
        <v>10</v>
      </c>
      <c r="R78" s="14">
        <v>10</v>
      </c>
      <c r="S78" s="14">
        <v>10</v>
      </c>
      <c r="T78" s="14">
        <v>10</v>
      </c>
      <c r="U78" s="14">
        <v>10</v>
      </c>
      <c r="V78" s="14">
        <v>10</v>
      </c>
      <c r="W78" s="14">
        <v>10</v>
      </c>
      <c r="X78" s="14">
        <v>356</v>
      </c>
    </row>
    <row r="79" spans="1:24" ht="15" thickBot="1" x14ac:dyDescent="0.35">
      <c r="A79" s="13" t="s">
        <v>1</v>
      </c>
      <c r="B79" s="14">
        <v>7</v>
      </c>
      <c r="C79" s="14">
        <v>7</v>
      </c>
      <c r="D79" s="14">
        <v>7</v>
      </c>
      <c r="E79" s="14">
        <v>7</v>
      </c>
      <c r="F79" s="14">
        <v>7</v>
      </c>
      <c r="G79" s="14">
        <v>5</v>
      </c>
      <c r="H79" s="14">
        <v>10</v>
      </c>
      <c r="I79" s="14">
        <v>10</v>
      </c>
      <c r="J79" s="14">
        <v>6</v>
      </c>
      <c r="K79" s="14">
        <v>5</v>
      </c>
      <c r="L79" s="14">
        <v>10</v>
      </c>
      <c r="M79" s="14">
        <v>2</v>
      </c>
      <c r="N79" s="14">
        <v>5</v>
      </c>
      <c r="O79" s="14">
        <v>10</v>
      </c>
      <c r="P79" s="14">
        <v>6</v>
      </c>
      <c r="Q79" s="14">
        <v>2</v>
      </c>
      <c r="R79" s="14">
        <v>9</v>
      </c>
      <c r="S79" s="14">
        <v>10</v>
      </c>
      <c r="T79" s="14">
        <v>10</v>
      </c>
      <c r="U79" s="14">
        <v>2</v>
      </c>
      <c r="V79" s="14">
        <v>9</v>
      </c>
      <c r="W79" s="14">
        <v>10</v>
      </c>
      <c r="X79" s="14">
        <v>239</v>
      </c>
    </row>
    <row r="80" spans="1:24" ht="15" thickBot="1" x14ac:dyDescent="0.35">
      <c r="A80" s="13" t="s">
        <v>2</v>
      </c>
      <c r="B80" s="14">
        <v>7</v>
      </c>
      <c r="C80" s="14">
        <v>7</v>
      </c>
      <c r="D80" s="14">
        <v>7</v>
      </c>
      <c r="E80" s="14">
        <v>7</v>
      </c>
      <c r="F80" s="14">
        <v>7</v>
      </c>
      <c r="G80" s="14">
        <v>5</v>
      </c>
      <c r="H80" s="14">
        <v>10</v>
      </c>
      <c r="I80" s="14">
        <v>10</v>
      </c>
      <c r="J80" s="14">
        <v>6</v>
      </c>
      <c r="K80" s="14">
        <v>5</v>
      </c>
      <c r="L80" s="14">
        <v>10</v>
      </c>
      <c r="M80" s="14">
        <v>5</v>
      </c>
      <c r="N80" s="14">
        <v>3</v>
      </c>
      <c r="O80" s="14">
        <v>8</v>
      </c>
      <c r="P80" s="14">
        <v>9</v>
      </c>
      <c r="Q80" s="14">
        <v>5</v>
      </c>
      <c r="R80" s="14">
        <v>7</v>
      </c>
      <c r="S80" s="14">
        <v>10</v>
      </c>
      <c r="T80" s="14">
        <v>10</v>
      </c>
      <c r="U80" s="14">
        <v>5</v>
      </c>
      <c r="V80" s="14">
        <v>7</v>
      </c>
      <c r="W80" s="14">
        <v>7</v>
      </c>
      <c r="X80" s="14">
        <v>240</v>
      </c>
    </row>
    <row r="81" spans="1:24" ht="15" thickBot="1" x14ac:dyDescent="0.35">
      <c r="A81" s="13" t="s">
        <v>3</v>
      </c>
      <c r="B81" s="14">
        <v>7</v>
      </c>
      <c r="C81" s="14">
        <v>7</v>
      </c>
      <c r="D81" s="14">
        <v>7</v>
      </c>
      <c r="E81" s="14">
        <v>7</v>
      </c>
      <c r="F81" s="14">
        <v>7</v>
      </c>
      <c r="G81" s="14">
        <v>5</v>
      </c>
      <c r="H81" s="14">
        <v>10</v>
      </c>
      <c r="I81" s="14">
        <v>10</v>
      </c>
      <c r="J81" s="14">
        <v>6</v>
      </c>
      <c r="K81" s="14">
        <v>5</v>
      </c>
      <c r="L81" s="14">
        <v>10</v>
      </c>
      <c r="M81" s="14">
        <v>9</v>
      </c>
      <c r="N81" s="14">
        <v>9</v>
      </c>
      <c r="O81" s="14">
        <v>5</v>
      </c>
      <c r="P81" s="14">
        <v>6</v>
      </c>
      <c r="Q81" s="14">
        <v>9</v>
      </c>
      <c r="R81" s="14">
        <v>4</v>
      </c>
      <c r="S81" s="14">
        <v>4</v>
      </c>
      <c r="T81" s="14">
        <v>10</v>
      </c>
      <c r="U81" s="14">
        <v>9</v>
      </c>
      <c r="V81" s="14">
        <v>4</v>
      </c>
      <c r="W81" s="14">
        <v>4</v>
      </c>
      <c r="X81" s="14">
        <v>267</v>
      </c>
    </row>
    <row r="82" spans="1:24" ht="15" thickBot="1" x14ac:dyDescent="0.35">
      <c r="A82" s="13" t="s">
        <v>4</v>
      </c>
      <c r="B82" s="14">
        <v>10</v>
      </c>
      <c r="C82" s="14">
        <v>10</v>
      </c>
      <c r="D82" s="14">
        <v>10</v>
      </c>
      <c r="E82" s="14">
        <v>10</v>
      </c>
      <c r="F82" s="14">
        <v>10</v>
      </c>
      <c r="G82" s="14">
        <v>10</v>
      </c>
      <c r="H82" s="14">
        <v>10</v>
      </c>
      <c r="I82" s="14">
        <v>10</v>
      </c>
      <c r="J82" s="14">
        <v>10</v>
      </c>
      <c r="K82" s="14">
        <v>10</v>
      </c>
      <c r="L82" s="14">
        <v>6</v>
      </c>
      <c r="M82" s="14">
        <v>2</v>
      </c>
      <c r="N82" s="14">
        <v>5</v>
      </c>
      <c r="O82" s="14">
        <v>10</v>
      </c>
      <c r="P82" s="14">
        <v>6</v>
      </c>
      <c r="Q82" s="14">
        <v>2</v>
      </c>
      <c r="R82" s="14">
        <v>9</v>
      </c>
      <c r="S82" s="14">
        <v>10</v>
      </c>
      <c r="T82" s="14">
        <v>10</v>
      </c>
      <c r="U82" s="14">
        <v>2</v>
      </c>
      <c r="V82" s="14">
        <v>9</v>
      </c>
      <c r="W82" s="14">
        <v>10</v>
      </c>
      <c r="X82" s="14">
        <v>311</v>
      </c>
    </row>
    <row r="83" spans="1:24" ht="15" thickBot="1" x14ac:dyDescent="0.35">
      <c r="A83" s="13" t="s">
        <v>5</v>
      </c>
      <c r="B83" s="14">
        <v>10</v>
      </c>
      <c r="C83" s="14">
        <v>10</v>
      </c>
      <c r="D83" s="14">
        <v>10</v>
      </c>
      <c r="E83" s="14">
        <v>10</v>
      </c>
      <c r="F83" s="14">
        <v>10</v>
      </c>
      <c r="G83" s="14">
        <v>10</v>
      </c>
      <c r="H83" s="14">
        <v>10</v>
      </c>
      <c r="I83" s="14">
        <v>10</v>
      </c>
      <c r="J83" s="14">
        <v>10</v>
      </c>
      <c r="K83" s="14">
        <v>10</v>
      </c>
      <c r="L83" s="14">
        <v>6</v>
      </c>
      <c r="M83" s="14">
        <v>5</v>
      </c>
      <c r="N83" s="14">
        <v>3</v>
      </c>
      <c r="O83" s="14">
        <v>8</v>
      </c>
      <c r="P83" s="14">
        <v>9</v>
      </c>
      <c r="Q83" s="14">
        <v>5</v>
      </c>
      <c r="R83" s="14">
        <v>7</v>
      </c>
      <c r="S83" s="14">
        <v>10</v>
      </c>
      <c r="T83" s="14">
        <v>10</v>
      </c>
      <c r="U83" s="14">
        <v>5</v>
      </c>
      <c r="V83" s="14">
        <v>7</v>
      </c>
      <c r="W83" s="14">
        <v>7</v>
      </c>
      <c r="X83" s="14">
        <v>298</v>
      </c>
    </row>
    <row r="84" spans="1:24" ht="15" thickBot="1" x14ac:dyDescent="0.35">
      <c r="A84" s="13" t="s">
        <v>6</v>
      </c>
      <c r="B84" s="14">
        <v>10</v>
      </c>
      <c r="C84" s="14">
        <v>10</v>
      </c>
      <c r="D84" s="14">
        <v>10</v>
      </c>
      <c r="E84" s="14">
        <v>10</v>
      </c>
      <c r="F84" s="14">
        <v>10</v>
      </c>
      <c r="G84" s="14">
        <v>10</v>
      </c>
      <c r="H84" s="14">
        <v>10</v>
      </c>
      <c r="I84" s="14">
        <v>10</v>
      </c>
      <c r="J84" s="14">
        <v>10</v>
      </c>
      <c r="K84" s="14">
        <v>10</v>
      </c>
      <c r="L84" s="14">
        <v>6</v>
      </c>
      <c r="M84" s="14">
        <v>9</v>
      </c>
      <c r="N84" s="14">
        <v>9</v>
      </c>
      <c r="O84" s="14">
        <v>5</v>
      </c>
      <c r="P84" s="14">
        <v>6</v>
      </c>
      <c r="Q84" s="14">
        <v>9</v>
      </c>
      <c r="R84" s="14">
        <v>4</v>
      </c>
      <c r="S84" s="14">
        <v>4</v>
      </c>
      <c r="T84" s="14">
        <v>10</v>
      </c>
      <c r="U84" s="14">
        <v>9</v>
      </c>
      <c r="V84" s="14">
        <v>4</v>
      </c>
      <c r="W84" s="14">
        <v>4</v>
      </c>
      <c r="X84" s="14">
        <v>315</v>
      </c>
    </row>
    <row r="85" spans="1:24" ht="15" thickBot="1" x14ac:dyDescent="0.35">
      <c r="A85" s="13" t="s">
        <v>7</v>
      </c>
      <c r="B85" s="14">
        <v>2</v>
      </c>
      <c r="C85" s="14">
        <v>3</v>
      </c>
      <c r="D85" s="14">
        <v>2</v>
      </c>
      <c r="E85" s="14">
        <v>2</v>
      </c>
      <c r="F85" s="14">
        <v>2</v>
      </c>
      <c r="G85" s="14">
        <v>7</v>
      </c>
      <c r="H85" s="14">
        <v>10</v>
      </c>
      <c r="I85" s="14">
        <v>10</v>
      </c>
      <c r="J85" s="14">
        <v>2</v>
      </c>
      <c r="K85" s="14">
        <v>7</v>
      </c>
      <c r="L85" s="14">
        <v>6</v>
      </c>
      <c r="M85" s="14">
        <v>5</v>
      </c>
      <c r="N85" s="14">
        <v>3</v>
      </c>
      <c r="O85" s="14">
        <v>8</v>
      </c>
      <c r="P85" s="14">
        <v>9</v>
      </c>
      <c r="Q85" s="14">
        <v>5</v>
      </c>
      <c r="R85" s="14">
        <v>7</v>
      </c>
      <c r="S85" s="14">
        <v>10</v>
      </c>
      <c r="T85" s="14">
        <v>10</v>
      </c>
      <c r="U85" s="14">
        <v>5</v>
      </c>
      <c r="V85" s="14">
        <v>7</v>
      </c>
      <c r="W85" s="14">
        <v>7</v>
      </c>
      <c r="X85" s="14">
        <v>139</v>
      </c>
    </row>
    <row r="86" spans="1:24" ht="15" thickBot="1" x14ac:dyDescent="0.35">
      <c r="A86" s="13" t="s">
        <v>8</v>
      </c>
      <c r="B86" s="14">
        <v>2</v>
      </c>
      <c r="C86" s="14">
        <v>3</v>
      </c>
      <c r="D86" s="14">
        <v>2</v>
      </c>
      <c r="E86" s="14">
        <v>2</v>
      </c>
      <c r="F86" s="14">
        <v>2</v>
      </c>
      <c r="G86" s="14">
        <v>7</v>
      </c>
      <c r="H86" s="14">
        <v>10</v>
      </c>
      <c r="I86" s="14">
        <v>10</v>
      </c>
      <c r="J86" s="14">
        <v>2</v>
      </c>
      <c r="K86" s="14">
        <v>7</v>
      </c>
      <c r="L86" s="14">
        <v>6</v>
      </c>
      <c r="M86" s="14">
        <v>9</v>
      </c>
      <c r="N86" s="14">
        <v>9</v>
      </c>
      <c r="O86" s="14">
        <v>5</v>
      </c>
      <c r="P86" s="14">
        <v>6</v>
      </c>
      <c r="Q86" s="14">
        <v>9</v>
      </c>
      <c r="R86" s="14">
        <v>4</v>
      </c>
      <c r="S86" s="14">
        <v>4</v>
      </c>
      <c r="T86" s="14">
        <v>10</v>
      </c>
      <c r="U86" s="14">
        <v>9</v>
      </c>
      <c r="V86" s="14">
        <v>4</v>
      </c>
      <c r="W86" s="14">
        <v>4</v>
      </c>
      <c r="X86" s="14">
        <v>174</v>
      </c>
    </row>
    <row r="87" spans="1:24" ht="15" thickBot="1" x14ac:dyDescent="0.35">
      <c r="A87" s="13" t="s">
        <v>9</v>
      </c>
      <c r="B87" s="14">
        <v>3</v>
      </c>
      <c r="C87" s="14">
        <v>1</v>
      </c>
      <c r="D87" s="14">
        <v>7</v>
      </c>
      <c r="E87" s="14">
        <v>3</v>
      </c>
      <c r="F87" s="14">
        <v>3</v>
      </c>
      <c r="G87" s="14">
        <v>1</v>
      </c>
      <c r="H87" s="14">
        <v>10</v>
      </c>
      <c r="I87" s="14">
        <v>10</v>
      </c>
      <c r="J87" s="14">
        <v>7</v>
      </c>
      <c r="K87" s="14">
        <v>1</v>
      </c>
      <c r="L87" s="14">
        <v>1</v>
      </c>
      <c r="M87" s="14">
        <v>9</v>
      </c>
      <c r="N87" s="14">
        <v>9</v>
      </c>
      <c r="O87" s="14">
        <v>5</v>
      </c>
      <c r="P87" s="14">
        <v>6</v>
      </c>
      <c r="Q87" s="14">
        <v>9</v>
      </c>
      <c r="R87" s="14">
        <v>4</v>
      </c>
      <c r="S87" s="14">
        <v>4</v>
      </c>
      <c r="T87" s="14">
        <v>10</v>
      </c>
      <c r="U87" s="14">
        <v>9</v>
      </c>
      <c r="V87" s="14">
        <v>4</v>
      </c>
      <c r="W87" s="14">
        <v>4</v>
      </c>
      <c r="X87" s="14">
        <v>128</v>
      </c>
    </row>
    <row r="88" spans="1:24" ht="18.600000000000001" thickBot="1" x14ac:dyDescent="0.35">
      <c r="A88" s="9"/>
    </row>
    <row r="89" spans="1:24" ht="15" thickBot="1" x14ac:dyDescent="0.35">
      <c r="A89" s="13" t="s">
        <v>42</v>
      </c>
      <c r="B89" s="13" t="s">
        <v>40</v>
      </c>
      <c r="C89" s="13" t="s">
        <v>127</v>
      </c>
      <c r="D89" s="13" t="s">
        <v>128</v>
      </c>
      <c r="E89" s="13" t="s">
        <v>129</v>
      </c>
      <c r="F89" s="13" t="s">
        <v>130</v>
      </c>
      <c r="G89" s="13" t="s">
        <v>131</v>
      </c>
      <c r="H89" s="13" t="s">
        <v>241</v>
      </c>
      <c r="I89" s="13" t="s">
        <v>242</v>
      </c>
      <c r="J89" s="13" t="s">
        <v>243</v>
      </c>
      <c r="K89" s="13" t="s">
        <v>244</v>
      </c>
      <c r="L89" s="13" t="s">
        <v>245</v>
      </c>
      <c r="M89" s="13" t="s">
        <v>246</v>
      </c>
      <c r="N89" s="13" t="s">
        <v>247</v>
      </c>
      <c r="O89" s="13" t="s">
        <v>248</v>
      </c>
      <c r="P89" s="13" t="s">
        <v>249</v>
      </c>
      <c r="Q89" s="13" t="s">
        <v>250</v>
      </c>
      <c r="R89" s="13" t="s">
        <v>251</v>
      </c>
      <c r="S89" s="13" t="s">
        <v>252</v>
      </c>
      <c r="T89" s="13" t="s">
        <v>253</v>
      </c>
      <c r="U89" s="13" t="s">
        <v>254</v>
      </c>
      <c r="V89" s="13" t="s">
        <v>255</v>
      </c>
      <c r="W89" s="13" t="s">
        <v>256</v>
      </c>
    </row>
    <row r="90" spans="1:24" ht="15" thickBot="1" x14ac:dyDescent="0.35">
      <c r="A90" s="13" t="s">
        <v>43</v>
      </c>
      <c r="B90" s="14" t="s">
        <v>66</v>
      </c>
      <c r="C90" s="14" t="s">
        <v>66</v>
      </c>
      <c r="D90" s="14" t="s">
        <v>66</v>
      </c>
      <c r="E90" s="14" t="s">
        <v>66</v>
      </c>
      <c r="F90" s="14" t="s">
        <v>66</v>
      </c>
      <c r="G90" s="14" t="s">
        <v>308</v>
      </c>
      <c r="H90" s="14" t="s">
        <v>309</v>
      </c>
      <c r="I90" s="14" t="s">
        <v>66</v>
      </c>
      <c r="J90" s="14" t="s">
        <v>310</v>
      </c>
      <c r="K90" s="14" t="s">
        <v>66</v>
      </c>
      <c r="L90" s="14" t="s">
        <v>66</v>
      </c>
      <c r="M90" s="14" t="s">
        <v>311</v>
      </c>
      <c r="N90" s="14" t="s">
        <v>66</v>
      </c>
      <c r="O90" s="14" t="s">
        <v>312</v>
      </c>
      <c r="P90" s="14" t="s">
        <v>66</v>
      </c>
      <c r="Q90" s="14" t="s">
        <v>66</v>
      </c>
      <c r="R90" s="14" t="s">
        <v>66</v>
      </c>
      <c r="S90" s="14" t="s">
        <v>66</v>
      </c>
      <c r="T90" s="14" t="s">
        <v>66</v>
      </c>
      <c r="U90" s="14" t="s">
        <v>66</v>
      </c>
      <c r="V90" s="14" t="s">
        <v>66</v>
      </c>
      <c r="W90" s="14" t="s">
        <v>66</v>
      </c>
    </row>
    <row r="91" spans="1:24" ht="15" thickBot="1" x14ac:dyDescent="0.35">
      <c r="A91" s="13" t="s">
        <v>45</v>
      </c>
      <c r="B91" s="14" t="s">
        <v>66</v>
      </c>
      <c r="C91" s="14" t="s">
        <v>66</v>
      </c>
      <c r="D91" s="14" t="s">
        <v>66</v>
      </c>
      <c r="E91" s="14" t="s">
        <v>66</v>
      </c>
      <c r="F91" s="14" t="s">
        <v>66</v>
      </c>
      <c r="G91" s="14" t="s">
        <v>308</v>
      </c>
      <c r="H91" s="14" t="s">
        <v>309</v>
      </c>
      <c r="I91" s="14" t="s">
        <v>66</v>
      </c>
      <c r="J91" s="14" t="s">
        <v>310</v>
      </c>
      <c r="K91" s="14" t="s">
        <v>66</v>
      </c>
      <c r="L91" s="14" t="s">
        <v>66</v>
      </c>
      <c r="M91" s="14" t="s">
        <v>311</v>
      </c>
      <c r="N91" s="14" t="s">
        <v>66</v>
      </c>
      <c r="O91" s="14" t="s">
        <v>312</v>
      </c>
      <c r="P91" s="14" t="s">
        <v>66</v>
      </c>
      <c r="Q91" s="14" t="s">
        <v>66</v>
      </c>
      <c r="R91" s="14" t="s">
        <v>66</v>
      </c>
      <c r="S91" s="14" t="s">
        <v>66</v>
      </c>
      <c r="T91" s="14" t="s">
        <v>66</v>
      </c>
      <c r="U91" s="14" t="s">
        <v>66</v>
      </c>
      <c r="V91" s="14" t="s">
        <v>66</v>
      </c>
      <c r="W91" s="14" t="s">
        <v>66</v>
      </c>
    </row>
    <row r="92" spans="1:24" ht="15" thickBot="1" x14ac:dyDescent="0.35">
      <c r="A92" s="13" t="s">
        <v>47</v>
      </c>
      <c r="B92" s="14" t="s">
        <v>66</v>
      </c>
      <c r="C92" s="14" t="s">
        <v>66</v>
      </c>
      <c r="D92" s="14" t="s">
        <v>66</v>
      </c>
      <c r="E92" s="14" t="s">
        <v>66</v>
      </c>
      <c r="F92" s="14" t="s">
        <v>66</v>
      </c>
      <c r="G92" s="14" t="s">
        <v>308</v>
      </c>
      <c r="H92" s="14" t="s">
        <v>309</v>
      </c>
      <c r="I92" s="14" t="s">
        <v>66</v>
      </c>
      <c r="J92" s="14" t="s">
        <v>310</v>
      </c>
      <c r="K92" s="14" t="s">
        <v>66</v>
      </c>
      <c r="L92" s="14" t="s">
        <v>66</v>
      </c>
      <c r="M92" s="14" t="s">
        <v>66</v>
      </c>
      <c r="N92" s="14" t="s">
        <v>66</v>
      </c>
      <c r="O92" s="14" t="s">
        <v>312</v>
      </c>
      <c r="P92" s="14" t="s">
        <v>66</v>
      </c>
      <c r="Q92" s="14" t="s">
        <v>66</v>
      </c>
      <c r="R92" s="14" t="s">
        <v>66</v>
      </c>
      <c r="S92" s="14" t="s">
        <v>66</v>
      </c>
      <c r="T92" s="14" t="s">
        <v>66</v>
      </c>
      <c r="U92" s="14" t="s">
        <v>66</v>
      </c>
      <c r="V92" s="14" t="s">
        <v>66</v>
      </c>
      <c r="W92" s="14" t="s">
        <v>66</v>
      </c>
    </row>
    <row r="93" spans="1:24" ht="15" thickBot="1" x14ac:dyDescent="0.35">
      <c r="A93" s="13" t="s">
        <v>48</v>
      </c>
      <c r="B93" s="14" t="s">
        <v>66</v>
      </c>
      <c r="C93" s="14" t="s">
        <v>66</v>
      </c>
      <c r="D93" s="14" t="s">
        <v>66</v>
      </c>
      <c r="E93" s="14" t="s">
        <v>66</v>
      </c>
      <c r="F93" s="14" t="s">
        <v>66</v>
      </c>
      <c r="G93" s="14" t="s">
        <v>308</v>
      </c>
      <c r="H93" s="14" t="s">
        <v>309</v>
      </c>
      <c r="I93" s="14" t="s">
        <v>66</v>
      </c>
      <c r="J93" s="14" t="s">
        <v>310</v>
      </c>
      <c r="K93" s="14" t="s">
        <v>66</v>
      </c>
      <c r="L93" s="14" t="s">
        <v>66</v>
      </c>
      <c r="M93" s="14" t="s">
        <v>66</v>
      </c>
      <c r="N93" s="14" t="s">
        <v>66</v>
      </c>
      <c r="O93" s="14" t="s">
        <v>312</v>
      </c>
      <c r="P93" s="14" t="s">
        <v>66</v>
      </c>
      <c r="Q93" s="14" t="s">
        <v>66</v>
      </c>
      <c r="R93" s="14" t="s">
        <v>66</v>
      </c>
      <c r="S93" s="14" t="s">
        <v>66</v>
      </c>
      <c r="T93" s="14" t="s">
        <v>66</v>
      </c>
      <c r="U93" s="14" t="s">
        <v>66</v>
      </c>
      <c r="V93" s="14" t="s">
        <v>66</v>
      </c>
      <c r="W93" s="14" t="s">
        <v>66</v>
      </c>
    </row>
    <row r="94" spans="1:24" ht="15" thickBot="1" x14ac:dyDescent="0.35">
      <c r="A94" s="13" t="s">
        <v>49</v>
      </c>
      <c r="B94" s="14" t="s">
        <v>66</v>
      </c>
      <c r="C94" s="14" t="s">
        <v>66</v>
      </c>
      <c r="D94" s="14" t="s">
        <v>66</v>
      </c>
      <c r="E94" s="14" t="s">
        <v>66</v>
      </c>
      <c r="F94" s="14" t="s">
        <v>66</v>
      </c>
      <c r="G94" s="14" t="s">
        <v>308</v>
      </c>
      <c r="H94" s="14" t="s">
        <v>309</v>
      </c>
      <c r="I94" s="14" t="s">
        <v>66</v>
      </c>
      <c r="J94" s="14" t="s">
        <v>310</v>
      </c>
      <c r="K94" s="14" t="s">
        <v>66</v>
      </c>
      <c r="L94" s="14" t="s">
        <v>66</v>
      </c>
      <c r="M94" s="14" t="s">
        <v>66</v>
      </c>
      <c r="N94" s="14" t="s">
        <v>66</v>
      </c>
      <c r="O94" s="14" t="s">
        <v>312</v>
      </c>
      <c r="P94" s="14" t="s">
        <v>66</v>
      </c>
      <c r="Q94" s="14" t="s">
        <v>66</v>
      </c>
      <c r="R94" s="14" t="s">
        <v>66</v>
      </c>
      <c r="S94" s="14" t="s">
        <v>66</v>
      </c>
      <c r="T94" s="14" t="s">
        <v>66</v>
      </c>
      <c r="U94" s="14" t="s">
        <v>66</v>
      </c>
      <c r="V94" s="14" t="s">
        <v>66</v>
      </c>
      <c r="W94" s="14" t="s">
        <v>66</v>
      </c>
    </row>
    <row r="95" spans="1:24" ht="15" thickBot="1" x14ac:dyDescent="0.35">
      <c r="A95" s="13" t="s">
        <v>50</v>
      </c>
      <c r="B95" s="14" t="s">
        <v>66</v>
      </c>
      <c r="C95" s="14" t="s">
        <v>66</v>
      </c>
      <c r="D95" s="14" t="s">
        <v>66</v>
      </c>
      <c r="E95" s="14" t="s">
        <v>66</v>
      </c>
      <c r="F95" s="14" t="s">
        <v>66</v>
      </c>
      <c r="G95" s="14" t="s">
        <v>66</v>
      </c>
      <c r="H95" s="14" t="s">
        <v>309</v>
      </c>
      <c r="I95" s="14" t="s">
        <v>66</v>
      </c>
      <c r="J95" s="14" t="s">
        <v>310</v>
      </c>
      <c r="K95" s="14" t="s">
        <v>66</v>
      </c>
      <c r="L95" s="14" t="s">
        <v>66</v>
      </c>
      <c r="M95" s="14" t="s">
        <v>66</v>
      </c>
      <c r="N95" s="14" t="s">
        <v>66</v>
      </c>
      <c r="O95" s="14" t="s">
        <v>66</v>
      </c>
      <c r="P95" s="14" t="s">
        <v>66</v>
      </c>
      <c r="Q95" s="14" t="s">
        <v>66</v>
      </c>
      <c r="R95" s="14" t="s">
        <v>66</v>
      </c>
      <c r="S95" s="14" t="s">
        <v>66</v>
      </c>
      <c r="T95" s="14" t="s">
        <v>66</v>
      </c>
      <c r="U95" s="14" t="s">
        <v>66</v>
      </c>
      <c r="V95" s="14" t="s">
        <v>66</v>
      </c>
      <c r="W95" s="14" t="s">
        <v>66</v>
      </c>
    </row>
    <row r="96" spans="1:24" ht="15" thickBot="1" x14ac:dyDescent="0.35">
      <c r="A96" s="13" t="s">
        <v>52</v>
      </c>
      <c r="B96" s="14" t="s">
        <v>66</v>
      </c>
      <c r="C96" s="14" t="s">
        <v>66</v>
      </c>
      <c r="D96" s="14" t="s">
        <v>66</v>
      </c>
      <c r="E96" s="14" t="s">
        <v>66</v>
      </c>
      <c r="F96" s="14" t="s">
        <v>66</v>
      </c>
      <c r="G96" s="14" t="s">
        <v>66</v>
      </c>
      <c r="H96" s="14" t="s">
        <v>309</v>
      </c>
      <c r="I96" s="14" t="s">
        <v>66</v>
      </c>
      <c r="J96" s="14" t="s">
        <v>313</v>
      </c>
      <c r="K96" s="14" t="s">
        <v>66</v>
      </c>
      <c r="L96" s="14" t="s">
        <v>66</v>
      </c>
      <c r="M96" s="14" t="s">
        <v>66</v>
      </c>
      <c r="N96" s="14" t="s">
        <v>66</v>
      </c>
      <c r="O96" s="14" t="s">
        <v>66</v>
      </c>
      <c r="P96" s="14" t="s">
        <v>66</v>
      </c>
      <c r="Q96" s="14" t="s">
        <v>66</v>
      </c>
      <c r="R96" s="14" t="s">
        <v>66</v>
      </c>
      <c r="S96" s="14" t="s">
        <v>66</v>
      </c>
      <c r="T96" s="14" t="s">
        <v>66</v>
      </c>
      <c r="U96" s="14" t="s">
        <v>66</v>
      </c>
      <c r="V96" s="14" t="s">
        <v>66</v>
      </c>
      <c r="W96" s="14" t="s">
        <v>66</v>
      </c>
    </row>
    <row r="97" spans="1:23" ht="15" thickBot="1" x14ac:dyDescent="0.35">
      <c r="A97" s="13" t="s">
        <v>53</v>
      </c>
      <c r="B97" s="14" t="s">
        <v>66</v>
      </c>
      <c r="C97" s="14" t="s">
        <v>66</v>
      </c>
      <c r="D97" s="14" t="s">
        <v>66</v>
      </c>
      <c r="E97" s="14" t="s">
        <v>66</v>
      </c>
      <c r="F97" s="14" t="s">
        <v>66</v>
      </c>
      <c r="G97" s="14" t="s">
        <v>66</v>
      </c>
      <c r="H97" s="14" t="s">
        <v>309</v>
      </c>
      <c r="I97" s="14" t="s">
        <v>66</v>
      </c>
      <c r="J97" s="14" t="s">
        <v>313</v>
      </c>
      <c r="K97" s="14" t="s">
        <v>66</v>
      </c>
      <c r="L97" s="14" t="s">
        <v>66</v>
      </c>
      <c r="M97" s="14" t="s">
        <v>66</v>
      </c>
      <c r="N97" s="14" t="s">
        <v>66</v>
      </c>
      <c r="O97" s="14" t="s">
        <v>66</v>
      </c>
      <c r="P97" s="14" t="s">
        <v>66</v>
      </c>
      <c r="Q97" s="14" t="s">
        <v>66</v>
      </c>
      <c r="R97" s="14" t="s">
        <v>66</v>
      </c>
      <c r="S97" s="14" t="s">
        <v>66</v>
      </c>
      <c r="T97" s="14" t="s">
        <v>66</v>
      </c>
      <c r="U97" s="14" t="s">
        <v>66</v>
      </c>
      <c r="V97" s="14" t="s">
        <v>66</v>
      </c>
      <c r="W97" s="14" t="s">
        <v>66</v>
      </c>
    </row>
    <row r="98" spans="1:23" ht="15" thickBot="1" x14ac:dyDescent="0.35">
      <c r="A98" s="13" t="s">
        <v>54</v>
      </c>
      <c r="B98" s="14" t="s">
        <v>66</v>
      </c>
      <c r="C98" s="14" t="s">
        <v>66</v>
      </c>
      <c r="D98" s="14" t="s">
        <v>66</v>
      </c>
      <c r="E98" s="14" t="s">
        <v>66</v>
      </c>
      <c r="F98" s="14" t="s">
        <v>66</v>
      </c>
      <c r="G98" s="14" t="s">
        <v>66</v>
      </c>
      <c r="H98" s="14" t="s">
        <v>309</v>
      </c>
      <c r="I98" s="14" t="s">
        <v>66</v>
      </c>
      <c r="J98" s="14" t="s">
        <v>313</v>
      </c>
      <c r="K98" s="14" t="s">
        <v>66</v>
      </c>
      <c r="L98" s="14" t="s">
        <v>66</v>
      </c>
      <c r="M98" s="14" t="s">
        <v>66</v>
      </c>
      <c r="N98" s="14" t="s">
        <v>66</v>
      </c>
      <c r="O98" s="14" t="s">
        <v>66</v>
      </c>
      <c r="P98" s="14" t="s">
        <v>66</v>
      </c>
      <c r="Q98" s="14" t="s">
        <v>66</v>
      </c>
      <c r="R98" s="14" t="s">
        <v>66</v>
      </c>
      <c r="S98" s="14" t="s">
        <v>66</v>
      </c>
      <c r="T98" s="14" t="s">
        <v>66</v>
      </c>
      <c r="U98" s="14" t="s">
        <v>66</v>
      </c>
      <c r="V98" s="14" t="s">
        <v>66</v>
      </c>
      <c r="W98" s="14" t="s">
        <v>66</v>
      </c>
    </row>
    <row r="99" spans="1:23" ht="15" thickBot="1" x14ac:dyDescent="0.35">
      <c r="A99" s="13" t="s">
        <v>55</v>
      </c>
      <c r="B99" s="14" t="s">
        <v>66</v>
      </c>
      <c r="C99" s="14" t="s">
        <v>66</v>
      </c>
      <c r="D99" s="14" t="s">
        <v>66</v>
      </c>
      <c r="E99" s="14" t="s">
        <v>66</v>
      </c>
      <c r="F99" s="14" t="s">
        <v>66</v>
      </c>
      <c r="G99" s="14" t="s">
        <v>66</v>
      </c>
      <c r="H99" s="14" t="s">
        <v>309</v>
      </c>
      <c r="I99" s="14" t="s">
        <v>66</v>
      </c>
      <c r="J99" s="14" t="s">
        <v>313</v>
      </c>
      <c r="K99" s="14" t="s">
        <v>66</v>
      </c>
      <c r="L99" s="14" t="s">
        <v>66</v>
      </c>
      <c r="M99" s="14" t="s">
        <v>66</v>
      </c>
      <c r="N99" s="14" t="s">
        <v>66</v>
      </c>
      <c r="O99" s="14" t="s">
        <v>66</v>
      </c>
      <c r="P99" s="14" t="s">
        <v>66</v>
      </c>
      <c r="Q99" s="14" t="s">
        <v>66</v>
      </c>
      <c r="R99" s="14" t="s">
        <v>66</v>
      </c>
      <c r="S99" s="14" t="s">
        <v>66</v>
      </c>
      <c r="T99" s="14" t="s">
        <v>66</v>
      </c>
      <c r="U99" s="14" t="s">
        <v>66</v>
      </c>
      <c r="V99" s="14" t="s">
        <v>66</v>
      </c>
      <c r="W99" s="14" t="s">
        <v>66</v>
      </c>
    </row>
    <row r="100" spans="1:23" ht="18.600000000000001" thickBot="1" x14ac:dyDescent="0.35">
      <c r="A100" s="9"/>
    </row>
    <row r="101" spans="1:23" ht="15" thickBot="1" x14ac:dyDescent="0.35">
      <c r="A101" s="13" t="s">
        <v>67</v>
      </c>
      <c r="B101" s="13" t="s">
        <v>40</v>
      </c>
      <c r="C101" s="13" t="s">
        <v>127</v>
      </c>
      <c r="D101" s="13" t="s">
        <v>128</v>
      </c>
      <c r="E101" s="13" t="s">
        <v>129</v>
      </c>
      <c r="F101" s="13" t="s">
        <v>130</v>
      </c>
      <c r="G101" s="13" t="s">
        <v>131</v>
      </c>
      <c r="H101" s="13" t="s">
        <v>241</v>
      </c>
      <c r="I101" s="13" t="s">
        <v>242</v>
      </c>
      <c r="J101" s="13" t="s">
        <v>243</v>
      </c>
      <c r="K101" s="13" t="s">
        <v>244</v>
      </c>
      <c r="L101" s="13" t="s">
        <v>245</v>
      </c>
      <c r="M101" s="13" t="s">
        <v>246</v>
      </c>
      <c r="N101" s="13" t="s">
        <v>247</v>
      </c>
      <c r="O101" s="13" t="s">
        <v>248</v>
      </c>
      <c r="P101" s="13" t="s">
        <v>249</v>
      </c>
      <c r="Q101" s="13" t="s">
        <v>250</v>
      </c>
      <c r="R101" s="13" t="s">
        <v>251</v>
      </c>
      <c r="S101" s="13" t="s">
        <v>252</v>
      </c>
      <c r="T101" s="13" t="s">
        <v>253</v>
      </c>
      <c r="U101" s="13" t="s">
        <v>254</v>
      </c>
      <c r="V101" s="13" t="s">
        <v>255</v>
      </c>
      <c r="W101" s="13" t="s">
        <v>256</v>
      </c>
    </row>
    <row r="102" spans="1:23" ht="15" thickBot="1" x14ac:dyDescent="0.35">
      <c r="A102" s="13" t="s">
        <v>43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20.7</v>
      </c>
      <c r="H102" s="14">
        <v>47</v>
      </c>
      <c r="I102" s="14">
        <v>0</v>
      </c>
      <c r="J102" s="14">
        <v>174</v>
      </c>
      <c r="K102" s="14">
        <v>0</v>
      </c>
      <c r="L102" s="14">
        <v>0</v>
      </c>
      <c r="M102" s="14">
        <v>57.2</v>
      </c>
      <c r="N102" s="14">
        <v>0</v>
      </c>
      <c r="O102" s="14">
        <v>26.3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</row>
    <row r="103" spans="1:23" ht="15" thickBot="1" x14ac:dyDescent="0.35">
      <c r="A103" s="13" t="s">
        <v>45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20.7</v>
      </c>
      <c r="H103" s="14">
        <v>47</v>
      </c>
      <c r="I103" s="14">
        <v>0</v>
      </c>
      <c r="J103" s="14">
        <v>174</v>
      </c>
      <c r="K103" s="14">
        <v>0</v>
      </c>
      <c r="L103" s="14">
        <v>0</v>
      </c>
      <c r="M103" s="14">
        <v>57.2</v>
      </c>
      <c r="N103" s="14">
        <v>0</v>
      </c>
      <c r="O103" s="14">
        <v>26.3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</row>
    <row r="104" spans="1:23" ht="15" thickBot="1" x14ac:dyDescent="0.35">
      <c r="A104" s="13" t="s">
        <v>47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20.7</v>
      </c>
      <c r="H104" s="14">
        <v>47</v>
      </c>
      <c r="I104" s="14">
        <v>0</v>
      </c>
      <c r="J104" s="14">
        <v>174</v>
      </c>
      <c r="K104" s="14">
        <v>0</v>
      </c>
      <c r="L104" s="14">
        <v>0</v>
      </c>
      <c r="M104" s="14">
        <v>0</v>
      </c>
      <c r="N104" s="14">
        <v>0</v>
      </c>
      <c r="O104" s="14">
        <v>26.3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</row>
    <row r="105" spans="1:23" ht="15" thickBot="1" x14ac:dyDescent="0.35">
      <c r="A105" s="13" t="s">
        <v>48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20.7</v>
      </c>
      <c r="H105" s="14">
        <v>47</v>
      </c>
      <c r="I105" s="14">
        <v>0</v>
      </c>
      <c r="J105" s="14">
        <v>174</v>
      </c>
      <c r="K105" s="14">
        <v>0</v>
      </c>
      <c r="L105" s="14">
        <v>0</v>
      </c>
      <c r="M105" s="14">
        <v>0</v>
      </c>
      <c r="N105" s="14">
        <v>0</v>
      </c>
      <c r="O105" s="14">
        <v>26.3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</row>
    <row r="106" spans="1:23" ht="15" thickBot="1" x14ac:dyDescent="0.35">
      <c r="A106" s="13" t="s">
        <v>49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20.7</v>
      </c>
      <c r="H106" s="14">
        <v>47</v>
      </c>
      <c r="I106" s="14">
        <v>0</v>
      </c>
      <c r="J106" s="14">
        <v>174</v>
      </c>
      <c r="K106" s="14">
        <v>0</v>
      </c>
      <c r="L106" s="14">
        <v>0</v>
      </c>
      <c r="M106" s="14">
        <v>0</v>
      </c>
      <c r="N106" s="14">
        <v>0</v>
      </c>
      <c r="O106" s="14">
        <v>26.3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</row>
    <row r="107" spans="1:23" ht="15" thickBot="1" x14ac:dyDescent="0.35">
      <c r="A107" s="13" t="s">
        <v>50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47</v>
      </c>
      <c r="I107" s="14">
        <v>0</v>
      </c>
      <c r="J107" s="14">
        <v>174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</row>
    <row r="108" spans="1:23" ht="15" thickBot="1" x14ac:dyDescent="0.35">
      <c r="A108" s="13" t="s">
        <v>52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47</v>
      </c>
      <c r="I108" s="14">
        <v>0</v>
      </c>
      <c r="J108" s="14">
        <v>150.69999999999999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</row>
    <row r="109" spans="1:23" ht="15" thickBot="1" x14ac:dyDescent="0.35">
      <c r="A109" s="13" t="s">
        <v>53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47</v>
      </c>
      <c r="I109" s="14">
        <v>0</v>
      </c>
      <c r="J109" s="14">
        <v>150.69999999999999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</row>
    <row r="110" spans="1:23" ht="15" thickBot="1" x14ac:dyDescent="0.35">
      <c r="A110" s="13" t="s">
        <v>54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47</v>
      </c>
      <c r="I110" s="14">
        <v>0</v>
      </c>
      <c r="J110" s="14">
        <v>150.69999999999999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</row>
    <row r="111" spans="1:23" ht="15" thickBot="1" x14ac:dyDescent="0.35">
      <c r="A111" s="13" t="s">
        <v>55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47</v>
      </c>
      <c r="I111" s="14">
        <v>0</v>
      </c>
      <c r="J111" s="14">
        <v>150.69999999999999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</row>
    <row r="112" spans="1:23" ht="18.600000000000001" thickBot="1" x14ac:dyDescent="0.35">
      <c r="A112" s="9"/>
    </row>
    <row r="113" spans="1:27" ht="15" thickBot="1" x14ac:dyDescent="0.35">
      <c r="A113" s="13" t="s">
        <v>68</v>
      </c>
      <c r="B113" s="13" t="s">
        <v>40</v>
      </c>
      <c r="C113" s="13" t="s">
        <v>127</v>
      </c>
      <c r="D113" s="13" t="s">
        <v>128</v>
      </c>
      <c r="E113" s="13" t="s">
        <v>129</v>
      </c>
      <c r="F113" s="13" t="s">
        <v>130</v>
      </c>
      <c r="G113" s="13" t="s">
        <v>131</v>
      </c>
      <c r="H113" s="13" t="s">
        <v>241</v>
      </c>
      <c r="I113" s="13" t="s">
        <v>242</v>
      </c>
      <c r="J113" s="13" t="s">
        <v>243</v>
      </c>
      <c r="K113" s="13" t="s">
        <v>244</v>
      </c>
      <c r="L113" s="13" t="s">
        <v>245</v>
      </c>
      <c r="M113" s="13" t="s">
        <v>246</v>
      </c>
      <c r="N113" s="13" t="s">
        <v>247</v>
      </c>
      <c r="O113" s="13" t="s">
        <v>248</v>
      </c>
      <c r="P113" s="13" t="s">
        <v>249</v>
      </c>
      <c r="Q113" s="13" t="s">
        <v>250</v>
      </c>
      <c r="R113" s="13" t="s">
        <v>251</v>
      </c>
      <c r="S113" s="13" t="s">
        <v>252</v>
      </c>
      <c r="T113" s="13" t="s">
        <v>253</v>
      </c>
      <c r="U113" s="13" t="s">
        <v>254</v>
      </c>
      <c r="V113" s="13" t="s">
        <v>255</v>
      </c>
      <c r="W113" s="13" t="s">
        <v>256</v>
      </c>
      <c r="X113" s="13" t="s">
        <v>69</v>
      </c>
      <c r="Y113" s="13" t="s">
        <v>70</v>
      </c>
      <c r="Z113" s="13" t="s">
        <v>71</v>
      </c>
      <c r="AA113" s="13" t="s">
        <v>72</v>
      </c>
    </row>
    <row r="114" spans="1:27" ht="15" thickBot="1" x14ac:dyDescent="0.35">
      <c r="A114" s="13" t="s">
        <v>0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20.7</v>
      </c>
      <c r="H114" s="14">
        <v>47</v>
      </c>
      <c r="I114" s="14">
        <v>0</v>
      </c>
      <c r="J114" s="14">
        <v>174</v>
      </c>
      <c r="K114" s="14">
        <v>0</v>
      </c>
      <c r="L114" s="14">
        <v>0</v>
      </c>
      <c r="M114" s="14">
        <v>0</v>
      </c>
      <c r="N114" s="14">
        <v>0</v>
      </c>
      <c r="O114" s="14">
        <v>26.3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268.10000000000002</v>
      </c>
      <c r="Y114" s="14">
        <v>356</v>
      </c>
      <c r="Z114" s="14">
        <v>87.9</v>
      </c>
      <c r="AA114" s="14">
        <v>24.69</v>
      </c>
    </row>
    <row r="115" spans="1:27" ht="15" thickBot="1" x14ac:dyDescent="0.35">
      <c r="A115" s="13" t="s">
        <v>1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20.7</v>
      </c>
      <c r="H115" s="14">
        <v>47</v>
      </c>
      <c r="I115" s="14">
        <v>0</v>
      </c>
      <c r="J115" s="14">
        <v>174</v>
      </c>
      <c r="K115" s="14">
        <v>0</v>
      </c>
      <c r="L115" s="14">
        <v>0</v>
      </c>
      <c r="M115" s="14">
        <v>57.2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299</v>
      </c>
      <c r="Y115" s="14">
        <v>239</v>
      </c>
      <c r="Z115" s="14">
        <v>-60</v>
      </c>
      <c r="AA115" s="14">
        <v>-25.1</v>
      </c>
    </row>
    <row r="116" spans="1:27" ht="15" thickBot="1" x14ac:dyDescent="0.35">
      <c r="A116" s="13" t="s">
        <v>2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20.7</v>
      </c>
      <c r="H116" s="14">
        <v>47</v>
      </c>
      <c r="I116" s="14">
        <v>0</v>
      </c>
      <c r="J116" s="14">
        <v>174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241.8</v>
      </c>
      <c r="Y116" s="14">
        <v>240</v>
      </c>
      <c r="Z116" s="14">
        <v>-1.8</v>
      </c>
      <c r="AA116" s="14">
        <v>-0.75</v>
      </c>
    </row>
    <row r="117" spans="1:27" ht="15" thickBot="1" x14ac:dyDescent="0.35">
      <c r="A117" s="13" t="s">
        <v>3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20.7</v>
      </c>
      <c r="H117" s="14">
        <v>47</v>
      </c>
      <c r="I117" s="14">
        <v>0</v>
      </c>
      <c r="J117" s="14">
        <v>174</v>
      </c>
      <c r="K117" s="14">
        <v>0</v>
      </c>
      <c r="L117" s="14">
        <v>0</v>
      </c>
      <c r="M117" s="14">
        <v>0</v>
      </c>
      <c r="N117" s="14">
        <v>0</v>
      </c>
      <c r="O117" s="14">
        <v>26.3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268.10000000000002</v>
      </c>
      <c r="Y117" s="14">
        <v>267</v>
      </c>
      <c r="Z117" s="14">
        <v>-1.1000000000000001</v>
      </c>
      <c r="AA117" s="14">
        <v>-0.41</v>
      </c>
    </row>
    <row r="118" spans="1:27" ht="15" thickBot="1" x14ac:dyDescent="0.35">
      <c r="A118" s="13" t="s">
        <v>4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47</v>
      </c>
      <c r="I118" s="14">
        <v>0</v>
      </c>
      <c r="J118" s="14">
        <v>150.69999999999999</v>
      </c>
      <c r="K118" s="14">
        <v>0</v>
      </c>
      <c r="L118" s="14">
        <v>0</v>
      </c>
      <c r="M118" s="14">
        <v>57.2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254.9</v>
      </c>
      <c r="Y118" s="14">
        <v>311</v>
      </c>
      <c r="Z118" s="14">
        <v>56.1</v>
      </c>
      <c r="AA118" s="14">
        <v>18.04</v>
      </c>
    </row>
    <row r="119" spans="1:27" ht="15" thickBot="1" x14ac:dyDescent="0.35">
      <c r="A119" s="13" t="s">
        <v>5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47</v>
      </c>
      <c r="I119" s="14">
        <v>0</v>
      </c>
      <c r="J119" s="14">
        <v>150.69999999999999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197.8</v>
      </c>
      <c r="Y119" s="14">
        <v>298</v>
      </c>
      <c r="Z119" s="14">
        <v>100.2</v>
      </c>
      <c r="AA119" s="14">
        <v>33.619999999999997</v>
      </c>
    </row>
    <row r="120" spans="1:27" ht="15" thickBot="1" x14ac:dyDescent="0.35">
      <c r="A120" s="13" t="s">
        <v>6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47</v>
      </c>
      <c r="I120" s="14">
        <v>0</v>
      </c>
      <c r="J120" s="14">
        <v>150.69999999999999</v>
      </c>
      <c r="K120" s="14">
        <v>0</v>
      </c>
      <c r="L120" s="14">
        <v>0</v>
      </c>
      <c r="M120" s="14">
        <v>0</v>
      </c>
      <c r="N120" s="14">
        <v>0</v>
      </c>
      <c r="O120" s="14">
        <v>26.3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224.1</v>
      </c>
      <c r="Y120" s="14">
        <v>315</v>
      </c>
      <c r="Z120" s="14">
        <v>90.9</v>
      </c>
      <c r="AA120" s="14">
        <v>28.86</v>
      </c>
    </row>
    <row r="121" spans="1:27" ht="15" thickBot="1" x14ac:dyDescent="0.35">
      <c r="A121" s="13" t="s">
        <v>7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47</v>
      </c>
      <c r="I121" s="14">
        <v>0</v>
      </c>
      <c r="J121" s="14">
        <v>174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221.1</v>
      </c>
      <c r="Y121" s="14">
        <v>139</v>
      </c>
      <c r="Z121" s="14">
        <v>-82.1</v>
      </c>
      <c r="AA121" s="14">
        <v>-59.06</v>
      </c>
    </row>
    <row r="122" spans="1:27" ht="15" thickBot="1" x14ac:dyDescent="0.35">
      <c r="A122" s="13" t="s">
        <v>8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47</v>
      </c>
      <c r="I122" s="14">
        <v>0</v>
      </c>
      <c r="J122" s="14">
        <v>174</v>
      </c>
      <c r="K122" s="14">
        <v>0</v>
      </c>
      <c r="L122" s="14">
        <v>0</v>
      </c>
      <c r="M122" s="14">
        <v>0</v>
      </c>
      <c r="N122" s="14">
        <v>0</v>
      </c>
      <c r="O122" s="14">
        <v>26.3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247.4</v>
      </c>
      <c r="Y122" s="14">
        <v>174</v>
      </c>
      <c r="Z122" s="14">
        <v>-73.400000000000006</v>
      </c>
      <c r="AA122" s="14">
        <v>-42.18</v>
      </c>
    </row>
    <row r="123" spans="1:27" ht="15" thickBot="1" x14ac:dyDescent="0.35">
      <c r="A123" s="13" t="s">
        <v>9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20.7</v>
      </c>
      <c r="H123" s="14">
        <v>47</v>
      </c>
      <c r="I123" s="14">
        <v>0</v>
      </c>
      <c r="J123" s="14">
        <v>150.69999999999999</v>
      </c>
      <c r="K123" s="14">
        <v>0</v>
      </c>
      <c r="L123" s="14">
        <v>0</v>
      </c>
      <c r="M123" s="14">
        <v>0</v>
      </c>
      <c r="N123" s="14">
        <v>0</v>
      </c>
      <c r="O123" s="14">
        <v>26.3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244.8</v>
      </c>
      <c r="Y123" s="14">
        <v>128</v>
      </c>
      <c r="Z123" s="14">
        <v>-116.8</v>
      </c>
      <c r="AA123" s="14">
        <v>-91.25</v>
      </c>
    </row>
    <row r="124" spans="1:27" ht="15" thickBot="1" x14ac:dyDescent="0.35"/>
    <row r="125" spans="1:27" ht="15" thickBot="1" x14ac:dyDescent="0.35">
      <c r="A125" s="15" t="s">
        <v>73</v>
      </c>
      <c r="B125" s="16">
        <v>325.2</v>
      </c>
    </row>
    <row r="126" spans="1:27" ht="15" thickBot="1" x14ac:dyDescent="0.35">
      <c r="A126" s="15" t="s">
        <v>142</v>
      </c>
      <c r="B126" s="16">
        <v>197.7</v>
      </c>
    </row>
    <row r="127" spans="1:27" ht="15" thickBot="1" x14ac:dyDescent="0.35">
      <c r="A127" s="15" t="s">
        <v>75</v>
      </c>
      <c r="B127" s="16">
        <v>2467.1</v>
      </c>
    </row>
    <row r="128" spans="1:27" ht="15" thickBot="1" x14ac:dyDescent="0.35">
      <c r="A128" s="15" t="s">
        <v>76</v>
      </c>
      <c r="B128" s="16">
        <v>2467</v>
      </c>
    </row>
    <row r="129" spans="1:2" ht="15" thickBot="1" x14ac:dyDescent="0.35">
      <c r="A129" s="15" t="s">
        <v>77</v>
      </c>
      <c r="B129" s="16">
        <v>0.1</v>
      </c>
    </row>
    <row r="130" spans="1:2" ht="15" thickBot="1" x14ac:dyDescent="0.35">
      <c r="A130" s="15" t="s">
        <v>78</v>
      </c>
      <c r="B130" s="16"/>
    </row>
    <row r="131" spans="1:2" ht="15" thickBot="1" x14ac:dyDescent="0.35">
      <c r="A131" s="15" t="s">
        <v>79</v>
      </c>
      <c r="B131" s="16"/>
    </row>
    <row r="132" spans="1:2" ht="15" thickBot="1" x14ac:dyDescent="0.35">
      <c r="A132" s="15" t="s">
        <v>80</v>
      </c>
      <c r="B132" s="16">
        <v>0</v>
      </c>
    </row>
    <row r="134" spans="1:2" x14ac:dyDescent="0.3">
      <c r="A134" s="17" t="s">
        <v>81</v>
      </c>
    </row>
    <row r="136" spans="1:2" x14ac:dyDescent="0.3">
      <c r="A136" s="18" t="s">
        <v>264</v>
      </c>
    </row>
    <row r="137" spans="1:2" x14ac:dyDescent="0.3">
      <c r="A137" s="18" t="s">
        <v>314</v>
      </c>
    </row>
  </sheetData>
  <conditionalFormatting sqref="B32:W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2:AU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4" r:id="rId1" display="https://miau.my-x.hu/myx-free/coco/test/859774220211025114808.html" xr:uid="{69D1D1E5-1F44-4D21-A7F9-9887D318E37A}"/>
    <hyperlink ref="A134" r:id="rId2" display="https://miau.my-x.hu/myx-free/coco/test/539303720211025115451.html" xr:uid="{AFBC0B65-9880-44A8-8305-A4D0B50B3712}"/>
  </hyperlinks>
  <pageMargins left="0.7" right="0.7" top="0.75" bottom="0.75" header="0.3" footer="0.3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C8CD-7E4C-40AF-8F8F-645E272F1880}">
  <dimension ref="A1:Z79"/>
  <sheetViews>
    <sheetView zoomScale="40" zoomScaleNormal="40" workbookViewId="0"/>
  </sheetViews>
  <sheetFormatPr defaultRowHeight="14.4" x14ac:dyDescent="0.3"/>
  <sheetData>
    <row r="1" spans="1:20" ht="15" thickBot="1" x14ac:dyDescent="0.35">
      <c r="A1" s="13" t="s">
        <v>39</v>
      </c>
      <c r="B1" s="13" t="str">
        <f>oam_SIM2!D7</f>
        <v>X(I)DIRECTcount</v>
      </c>
      <c r="C1" s="13" t="str">
        <f>oam_SIM2!E7</f>
        <v>X(I)INVERSEcount</v>
      </c>
      <c r="D1" s="13" t="str">
        <f>oam_SIM2!F7</f>
        <v>X(I)DIRECTmax</v>
      </c>
      <c r="E1" s="13" t="str">
        <f>oam_SIM2!G7</f>
        <v>X(I)INVERSEmax</v>
      </c>
      <c r="F1" s="13" t="str">
        <f>oam_SIM2!H7</f>
        <v>X(I)DIRECTmin</v>
      </c>
      <c r="G1" s="13" t="str">
        <f>oam_SIM2!I7</f>
        <v>X(I)INVERSEmin</v>
      </c>
      <c r="H1" s="13" t="str">
        <f>oam_SIM2!J7</f>
        <v>X(I)DIRECTstdev</v>
      </c>
      <c r="I1" s="13" t="str">
        <f>oam_SIM2!K7</f>
        <v>X(I)INVERSEstdev</v>
      </c>
      <c r="J1" s="13" t="str">
        <f>oam_SIM2!L7</f>
        <v>X(I)D&amp;Ivalidity</v>
      </c>
      <c r="K1" s="13" t="str">
        <f>oam_SIM2!O7</f>
        <v>X(J)DIRECTcount</v>
      </c>
      <c r="L1" s="13" t="str">
        <f>oam_SIM2!P7</f>
        <v>X(J)INVERSEcount</v>
      </c>
      <c r="M1" s="13" t="str">
        <f>oam_SIM2!Q7</f>
        <v>X(J)DIRECTmax</v>
      </c>
      <c r="N1" s="13" t="str">
        <f>oam_SIM2!R7</f>
        <v>X(J)INVERSEmax</v>
      </c>
      <c r="O1" s="13" t="str">
        <f>oam_SIM2!S7</f>
        <v>X(J)DIRECTmin</v>
      </c>
      <c r="P1" s="13" t="str">
        <f>oam_SIM2!T7</f>
        <v>X(J)INVERSEmin</v>
      </c>
      <c r="Q1" s="13" t="str">
        <f>oam_SIM2!U7</f>
        <v>X(J)DIRECTstdev</v>
      </c>
      <c r="R1" s="13" t="str">
        <f>oam_SIM2!V7</f>
        <v>X(J)INVERSEstdev</v>
      </c>
      <c r="S1" s="13" t="str">
        <f>oam_SIM2!W7</f>
        <v>X(J)D&amp;Ivalidity</v>
      </c>
      <c r="T1" s="13" t="s">
        <v>21</v>
      </c>
    </row>
    <row r="2" spans="1:20" ht="15" thickBot="1" x14ac:dyDescent="0.35">
      <c r="A2" s="13" t="s">
        <v>0</v>
      </c>
      <c r="B2" s="14">
        <v>4</v>
      </c>
      <c r="C2" s="14">
        <v>4</v>
      </c>
      <c r="D2" s="14">
        <v>4</v>
      </c>
      <c r="E2" s="14">
        <v>6</v>
      </c>
      <c r="F2" s="14">
        <v>1</v>
      </c>
      <c r="G2" s="14">
        <v>1</v>
      </c>
      <c r="H2" s="14">
        <v>5</v>
      </c>
      <c r="I2" s="14">
        <v>6</v>
      </c>
      <c r="J2" s="14">
        <v>1</v>
      </c>
      <c r="K2" s="14">
        <v>6</v>
      </c>
      <c r="L2" s="14">
        <v>1</v>
      </c>
      <c r="M2" s="14">
        <v>1</v>
      </c>
      <c r="N2" s="14">
        <v>1</v>
      </c>
      <c r="O2" s="14">
        <v>1</v>
      </c>
      <c r="P2" s="14">
        <v>1</v>
      </c>
      <c r="Q2" s="14">
        <v>1</v>
      </c>
      <c r="R2" s="14">
        <v>1</v>
      </c>
      <c r="S2" s="14">
        <v>1</v>
      </c>
      <c r="T2" s="14">
        <v>356</v>
      </c>
    </row>
    <row r="3" spans="1:20" ht="15" thickBot="1" x14ac:dyDescent="0.35">
      <c r="A3" s="13" t="s">
        <v>1</v>
      </c>
      <c r="B3" s="14">
        <v>4</v>
      </c>
      <c r="C3" s="14">
        <v>4</v>
      </c>
      <c r="D3" s="14">
        <v>4</v>
      </c>
      <c r="E3" s="14">
        <v>6</v>
      </c>
      <c r="F3" s="14">
        <v>1</v>
      </c>
      <c r="G3" s="14">
        <v>1</v>
      </c>
      <c r="H3" s="14">
        <v>5</v>
      </c>
      <c r="I3" s="14">
        <v>6</v>
      </c>
      <c r="J3" s="14">
        <v>1</v>
      </c>
      <c r="K3" s="14">
        <v>1</v>
      </c>
      <c r="L3" s="14">
        <v>5</v>
      </c>
      <c r="M3" s="14">
        <v>9</v>
      </c>
      <c r="N3" s="14">
        <v>2</v>
      </c>
      <c r="O3" s="14">
        <v>1</v>
      </c>
      <c r="P3" s="14">
        <v>1</v>
      </c>
      <c r="Q3" s="14">
        <v>9</v>
      </c>
      <c r="R3" s="14">
        <v>2</v>
      </c>
      <c r="S3" s="14">
        <v>1</v>
      </c>
      <c r="T3" s="14">
        <v>239</v>
      </c>
    </row>
    <row r="4" spans="1:20" ht="15" thickBot="1" x14ac:dyDescent="0.35">
      <c r="A4" s="13" t="s">
        <v>2</v>
      </c>
      <c r="B4" s="14">
        <v>4</v>
      </c>
      <c r="C4" s="14">
        <v>4</v>
      </c>
      <c r="D4" s="14">
        <v>4</v>
      </c>
      <c r="E4" s="14">
        <v>6</v>
      </c>
      <c r="F4" s="14">
        <v>1</v>
      </c>
      <c r="G4" s="14">
        <v>1</v>
      </c>
      <c r="H4" s="14">
        <v>5</v>
      </c>
      <c r="I4" s="14">
        <v>6</v>
      </c>
      <c r="J4" s="14">
        <v>1</v>
      </c>
      <c r="K4" s="14">
        <v>3</v>
      </c>
      <c r="L4" s="14">
        <v>2</v>
      </c>
      <c r="M4" s="14">
        <v>6</v>
      </c>
      <c r="N4" s="14">
        <v>4</v>
      </c>
      <c r="O4" s="14">
        <v>1</v>
      </c>
      <c r="P4" s="14">
        <v>1</v>
      </c>
      <c r="Q4" s="14">
        <v>6</v>
      </c>
      <c r="R4" s="14">
        <v>4</v>
      </c>
      <c r="S4" s="14">
        <v>4</v>
      </c>
      <c r="T4" s="14">
        <v>240</v>
      </c>
    </row>
    <row r="5" spans="1:20" ht="15" thickBot="1" x14ac:dyDescent="0.35">
      <c r="A5" s="13" t="s">
        <v>3</v>
      </c>
      <c r="B5" s="14">
        <v>4</v>
      </c>
      <c r="C5" s="14">
        <v>4</v>
      </c>
      <c r="D5" s="14">
        <v>4</v>
      </c>
      <c r="E5" s="14">
        <v>6</v>
      </c>
      <c r="F5" s="14">
        <v>1</v>
      </c>
      <c r="G5" s="14">
        <v>1</v>
      </c>
      <c r="H5" s="14">
        <v>5</v>
      </c>
      <c r="I5" s="14">
        <v>6</v>
      </c>
      <c r="J5" s="14">
        <v>1</v>
      </c>
      <c r="K5" s="14">
        <v>6</v>
      </c>
      <c r="L5" s="14">
        <v>5</v>
      </c>
      <c r="M5" s="14">
        <v>2</v>
      </c>
      <c r="N5" s="14">
        <v>7</v>
      </c>
      <c r="O5" s="14">
        <v>7</v>
      </c>
      <c r="P5" s="14">
        <v>1</v>
      </c>
      <c r="Q5" s="14">
        <v>2</v>
      </c>
      <c r="R5" s="14">
        <v>7</v>
      </c>
      <c r="S5" s="14">
        <v>7</v>
      </c>
      <c r="T5" s="14">
        <v>267</v>
      </c>
    </row>
    <row r="6" spans="1:20" ht="15" thickBot="1" x14ac:dyDescent="0.35">
      <c r="A6" s="13" t="s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5</v>
      </c>
      <c r="K6" s="14">
        <v>1</v>
      </c>
      <c r="L6" s="14">
        <v>5</v>
      </c>
      <c r="M6" s="14">
        <v>9</v>
      </c>
      <c r="N6" s="14">
        <v>2</v>
      </c>
      <c r="O6" s="14">
        <v>1</v>
      </c>
      <c r="P6" s="14">
        <v>1</v>
      </c>
      <c r="Q6" s="14">
        <v>9</v>
      </c>
      <c r="R6" s="14">
        <v>2</v>
      </c>
      <c r="S6" s="14">
        <v>1</v>
      </c>
      <c r="T6" s="14">
        <v>311</v>
      </c>
    </row>
    <row r="7" spans="1:20" ht="15" thickBot="1" x14ac:dyDescent="0.35">
      <c r="A7" s="13" t="s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5</v>
      </c>
      <c r="K7" s="14">
        <v>3</v>
      </c>
      <c r="L7" s="14">
        <v>2</v>
      </c>
      <c r="M7" s="14">
        <v>6</v>
      </c>
      <c r="N7" s="14">
        <v>4</v>
      </c>
      <c r="O7" s="14">
        <v>1</v>
      </c>
      <c r="P7" s="14">
        <v>1</v>
      </c>
      <c r="Q7" s="14">
        <v>6</v>
      </c>
      <c r="R7" s="14">
        <v>4</v>
      </c>
      <c r="S7" s="14">
        <v>4</v>
      </c>
      <c r="T7" s="14">
        <v>298</v>
      </c>
    </row>
    <row r="8" spans="1:20" ht="15" thickBot="1" x14ac:dyDescent="0.35">
      <c r="A8" s="13" t="s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5</v>
      </c>
      <c r="K8" s="14">
        <v>6</v>
      </c>
      <c r="L8" s="14">
        <v>5</v>
      </c>
      <c r="M8" s="14">
        <v>2</v>
      </c>
      <c r="N8" s="14">
        <v>7</v>
      </c>
      <c r="O8" s="14">
        <v>7</v>
      </c>
      <c r="P8" s="14">
        <v>1</v>
      </c>
      <c r="Q8" s="14">
        <v>2</v>
      </c>
      <c r="R8" s="14">
        <v>7</v>
      </c>
      <c r="S8" s="14">
        <v>7</v>
      </c>
      <c r="T8" s="14">
        <v>315</v>
      </c>
    </row>
    <row r="9" spans="1:20" ht="15" thickBot="1" x14ac:dyDescent="0.35">
      <c r="A9" s="13" t="s">
        <v>7</v>
      </c>
      <c r="B9" s="14">
        <v>9</v>
      </c>
      <c r="C9" s="14">
        <v>9</v>
      </c>
      <c r="D9" s="14">
        <v>9</v>
      </c>
      <c r="E9" s="14">
        <v>4</v>
      </c>
      <c r="F9" s="14">
        <v>1</v>
      </c>
      <c r="G9" s="14">
        <v>1</v>
      </c>
      <c r="H9" s="14">
        <v>9</v>
      </c>
      <c r="I9" s="14">
        <v>4</v>
      </c>
      <c r="J9" s="14">
        <v>5</v>
      </c>
      <c r="K9" s="14">
        <v>3</v>
      </c>
      <c r="L9" s="14">
        <v>2</v>
      </c>
      <c r="M9" s="14">
        <v>6</v>
      </c>
      <c r="N9" s="14">
        <v>4</v>
      </c>
      <c r="O9" s="14">
        <v>1</v>
      </c>
      <c r="P9" s="14">
        <v>1</v>
      </c>
      <c r="Q9" s="14">
        <v>6</v>
      </c>
      <c r="R9" s="14">
        <v>4</v>
      </c>
      <c r="S9" s="14">
        <v>4</v>
      </c>
      <c r="T9" s="14">
        <v>139</v>
      </c>
    </row>
    <row r="10" spans="1:20" ht="15" thickBot="1" x14ac:dyDescent="0.35">
      <c r="A10" s="13" t="s">
        <v>8</v>
      </c>
      <c r="B10" s="14">
        <v>9</v>
      </c>
      <c r="C10" s="14">
        <v>9</v>
      </c>
      <c r="D10" s="14">
        <v>9</v>
      </c>
      <c r="E10" s="14">
        <v>4</v>
      </c>
      <c r="F10" s="14">
        <v>1</v>
      </c>
      <c r="G10" s="14">
        <v>1</v>
      </c>
      <c r="H10" s="14">
        <v>9</v>
      </c>
      <c r="I10" s="14">
        <v>4</v>
      </c>
      <c r="J10" s="14">
        <v>5</v>
      </c>
      <c r="K10" s="14">
        <v>6</v>
      </c>
      <c r="L10" s="14">
        <v>5</v>
      </c>
      <c r="M10" s="14">
        <v>2</v>
      </c>
      <c r="N10" s="14">
        <v>7</v>
      </c>
      <c r="O10" s="14">
        <v>7</v>
      </c>
      <c r="P10" s="14">
        <v>1</v>
      </c>
      <c r="Q10" s="14">
        <v>2</v>
      </c>
      <c r="R10" s="14">
        <v>7</v>
      </c>
      <c r="S10" s="14">
        <v>7</v>
      </c>
      <c r="T10" s="14">
        <v>174</v>
      </c>
    </row>
    <row r="11" spans="1:20" ht="15" thickBot="1" x14ac:dyDescent="0.35">
      <c r="A11" s="13" t="s">
        <v>9</v>
      </c>
      <c r="B11" s="14">
        <v>4</v>
      </c>
      <c r="C11" s="14">
        <v>8</v>
      </c>
      <c r="D11" s="14">
        <v>8</v>
      </c>
      <c r="E11" s="14">
        <v>10</v>
      </c>
      <c r="F11" s="14">
        <v>1</v>
      </c>
      <c r="G11" s="14">
        <v>1</v>
      </c>
      <c r="H11" s="14">
        <v>4</v>
      </c>
      <c r="I11" s="14">
        <v>10</v>
      </c>
      <c r="J11" s="14">
        <v>10</v>
      </c>
      <c r="K11" s="14">
        <v>6</v>
      </c>
      <c r="L11" s="14">
        <v>5</v>
      </c>
      <c r="M11" s="14">
        <v>2</v>
      </c>
      <c r="N11" s="14">
        <v>7</v>
      </c>
      <c r="O11" s="14">
        <v>7</v>
      </c>
      <c r="P11" s="14">
        <v>1</v>
      </c>
      <c r="Q11" s="14">
        <v>2</v>
      </c>
      <c r="R11" s="14">
        <v>7</v>
      </c>
      <c r="S11" s="14">
        <v>7</v>
      </c>
      <c r="T11" s="14">
        <v>128</v>
      </c>
    </row>
    <row r="13" spans="1:20" ht="18" x14ac:dyDescent="0.3">
      <c r="A13" s="9"/>
    </row>
    <row r="14" spans="1:20" ht="20.399999999999999" x14ac:dyDescent="0.3">
      <c r="A14" s="69" t="s">
        <v>328</v>
      </c>
    </row>
    <row r="17" spans="1:20" ht="18" x14ac:dyDescent="0.3">
      <c r="A17" s="11" t="s">
        <v>32</v>
      </c>
      <c r="B17" s="12">
        <v>2972111</v>
      </c>
      <c r="C17" s="11" t="s">
        <v>33</v>
      </c>
      <c r="D17" s="12">
        <v>10</v>
      </c>
      <c r="E17" s="11" t="s">
        <v>34</v>
      </c>
      <c r="F17" s="12">
        <v>18</v>
      </c>
      <c r="G17" s="11" t="s">
        <v>35</v>
      </c>
      <c r="H17" s="12">
        <v>10</v>
      </c>
      <c r="I17" s="11" t="s">
        <v>36</v>
      </c>
      <c r="J17" s="12">
        <v>0</v>
      </c>
      <c r="K17" s="11" t="s">
        <v>37</v>
      </c>
      <c r="L17" s="12" t="s">
        <v>319</v>
      </c>
    </row>
    <row r="18" spans="1:20" ht="18.600000000000001" thickBot="1" x14ac:dyDescent="0.35">
      <c r="A18" s="9"/>
    </row>
    <row r="19" spans="1:20" ht="15" thickBot="1" x14ac:dyDescent="0.35">
      <c r="A19" s="13" t="s">
        <v>39</v>
      </c>
      <c r="B19" s="13" t="s">
        <v>40</v>
      </c>
      <c r="C19" s="13" t="s">
        <v>127</v>
      </c>
      <c r="D19" s="13" t="s">
        <v>128</v>
      </c>
      <c r="E19" s="13" t="s">
        <v>129</v>
      </c>
      <c r="F19" s="13" t="s">
        <v>130</v>
      </c>
      <c r="G19" s="13" t="s">
        <v>131</v>
      </c>
      <c r="H19" s="13" t="s">
        <v>241</v>
      </c>
      <c r="I19" s="13" t="s">
        <v>242</v>
      </c>
      <c r="J19" s="13" t="s">
        <v>243</v>
      </c>
      <c r="K19" s="13" t="s">
        <v>244</v>
      </c>
      <c r="L19" s="13" t="s">
        <v>245</v>
      </c>
      <c r="M19" s="13" t="s">
        <v>246</v>
      </c>
      <c r="N19" s="13" t="s">
        <v>247</v>
      </c>
      <c r="O19" s="13" t="s">
        <v>248</v>
      </c>
      <c r="P19" s="13" t="s">
        <v>249</v>
      </c>
      <c r="Q19" s="13" t="s">
        <v>250</v>
      </c>
      <c r="R19" s="13" t="s">
        <v>251</v>
      </c>
      <c r="S19" s="13" t="s">
        <v>252</v>
      </c>
      <c r="T19" s="13" t="s">
        <v>320</v>
      </c>
    </row>
    <row r="20" spans="1:20" ht="15" thickBot="1" x14ac:dyDescent="0.35">
      <c r="A20" s="13" t="s">
        <v>0</v>
      </c>
      <c r="B20" s="14">
        <v>4</v>
      </c>
      <c r="C20" s="14">
        <v>4</v>
      </c>
      <c r="D20" s="14">
        <v>4</v>
      </c>
      <c r="E20" s="14">
        <v>6</v>
      </c>
      <c r="F20" s="14">
        <v>1</v>
      </c>
      <c r="G20" s="14">
        <v>1</v>
      </c>
      <c r="H20" s="14">
        <v>5</v>
      </c>
      <c r="I20" s="14">
        <v>6</v>
      </c>
      <c r="J20" s="14">
        <v>1</v>
      </c>
      <c r="K20" s="14">
        <v>6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356</v>
      </c>
    </row>
    <row r="21" spans="1:20" ht="15" thickBot="1" x14ac:dyDescent="0.35">
      <c r="A21" s="13" t="s">
        <v>1</v>
      </c>
      <c r="B21" s="14">
        <v>4</v>
      </c>
      <c r="C21" s="14">
        <v>4</v>
      </c>
      <c r="D21" s="14">
        <v>4</v>
      </c>
      <c r="E21" s="14">
        <v>6</v>
      </c>
      <c r="F21" s="14">
        <v>1</v>
      </c>
      <c r="G21" s="14">
        <v>1</v>
      </c>
      <c r="H21" s="14">
        <v>5</v>
      </c>
      <c r="I21" s="14">
        <v>6</v>
      </c>
      <c r="J21" s="14">
        <v>1</v>
      </c>
      <c r="K21" s="14">
        <v>1</v>
      </c>
      <c r="L21" s="14">
        <v>5</v>
      </c>
      <c r="M21" s="14">
        <v>9</v>
      </c>
      <c r="N21" s="14">
        <v>2</v>
      </c>
      <c r="O21" s="14">
        <v>1</v>
      </c>
      <c r="P21" s="14">
        <v>1</v>
      </c>
      <c r="Q21" s="14">
        <v>9</v>
      </c>
      <c r="R21" s="14">
        <v>2</v>
      </c>
      <c r="S21" s="14">
        <v>1</v>
      </c>
      <c r="T21" s="14">
        <v>239</v>
      </c>
    </row>
    <row r="22" spans="1:20" ht="15" thickBot="1" x14ac:dyDescent="0.35">
      <c r="A22" s="13" t="s">
        <v>2</v>
      </c>
      <c r="B22" s="14">
        <v>4</v>
      </c>
      <c r="C22" s="14">
        <v>4</v>
      </c>
      <c r="D22" s="14">
        <v>4</v>
      </c>
      <c r="E22" s="14">
        <v>6</v>
      </c>
      <c r="F22" s="14">
        <v>1</v>
      </c>
      <c r="G22" s="14">
        <v>1</v>
      </c>
      <c r="H22" s="14">
        <v>5</v>
      </c>
      <c r="I22" s="14">
        <v>6</v>
      </c>
      <c r="J22" s="14">
        <v>1</v>
      </c>
      <c r="K22" s="14">
        <v>3</v>
      </c>
      <c r="L22" s="14">
        <v>2</v>
      </c>
      <c r="M22" s="14">
        <v>6</v>
      </c>
      <c r="N22" s="14">
        <v>4</v>
      </c>
      <c r="O22" s="14">
        <v>1</v>
      </c>
      <c r="P22" s="14">
        <v>1</v>
      </c>
      <c r="Q22" s="14">
        <v>6</v>
      </c>
      <c r="R22" s="14">
        <v>4</v>
      </c>
      <c r="S22" s="14">
        <v>4</v>
      </c>
      <c r="T22" s="14">
        <v>240</v>
      </c>
    </row>
    <row r="23" spans="1:20" ht="15" thickBot="1" x14ac:dyDescent="0.35">
      <c r="A23" s="13" t="s">
        <v>3</v>
      </c>
      <c r="B23" s="14">
        <v>4</v>
      </c>
      <c r="C23" s="14">
        <v>4</v>
      </c>
      <c r="D23" s="14">
        <v>4</v>
      </c>
      <c r="E23" s="14">
        <v>6</v>
      </c>
      <c r="F23" s="14">
        <v>1</v>
      </c>
      <c r="G23" s="14">
        <v>1</v>
      </c>
      <c r="H23" s="14">
        <v>5</v>
      </c>
      <c r="I23" s="14">
        <v>6</v>
      </c>
      <c r="J23" s="14">
        <v>1</v>
      </c>
      <c r="K23" s="14">
        <v>6</v>
      </c>
      <c r="L23" s="14">
        <v>5</v>
      </c>
      <c r="M23" s="14">
        <v>2</v>
      </c>
      <c r="N23" s="14">
        <v>7</v>
      </c>
      <c r="O23" s="14">
        <v>7</v>
      </c>
      <c r="P23" s="14">
        <v>1</v>
      </c>
      <c r="Q23" s="14">
        <v>2</v>
      </c>
      <c r="R23" s="14">
        <v>7</v>
      </c>
      <c r="S23" s="14">
        <v>7</v>
      </c>
      <c r="T23" s="14">
        <v>267</v>
      </c>
    </row>
    <row r="24" spans="1:20" ht="15" thickBot="1" x14ac:dyDescent="0.35">
      <c r="A24" s="13" t="s">
        <v>4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5</v>
      </c>
      <c r="K24" s="14">
        <v>1</v>
      </c>
      <c r="L24" s="14">
        <v>5</v>
      </c>
      <c r="M24" s="14">
        <v>9</v>
      </c>
      <c r="N24" s="14">
        <v>2</v>
      </c>
      <c r="O24" s="14">
        <v>1</v>
      </c>
      <c r="P24" s="14">
        <v>1</v>
      </c>
      <c r="Q24" s="14">
        <v>9</v>
      </c>
      <c r="R24" s="14">
        <v>2</v>
      </c>
      <c r="S24" s="14">
        <v>1</v>
      </c>
      <c r="T24" s="14">
        <v>311</v>
      </c>
    </row>
    <row r="25" spans="1:20" ht="15" thickBot="1" x14ac:dyDescent="0.35">
      <c r="A25" s="13" t="s">
        <v>5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14">
        <v>5</v>
      </c>
      <c r="K25" s="14">
        <v>3</v>
      </c>
      <c r="L25" s="14">
        <v>2</v>
      </c>
      <c r="M25" s="14">
        <v>6</v>
      </c>
      <c r="N25" s="14">
        <v>4</v>
      </c>
      <c r="O25" s="14">
        <v>1</v>
      </c>
      <c r="P25" s="14">
        <v>1</v>
      </c>
      <c r="Q25" s="14">
        <v>6</v>
      </c>
      <c r="R25" s="14">
        <v>4</v>
      </c>
      <c r="S25" s="14">
        <v>4</v>
      </c>
      <c r="T25" s="14">
        <v>298</v>
      </c>
    </row>
    <row r="26" spans="1:20" ht="15" thickBot="1" x14ac:dyDescent="0.35">
      <c r="A26" s="13" t="s">
        <v>6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4">
        <v>5</v>
      </c>
      <c r="K26" s="14">
        <v>6</v>
      </c>
      <c r="L26" s="14">
        <v>5</v>
      </c>
      <c r="M26" s="14">
        <v>2</v>
      </c>
      <c r="N26" s="14">
        <v>7</v>
      </c>
      <c r="O26" s="14">
        <v>7</v>
      </c>
      <c r="P26" s="14">
        <v>1</v>
      </c>
      <c r="Q26" s="14">
        <v>2</v>
      </c>
      <c r="R26" s="14">
        <v>7</v>
      </c>
      <c r="S26" s="14">
        <v>7</v>
      </c>
      <c r="T26" s="14">
        <v>315</v>
      </c>
    </row>
    <row r="27" spans="1:20" ht="15" thickBot="1" x14ac:dyDescent="0.35">
      <c r="A27" s="13" t="s">
        <v>7</v>
      </c>
      <c r="B27" s="14">
        <v>9</v>
      </c>
      <c r="C27" s="14">
        <v>9</v>
      </c>
      <c r="D27" s="14">
        <v>9</v>
      </c>
      <c r="E27" s="14">
        <v>4</v>
      </c>
      <c r="F27" s="14">
        <v>1</v>
      </c>
      <c r="G27" s="14">
        <v>1</v>
      </c>
      <c r="H27" s="14">
        <v>9</v>
      </c>
      <c r="I27" s="14">
        <v>4</v>
      </c>
      <c r="J27" s="14">
        <v>5</v>
      </c>
      <c r="K27" s="14">
        <v>3</v>
      </c>
      <c r="L27" s="14">
        <v>2</v>
      </c>
      <c r="M27" s="14">
        <v>6</v>
      </c>
      <c r="N27" s="14">
        <v>4</v>
      </c>
      <c r="O27" s="14">
        <v>1</v>
      </c>
      <c r="P27" s="14">
        <v>1</v>
      </c>
      <c r="Q27" s="14">
        <v>6</v>
      </c>
      <c r="R27" s="14">
        <v>4</v>
      </c>
      <c r="S27" s="14">
        <v>4</v>
      </c>
      <c r="T27" s="14">
        <v>139</v>
      </c>
    </row>
    <row r="28" spans="1:20" ht="15" thickBot="1" x14ac:dyDescent="0.35">
      <c r="A28" s="13" t="s">
        <v>8</v>
      </c>
      <c r="B28" s="14">
        <v>9</v>
      </c>
      <c r="C28" s="14">
        <v>9</v>
      </c>
      <c r="D28" s="14">
        <v>9</v>
      </c>
      <c r="E28" s="14">
        <v>4</v>
      </c>
      <c r="F28" s="14">
        <v>1</v>
      </c>
      <c r="G28" s="14">
        <v>1</v>
      </c>
      <c r="H28" s="14">
        <v>9</v>
      </c>
      <c r="I28" s="14">
        <v>4</v>
      </c>
      <c r="J28" s="14">
        <v>5</v>
      </c>
      <c r="K28" s="14">
        <v>6</v>
      </c>
      <c r="L28" s="14">
        <v>5</v>
      </c>
      <c r="M28" s="14">
        <v>2</v>
      </c>
      <c r="N28" s="14">
        <v>7</v>
      </c>
      <c r="O28" s="14">
        <v>7</v>
      </c>
      <c r="P28" s="14">
        <v>1</v>
      </c>
      <c r="Q28" s="14">
        <v>2</v>
      </c>
      <c r="R28" s="14">
        <v>7</v>
      </c>
      <c r="S28" s="14">
        <v>7</v>
      </c>
      <c r="T28" s="14">
        <v>174</v>
      </c>
    </row>
    <row r="29" spans="1:20" ht="15" thickBot="1" x14ac:dyDescent="0.35">
      <c r="A29" s="13" t="s">
        <v>9</v>
      </c>
      <c r="B29" s="14">
        <v>4</v>
      </c>
      <c r="C29" s="14">
        <v>8</v>
      </c>
      <c r="D29" s="14">
        <v>8</v>
      </c>
      <c r="E29" s="14">
        <v>10</v>
      </c>
      <c r="F29" s="14">
        <v>1</v>
      </c>
      <c r="G29" s="14">
        <v>1</v>
      </c>
      <c r="H29" s="14">
        <v>4</v>
      </c>
      <c r="I29" s="14">
        <v>10</v>
      </c>
      <c r="J29" s="14">
        <v>10</v>
      </c>
      <c r="K29" s="14">
        <v>6</v>
      </c>
      <c r="L29" s="14">
        <v>5</v>
      </c>
      <c r="M29" s="14">
        <v>2</v>
      </c>
      <c r="N29" s="14">
        <v>7</v>
      </c>
      <c r="O29" s="14">
        <v>7</v>
      </c>
      <c r="P29" s="14">
        <v>1</v>
      </c>
      <c r="Q29" s="14">
        <v>2</v>
      </c>
      <c r="R29" s="14">
        <v>7</v>
      </c>
      <c r="S29" s="14">
        <v>7</v>
      </c>
      <c r="T29" s="14">
        <v>128</v>
      </c>
    </row>
    <row r="30" spans="1:20" ht="18.600000000000001" thickBot="1" x14ac:dyDescent="0.35">
      <c r="A30" s="9"/>
    </row>
    <row r="31" spans="1:20" ht="15" thickBot="1" x14ac:dyDescent="0.35">
      <c r="A31" s="13" t="s">
        <v>42</v>
      </c>
      <c r="B31" s="13" t="s">
        <v>40</v>
      </c>
      <c r="C31" s="13" t="s">
        <v>127</v>
      </c>
      <c r="D31" s="13" t="s">
        <v>128</v>
      </c>
      <c r="E31" s="13" t="s">
        <v>129</v>
      </c>
      <c r="F31" s="13" t="s">
        <v>130</v>
      </c>
      <c r="G31" s="13" t="s">
        <v>131</v>
      </c>
      <c r="H31" s="13" t="s">
        <v>241</v>
      </c>
      <c r="I31" s="13" t="s">
        <v>242</v>
      </c>
      <c r="J31" s="13" t="s">
        <v>243</v>
      </c>
      <c r="K31" s="13" t="s">
        <v>244</v>
      </c>
      <c r="L31" s="13" t="s">
        <v>245</v>
      </c>
      <c r="M31" s="13" t="s">
        <v>246</v>
      </c>
      <c r="N31" s="13" t="s">
        <v>247</v>
      </c>
      <c r="O31" s="13" t="s">
        <v>248</v>
      </c>
      <c r="P31" s="13" t="s">
        <v>249</v>
      </c>
      <c r="Q31" s="13" t="s">
        <v>250</v>
      </c>
      <c r="R31" s="13" t="s">
        <v>251</v>
      </c>
      <c r="S31" s="13" t="s">
        <v>252</v>
      </c>
    </row>
    <row r="32" spans="1:20" ht="15" thickBot="1" x14ac:dyDescent="0.35">
      <c r="A32" s="13" t="s">
        <v>43</v>
      </c>
      <c r="B32" s="14" t="s">
        <v>66</v>
      </c>
      <c r="C32" s="14" t="s">
        <v>66</v>
      </c>
      <c r="D32" s="14" t="s">
        <v>66</v>
      </c>
      <c r="E32" s="14" t="s">
        <v>321</v>
      </c>
      <c r="F32" s="14" t="s">
        <v>151</v>
      </c>
      <c r="G32" s="14" t="s">
        <v>66</v>
      </c>
      <c r="H32" s="14" t="s">
        <v>278</v>
      </c>
      <c r="I32" s="14" t="s">
        <v>66</v>
      </c>
      <c r="J32" s="14" t="s">
        <v>279</v>
      </c>
      <c r="K32" s="14" t="s">
        <v>322</v>
      </c>
      <c r="L32" s="14" t="s">
        <v>323</v>
      </c>
      <c r="M32" s="14" t="s">
        <v>324</v>
      </c>
      <c r="N32" s="14" t="s">
        <v>66</v>
      </c>
      <c r="O32" s="14" t="s">
        <v>66</v>
      </c>
      <c r="P32" s="14" t="s">
        <v>66</v>
      </c>
      <c r="Q32" s="14" t="s">
        <v>66</v>
      </c>
      <c r="R32" s="14" t="s">
        <v>66</v>
      </c>
      <c r="S32" s="14" t="s">
        <v>66</v>
      </c>
    </row>
    <row r="33" spans="1:19" ht="15" thickBot="1" x14ac:dyDescent="0.35">
      <c r="A33" s="13" t="s">
        <v>45</v>
      </c>
      <c r="B33" s="14" t="s">
        <v>66</v>
      </c>
      <c r="C33" s="14" t="s">
        <v>66</v>
      </c>
      <c r="D33" s="14" t="s">
        <v>66</v>
      </c>
      <c r="E33" s="14" t="s">
        <v>321</v>
      </c>
      <c r="F33" s="14" t="s">
        <v>66</v>
      </c>
      <c r="G33" s="14" t="s">
        <v>66</v>
      </c>
      <c r="H33" s="14" t="s">
        <v>281</v>
      </c>
      <c r="I33" s="14" t="s">
        <v>66</v>
      </c>
      <c r="J33" s="14" t="s">
        <v>280</v>
      </c>
      <c r="K33" s="14" t="s">
        <v>66</v>
      </c>
      <c r="L33" s="14" t="s">
        <v>325</v>
      </c>
      <c r="M33" s="14" t="s">
        <v>324</v>
      </c>
      <c r="N33" s="14" t="s">
        <v>66</v>
      </c>
      <c r="O33" s="14" t="s">
        <v>66</v>
      </c>
      <c r="P33" s="14" t="s">
        <v>66</v>
      </c>
      <c r="Q33" s="14" t="s">
        <v>66</v>
      </c>
      <c r="R33" s="14" t="s">
        <v>66</v>
      </c>
      <c r="S33" s="14" t="s">
        <v>66</v>
      </c>
    </row>
    <row r="34" spans="1:19" ht="15" thickBot="1" x14ac:dyDescent="0.35">
      <c r="A34" s="13" t="s">
        <v>47</v>
      </c>
      <c r="B34" s="14" t="s">
        <v>66</v>
      </c>
      <c r="C34" s="14" t="s">
        <v>66</v>
      </c>
      <c r="D34" s="14" t="s">
        <v>66</v>
      </c>
      <c r="E34" s="14" t="s">
        <v>321</v>
      </c>
      <c r="F34" s="14" t="s">
        <v>66</v>
      </c>
      <c r="G34" s="14" t="s">
        <v>66</v>
      </c>
      <c r="H34" s="14" t="s">
        <v>281</v>
      </c>
      <c r="I34" s="14" t="s">
        <v>66</v>
      </c>
      <c r="J34" s="14" t="s">
        <v>280</v>
      </c>
      <c r="K34" s="14" t="s">
        <v>66</v>
      </c>
      <c r="L34" s="14" t="s">
        <v>66</v>
      </c>
      <c r="M34" s="14" t="s">
        <v>66</v>
      </c>
      <c r="N34" s="14" t="s">
        <v>66</v>
      </c>
      <c r="O34" s="14" t="s">
        <v>66</v>
      </c>
      <c r="P34" s="14" t="s">
        <v>66</v>
      </c>
      <c r="Q34" s="14" t="s">
        <v>66</v>
      </c>
      <c r="R34" s="14" t="s">
        <v>66</v>
      </c>
      <c r="S34" s="14" t="s">
        <v>66</v>
      </c>
    </row>
    <row r="35" spans="1:19" ht="15" thickBot="1" x14ac:dyDescent="0.35">
      <c r="A35" s="13" t="s">
        <v>48</v>
      </c>
      <c r="B35" s="14" t="s">
        <v>66</v>
      </c>
      <c r="C35" s="14" t="s">
        <v>66</v>
      </c>
      <c r="D35" s="14" t="s">
        <v>66</v>
      </c>
      <c r="E35" s="14" t="s">
        <v>321</v>
      </c>
      <c r="F35" s="14" t="s">
        <v>66</v>
      </c>
      <c r="G35" s="14" t="s">
        <v>66</v>
      </c>
      <c r="H35" s="14" t="s">
        <v>281</v>
      </c>
      <c r="I35" s="14" t="s">
        <v>66</v>
      </c>
      <c r="J35" s="14" t="s">
        <v>280</v>
      </c>
      <c r="K35" s="14" t="s">
        <v>66</v>
      </c>
      <c r="L35" s="14" t="s">
        <v>66</v>
      </c>
      <c r="M35" s="14" t="s">
        <v>66</v>
      </c>
      <c r="N35" s="14" t="s">
        <v>66</v>
      </c>
      <c r="O35" s="14" t="s">
        <v>66</v>
      </c>
      <c r="P35" s="14" t="s">
        <v>66</v>
      </c>
      <c r="Q35" s="14" t="s">
        <v>66</v>
      </c>
      <c r="R35" s="14" t="s">
        <v>66</v>
      </c>
      <c r="S35" s="14" t="s">
        <v>66</v>
      </c>
    </row>
    <row r="36" spans="1:19" ht="15" thickBot="1" x14ac:dyDescent="0.35">
      <c r="A36" s="13" t="s">
        <v>49</v>
      </c>
      <c r="B36" s="14" t="s">
        <v>66</v>
      </c>
      <c r="C36" s="14" t="s">
        <v>66</v>
      </c>
      <c r="D36" s="14" t="s">
        <v>66</v>
      </c>
      <c r="E36" s="14" t="s">
        <v>321</v>
      </c>
      <c r="F36" s="14" t="s">
        <v>66</v>
      </c>
      <c r="G36" s="14" t="s">
        <v>66</v>
      </c>
      <c r="H36" s="14" t="s">
        <v>281</v>
      </c>
      <c r="I36" s="14" t="s">
        <v>66</v>
      </c>
      <c r="J36" s="14" t="s">
        <v>280</v>
      </c>
      <c r="K36" s="14" t="s">
        <v>66</v>
      </c>
      <c r="L36" s="14" t="s">
        <v>66</v>
      </c>
      <c r="M36" s="14" t="s">
        <v>66</v>
      </c>
      <c r="N36" s="14" t="s">
        <v>66</v>
      </c>
      <c r="O36" s="14" t="s">
        <v>66</v>
      </c>
      <c r="P36" s="14" t="s">
        <v>66</v>
      </c>
      <c r="Q36" s="14" t="s">
        <v>66</v>
      </c>
      <c r="R36" s="14" t="s">
        <v>66</v>
      </c>
      <c r="S36" s="14" t="s">
        <v>66</v>
      </c>
    </row>
    <row r="37" spans="1:19" ht="15" thickBot="1" x14ac:dyDescent="0.35">
      <c r="A37" s="13" t="s">
        <v>50</v>
      </c>
      <c r="B37" s="14" t="s">
        <v>66</v>
      </c>
      <c r="C37" s="14" t="s">
        <v>66</v>
      </c>
      <c r="D37" s="14" t="s">
        <v>66</v>
      </c>
      <c r="E37" s="14" t="s">
        <v>321</v>
      </c>
      <c r="F37" s="14" t="s">
        <v>66</v>
      </c>
      <c r="G37" s="14" t="s">
        <v>66</v>
      </c>
      <c r="H37" s="14" t="s">
        <v>66</v>
      </c>
      <c r="I37" s="14" t="s">
        <v>66</v>
      </c>
      <c r="J37" s="14" t="s">
        <v>66</v>
      </c>
      <c r="K37" s="14" t="s">
        <v>66</v>
      </c>
      <c r="L37" s="14" t="s">
        <v>66</v>
      </c>
      <c r="M37" s="14" t="s">
        <v>66</v>
      </c>
      <c r="N37" s="14" t="s">
        <v>66</v>
      </c>
      <c r="O37" s="14" t="s">
        <v>66</v>
      </c>
      <c r="P37" s="14" t="s">
        <v>66</v>
      </c>
      <c r="Q37" s="14" t="s">
        <v>66</v>
      </c>
      <c r="R37" s="14" t="s">
        <v>66</v>
      </c>
      <c r="S37" s="14" t="s">
        <v>66</v>
      </c>
    </row>
    <row r="38" spans="1:19" ht="15" thickBot="1" x14ac:dyDescent="0.35">
      <c r="A38" s="13" t="s">
        <v>52</v>
      </c>
      <c r="B38" s="14" t="s">
        <v>66</v>
      </c>
      <c r="C38" s="14" t="s">
        <v>66</v>
      </c>
      <c r="D38" s="14" t="s">
        <v>66</v>
      </c>
      <c r="E38" s="14" t="s">
        <v>66</v>
      </c>
      <c r="F38" s="14" t="s">
        <v>66</v>
      </c>
      <c r="G38" s="14" t="s">
        <v>66</v>
      </c>
      <c r="H38" s="14" t="s">
        <v>66</v>
      </c>
      <c r="I38" s="14" t="s">
        <v>66</v>
      </c>
      <c r="J38" s="14" t="s">
        <v>66</v>
      </c>
      <c r="K38" s="14" t="s">
        <v>66</v>
      </c>
      <c r="L38" s="14" t="s">
        <v>66</v>
      </c>
      <c r="M38" s="14" t="s">
        <v>66</v>
      </c>
      <c r="N38" s="14" t="s">
        <v>66</v>
      </c>
      <c r="O38" s="14" t="s">
        <v>66</v>
      </c>
      <c r="P38" s="14" t="s">
        <v>66</v>
      </c>
      <c r="Q38" s="14" t="s">
        <v>66</v>
      </c>
      <c r="R38" s="14" t="s">
        <v>66</v>
      </c>
      <c r="S38" s="14" t="s">
        <v>66</v>
      </c>
    </row>
    <row r="39" spans="1:19" ht="15" thickBot="1" x14ac:dyDescent="0.35">
      <c r="A39" s="13" t="s">
        <v>53</v>
      </c>
      <c r="B39" s="14" t="s">
        <v>66</v>
      </c>
      <c r="C39" s="14" t="s">
        <v>66</v>
      </c>
      <c r="D39" s="14" t="s">
        <v>66</v>
      </c>
      <c r="E39" s="14" t="s">
        <v>66</v>
      </c>
      <c r="F39" s="14" t="s">
        <v>66</v>
      </c>
      <c r="G39" s="14" t="s">
        <v>66</v>
      </c>
      <c r="H39" s="14" t="s">
        <v>66</v>
      </c>
      <c r="I39" s="14" t="s">
        <v>66</v>
      </c>
      <c r="J39" s="14" t="s">
        <v>66</v>
      </c>
      <c r="K39" s="14" t="s">
        <v>66</v>
      </c>
      <c r="L39" s="14" t="s">
        <v>66</v>
      </c>
      <c r="M39" s="14" t="s">
        <v>66</v>
      </c>
      <c r="N39" s="14" t="s">
        <v>66</v>
      </c>
      <c r="O39" s="14" t="s">
        <v>66</v>
      </c>
      <c r="P39" s="14" t="s">
        <v>66</v>
      </c>
      <c r="Q39" s="14" t="s">
        <v>66</v>
      </c>
      <c r="R39" s="14" t="s">
        <v>66</v>
      </c>
      <c r="S39" s="14" t="s">
        <v>66</v>
      </c>
    </row>
    <row r="40" spans="1:19" ht="15" thickBot="1" x14ac:dyDescent="0.35">
      <c r="A40" s="13" t="s">
        <v>54</v>
      </c>
      <c r="B40" s="14" t="s">
        <v>66</v>
      </c>
      <c r="C40" s="14" t="s">
        <v>66</v>
      </c>
      <c r="D40" s="14" t="s">
        <v>66</v>
      </c>
      <c r="E40" s="14" t="s">
        <v>66</v>
      </c>
      <c r="F40" s="14" t="s">
        <v>66</v>
      </c>
      <c r="G40" s="14" t="s">
        <v>66</v>
      </c>
      <c r="H40" s="14" t="s">
        <v>66</v>
      </c>
      <c r="I40" s="14" t="s">
        <v>66</v>
      </c>
      <c r="J40" s="14" t="s">
        <v>66</v>
      </c>
      <c r="K40" s="14" t="s">
        <v>66</v>
      </c>
      <c r="L40" s="14" t="s">
        <v>66</v>
      </c>
      <c r="M40" s="14" t="s">
        <v>66</v>
      </c>
      <c r="N40" s="14" t="s">
        <v>66</v>
      </c>
      <c r="O40" s="14" t="s">
        <v>66</v>
      </c>
      <c r="P40" s="14" t="s">
        <v>66</v>
      </c>
      <c r="Q40" s="14" t="s">
        <v>66</v>
      </c>
      <c r="R40" s="14" t="s">
        <v>66</v>
      </c>
      <c r="S40" s="14" t="s">
        <v>66</v>
      </c>
    </row>
    <row r="41" spans="1:19" ht="15" thickBot="1" x14ac:dyDescent="0.35">
      <c r="A41" s="13" t="s">
        <v>55</v>
      </c>
      <c r="B41" s="14" t="s">
        <v>66</v>
      </c>
      <c r="C41" s="14" t="s">
        <v>66</v>
      </c>
      <c r="D41" s="14" t="s">
        <v>66</v>
      </c>
      <c r="E41" s="14" t="s">
        <v>66</v>
      </c>
      <c r="F41" s="14" t="s">
        <v>66</v>
      </c>
      <c r="G41" s="14" t="s">
        <v>66</v>
      </c>
      <c r="H41" s="14" t="s">
        <v>66</v>
      </c>
      <c r="I41" s="14" t="s">
        <v>66</v>
      </c>
      <c r="J41" s="14" t="s">
        <v>66</v>
      </c>
      <c r="K41" s="14" t="s">
        <v>66</v>
      </c>
      <c r="L41" s="14" t="s">
        <v>66</v>
      </c>
      <c r="M41" s="14" t="s">
        <v>66</v>
      </c>
      <c r="N41" s="14" t="s">
        <v>66</v>
      </c>
      <c r="O41" s="14" t="s">
        <v>66</v>
      </c>
      <c r="P41" s="14" t="s">
        <v>66</v>
      </c>
      <c r="Q41" s="14" t="s">
        <v>66</v>
      </c>
      <c r="R41" s="14" t="s">
        <v>66</v>
      </c>
      <c r="S41" s="14" t="s">
        <v>66</v>
      </c>
    </row>
    <row r="42" spans="1:19" ht="18.600000000000001" thickBot="1" x14ac:dyDescent="0.35">
      <c r="A42" s="9"/>
    </row>
    <row r="43" spans="1:19" ht="15" thickBot="1" x14ac:dyDescent="0.35">
      <c r="A43" s="13" t="s">
        <v>67</v>
      </c>
      <c r="B43" s="13" t="s">
        <v>40</v>
      </c>
      <c r="C43" s="13" t="s">
        <v>127</v>
      </c>
      <c r="D43" s="13" t="s">
        <v>128</v>
      </c>
      <c r="E43" s="13" t="s">
        <v>129</v>
      </c>
      <c r="F43" s="51" t="s">
        <v>130</v>
      </c>
      <c r="G43" s="13" t="s">
        <v>131</v>
      </c>
      <c r="H43" s="13" t="s">
        <v>241</v>
      </c>
      <c r="I43" s="13" t="s">
        <v>242</v>
      </c>
      <c r="J43" s="13" t="s">
        <v>243</v>
      </c>
      <c r="K43" s="13" t="s">
        <v>244</v>
      </c>
      <c r="L43" s="13" t="s">
        <v>245</v>
      </c>
      <c r="M43" s="13" t="s">
        <v>246</v>
      </c>
      <c r="N43" s="13" t="s">
        <v>247</v>
      </c>
      <c r="O43" s="13" t="s">
        <v>248</v>
      </c>
      <c r="P43" s="13" t="s">
        <v>249</v>
      </c>
      <c r="Q43" s="13" t="s">
        <v>250</v>
      </c>
      <c r="R43" s="13" t="s">
        <v>251</v>
      </c>
      <c r="S43" s="13" t="s">
        <v>252</v>
      </c>
    </row>
    <row r="44" spans="1:19" ht="15" thickBot="1" x14ac:dyDescent="0.35">
      <c r="A44" s="13" t="s">
        <v>43</v>
      </c>
      <c r="B44" s="14">
        <v>0</v>
      </c>
      <c r="C44" s="14">
        <v>0</v>
      </c>
      <c r="D44" s="14">
        <v>0</v>
      </c>
      <c r="E44" s="14">
        <v>69.599999999999994</v>
      </c>
      <c r="F44" s="14">
        <v>55.1</v>
      </c>
      <c r="G44" s="14">
        <v>0</v>
      </c>
      <c r="H44" s="14">
        <v>155.30000000000001</v>
      </c>
      <c r="I44" s="14">
        <v>0</v>
      </c>
      <c r="J44" s="14">
        <v>64.599999999999994</v>
      </c>
      <c r="K44" s="14">
        <v>10.5</v>
      </c>
      <c r="L44" s="14">
        <v>94.2</v>
      </c>
      <c r="M44" s="14">
        <v>26.6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</row>
    <row r="45" spans="1:19" ht="15" thickBot="1" x14ac:dyDescent="0.35">
      <c r="A45" s="13" t="s">
        <v>45</v>
      </c>
      <c r="B45" s="14">
        <v>0</v>
      </c>
      <c r="C45" s="14">
        <v>0</v>
      </c>
      <c r="D45" s="14">
        <v>0</v>
      </c>
      <c r="E45" s="14">
        <v>69.599999999999994</v>
      </c>
      <c r="F45" s="14">
        <v>0</v>
      </c>
      <c r="G45" s="14">
        <v>0</v>
      </c>
      <c r="H45" s="14">
        <v>46.6</v>
      </c>
      <c r="I45" s="14">
        <v>0</v>
      </c>
      <c r="J45" s="14">
        <v>14</v>
      </c>
      <c r="K45" s="14">
        <v>0</v>
      </c>
      <c r="L45" s="14">
        <v>4.5</v>
      </c>
      <c r="M45" s="14">
        <v>26.6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</row>
    <row r="46" spans="1:19" ht="15" thickBot="1" x14ac:dyDescent="0.35">
      <c r="A46" s="13" t="s">
        <v>47</v>
      </c>
      <c r="B46" s="14">
        <v>0</v>
      </c>
      <c r="C46" s="14">
        <v>0</v>
      </c>
      <c r="D46" s="14">
        <v>0</v>
      </c>
      <c r="E46" s="14">
        <v>69.599999999999994</v>
      </c>
      <c r="F46" s="14">
        <v>0</v>
      </c>
      <c r="G46" s="14">
        <v>0</v>
      </c>
      <c r="H46" s="14">
        <v>46.6</v>
      </c>
      <c r="I46" s="14">
        <v>0</v>
      </c>
      <c r="J46" s="14">
        <v>14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</row>
    <row r="47" spans="1:19" ht="15" thickBot="1" x14ac:dyDescent="0.35">
      <c r="A47" s="13" t="s">
        <v>48</v>
      </c>
      <c r="B47" s="14">
        <v>0</v>
      </c>
      <c r="C47" s="14">
        <v>0</v>
      </c>
      <c r="D47" s="14">
        <v>0</v>
      </c>
      <c r="E47" s="14">
        <v>69.599999999999994</v>
      </c>
      <c r="F47" s="14">
        <v>0</v>
      </c>
      <c r="G47" s="14">
        <v>0</v>
      </c>
      <c r="H47" s="14">
        <v>46.6</v>
      </c>
      <c r="I47" s="14">
        <v>0</v>
      </c>
      <c r="J47" s="14">
        <v>14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</row>
    <row r="48" spans="1:19" ht="15" thickBot="1" x14ac:dyDescent="0.35">
      <c r="A48" s="13" t="s">
        <v>49</v>
      </c>
      <c r="B48" s="14">
        <v>0</v>
      </c>
      <c r="C48" s="14">
        <v>0</v>
      </c>
      <c r="D48" s="14">
        <v>0</v>
      </c>
      <c r="E48" s="14">
        <v>69.599999999999994</v>
      </c>
      <c r="F48" s="14">
        <v>0</v>
      </c>
      <c r="G48" s="14">
        <v>0</v>
      </c>
      <c r="H48" s="14">
        <v>46.6</v>
      </c>
      <c r="I48" s="14">
        <v>0</v>
      </c>
      <c r="J48" s="14">
        <v>14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</row>
    <row r="49" spans="1:26" ht="15" thickBot="1" x14ac:dyDescent="0.35">
      <c r="A49" s="13" t="s">
        <v>50</v>
      </c>
      <c r="B49" s="14">
        <v>0</v>
      </c>
      <c r="C49" s="14">
        <v>0</v>
      </c>
      <c r="D49" s="14">
        <v>0</v>
      </c>
      <c r="E49" s="14">
        <v>69.599999999999994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</row>
    <row r="50" spans="1:26" ht="15" thickBot="1" x14ac:dyDescent="0.35">
      <c r="A50" s="13" t="s">
        <v>52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</row>
    <row r="51" spans="1:26" ht="15" thickBot="1" x14ac:dyDescent="0.35">
      <c r="A51" s="13" t="s">
        <v>53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</row>
    <row r="52" spans="1:26" ht="15" thickBot="1" x14ac:dyDescent="0.35">
      <c r="A52" s="13" t="s">
        <v>54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</row>
    <row r="53" spans="1:26" ht="15" thickBot="1" x14ac:dyDescent="0.35">
      <c r="A53" s="13" t="s">
        <v>55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V53" t="s">
        <v>328</v>
      </c>
    </row>
    <row r="54" spans="1:26" ht="18.600000000000001" thickBot="1" x14ac:dyDescent="0.35">
      <c r="A54" s="9"/>
      <c r="V54" t="s">
        <v>327</v>
      </c>
      <c r="Y54" t="s">
        <v>317</v>
      </c>
    </row>
    <row r="55" spans="1:26" ht="15" thickBot="1" x14ac:dyDescent="0.35">
      <c r="A55" s="13" t="s">
        <v>68</v>
      </c>
      <c r="B55" s="13" t="s">
        <v>40</v>
      </c>
      <c r="C55" s="13" t="s">
        <v>127</v>
      </c>
      <c r="D55" s="13" t="s">
        <v>128</v>
      </c>
      <c r="E55" s="13" t="s">
        <v>129</v>
      </c>
      <c r="F55" s="13" t="s">
        <v>130</v>
      </c>
      <c r="G55" s="13" t="s">
        <v>131</v>
      </c>
      <c r="H55" s="13" t="s">
        <v>241</v>
      </c>
      <c r="I55" s="13" t="s">
        <v>242</v>
      </c>
      <c r="J55" s="13" t="s">
        <v>243</v>
      </c>
      <c r="K55" s="13" t="s">
        <v>244</v>
      </c>
      <c r="L55" s="13" t="s">
        <v>245</v>
      </c>
      <c r="M55" s="13" t="s">
        <v>246</v>
      </c>
      <c r="N55" s="13" t="s">
        <v>247</v>
      </c>
      <c r="O55" s="13" t="s">
        <v>248</v>
      </c>
      <c r="P55" s="13" t="s">
        <v>249</v>
      </c>
      <c r="Q55" s="13" t="s">
        <v>250</v>
      </c>
      <c r="R55" s="13" t="s">
        <v>251</v>
      </c>
      <c r="S55" s="13" t="s">
        <v>252</v>
      </c>
      <c r="T55" s="13" t="s">
        <v>69</v>
      </c>
      <c r="U55" s="13" t="s">
        <v>70</v>
      </c>
      <c r="V55" s="13" t="s">
        <v>71</v>
      </c>
      <c r="W55" s="13" t="s">
        <v>72</v>
      </c>
      <c r="Y55" t="str">
        <f>oam_SIM2!Z43</f>
        <v>Delta</v>
      </c>
      <c r="Z55" s="54" t="s">
        <v>275</v>
      </c>
    </row>
    <row r="56" spans="1:26" ht="15" thickBot="1" x14ac:dyDescent="0.35">
      <c r="A56" s="13" t="s">
        <v>0</v>
      </c>
      <c r="B56" s="14">
        <v>0</v>
      </c>
      <c r="C56" s="14">
        <v>0</v>
      </c>
      <c r="D56" s="14">
        <v>0</v>
      </c>
      <c r="E56" s="14">
        <v>69.599999999999994</v>
      </c>
      <c r="F56" s="14">
        <v>55.1</v>
      </c>
      <c r="G56" s="14">
        <v>0</v>
      </c>
      <c r="H56" s="14">
        <v>46.6</v>
      </c>
      <c r="I56" s="14">
        <v>0</v>
      </c>
      <c r="J56" s="14">
        <v>64.599999999999994</v>
      </c>
      <c r="K56" s="14">
        <v>0</v>
      </c>
      <c r="L56" s="14">
        <v>94.2</v>
      </c>
      <c r="M56" s="14">
        <v>26.6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356.7</v>
      </c>
      <c r="U56" s="14">
        <v>356</v>
      </c>
      <c r="V56" s="14">
        <v>-0.7</v>
      </c>
      <c r="W56" s="14">
        <v>-0.2</v>
      </c>
      <c r="Y56">
        <f>oam_SIM2!Z44</f>
        <v>-0.7</v>
      </c>
      <c r="Z56">
        <f>V56-Y56</f>
        <v>0</v>
      </c>
    </row>
    <row r="57" spans="1:26" ht="15" thickBot="1" x14ac:dyDescent="0.35">
      <c r="A57" s="13" t="s">
        <v>1</v>
      </c>
      <c r="B57" s="14">
        <v>0</v>
      </c>
      <c r="C57" s="14">
        <v>0</v>
      </c>
      <c r="D57" s="14">
        <v>0</v>
      </c>
      <c r="E57" s="14">
        <v>69.599999999999994</v>
      </c>
      <c r="F57" s="14">
        <v>55.1</v>
      </c>
      <c r="G57" s="14">
        <v>0</v>
      </c>
      <c r="H57" s="14">
        <v>46.6</v>
      </c>
      <c r="I57" s="14">
        <v>0</v>
      </c>
      <c r="J57" s="14">
        <v>64.599999999999994</v>
      </c>
      <c r="K57" s="14">
        <v>10.5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246.5</v>
      </c>
      <c r="U57" s="14">
        <v>239</v>
      </c>
      <c r="V57" s="14">
        <v>-7.5</v>
      </c>
      <c r="W57" s="14">
        <v>-3.14</v>
      </c>
      <c r="Y57">
        <f>oam_SIM2!Z45</f>
        <v>-7.5</v>
      </c>
      <c r="Z57">
        <f t="shared" ref="Z57:Z65" si="0">V57-Y57</f>
        <v>0</v>
      </c>
    </row>
    <row r="58" spans="1:26" ht="15" thickBot="1" x14ac:dyDescent="0.35">
      <c r="A58" s="13" t="s">
        <v>2</v>
      </c>
      <c r="B58" s="14">
        <v>0</v>
      </c>
      <c r="C58" s="14">
        <v>0</v>
      </c>
      <c r="D58" s="14">
        <v>0</v>
      </c>
      <c r="E58" s="14">
        <v>69.599999999999994</v>
      </c>
      <c r="F58" s="14">
        <v>55.1</v>
      </c>
      <c r="G58" s="14">
        <v>0</v>
      </c>
      <c r="H58" s="14">
        <v>46.6</v>
      </c>
      <c r="I58" s="14">
        <v>0</v>
      </c>
      <c r="J58" s="14">
        <v>64.599999999999994</v>
      </c>
      <c r="K58" s="14">
        <v>0</v>
      </c>
      <c r="L58" s="14">
        <v>4.5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240.5</v>
      </c>
      <c r="U58" s="14">
        <v>240</v>
      </c>
      <c r="V58" s="14">
        <v>-0.5</v>
      </c>
      <c r="W58" s="14">
        <v>-0.21</v>
      </c>
      <c r="Y58">
        <f>oam_SIM2!Z46</f>
        <v>-0.5</v>
      </c>
      <c r="Z58">
        <f t="shared" si="0"/>
        <v>0</v>
      </c>
    </row>
    <row r="59" spans="1:26" ht="15" thickBot="1" x14ac:dyDescent="0.35">
      <c r="A59" s="13" t="s">
        <v>3</v>
      </c>
      <c r="B59" s="14">
        <v>0</v>
      </c>
      <c r="C59" s="14">
        <v>0</v>
      </c>
      <c r="D59" s="14">
        <v>0</v>
      </c>
      <c r="E59" s="14">
        <v>69.599999999999994</v>
      </c>
      <c r="F59" s="14">
        <v>55.1</v>
      </c>
      <c r="G59" s="14">
        <v>0</v>
      </c>
      <c r="H59" s="14">
        <v>46.6</v>
      </c>
      <c r="I59" s="14">
        <v>0</v>
      </c>
      <c r="J59" s="14">
        <v>64.599999999999994</v>
      </c>
      <c r="K59" s="14">
        <v>0</v>
      </c>
      <c r="L59" s="14">
        <v>0</v>
      </c>
      <c r="M59" s="14">
        <v>26.6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262.5</v>
      </c>
      <c r="U59" s="14">
        <v>267</v>
      </c>
      <c r="V59" s="14">
        <v>4.5</v>
      </c>
      <c r="W59" s="14">
        <v>1.69</v>
      </c>
      <c r="Y59">
        <f>oam_SIM2!Z47</f>
        <v>4.5</v>
      </c>
      <c r="Z59">
        <f t="shared" si="0"/>
        <v>0</v>
      </c>
    </row>
    <row r="60" spans="1:26" ht="15" thickBot="1" x14ac:dyDescent="0.35">
      <c r="A60" s="13" t="s">
        <v>4</v>
      </c>
      <c r="B60" s="14">
        <v>0</v>
      </c>
      <c r="C60" s="14">
        <v>0</v>
      </c>
      <c r="D60" s="14">
        <v>0</v>
      </c>
      <c r="E60" s="14">
        <v>69.599999999999994</v>
      </c>
      <c r="F60" s="14">
        <v>55.1</v>
      </c>
      <c r="G60" s="14">
        <v>0</v>
      </c>
      <c r="H60" s="14">
        <v>155.30000000000001</v>
      </c>
      <c r="I60" s="14">
        <v>0</v>
      </c>
      <c r="J60" s="14">
        <v>14</v>
      </c>
      <c r="K60" s="14">
        <v>10.5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304.60000000000002</v>
      </c>
      <c r="U60" s="14">
        <v>311</v>
      </c>
      <c r="V60" s="14">
        <v>6.4</v>
      </c>
      <c r="W60" s="14">
        <v>2.06</v>
      </c>
      <c r="Y60">
        <f>oam_SIM2!Z48</f>
        <v>6.4</v>
      </c>
      <c r="Z60">
        <f t="shared" si="0"/>
        <v>0</v>
      </c>
    </row>
    <row r="61" spans="1:26" ht="15" thickBot="1" x14ac:dyDescent="0.35">
      <c r="A61" s="13" t="s">
        <v>5</v>
      </c>
      <c r="B61" s="14">
        <v>0</v>
      </c>
      <c r="C61" s="14">
        <v>0</v>
      </c>
      <c r="D61" s="14">
        <v>0</v>
      </c>
      <c r="E61" s="14">
        <v>69.599999999999994</v>
      </c>
      <c r="F61" s="14">
        <v>55.1</v>
      </c>
      <c r="G61" s="14">
        <v>0</v>
      </c>
      <c r="H61" s="14">
        <v>155.30000000000001</v>
      </c>
      <c r="I61" s="14">
        <v>0</v>
      </c>
      <c r="J61" s="14">
        <v>14</v>
      </c>
      <c r="K61" s="14">
        <v>0</v>
      </c>
      <c r="L61" s="14">
        <v>4.5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298.60000000000002</v>
      </c>
      <c r="U61" s="14">
        <v>298</v>
      </c>
      <c r="V61" s="14">
        <v>-0.6</v>
      </c>
      <c r="W61" s="14">
        <v>-0.2</v>
      </c>
      <c r="Y61">
        <f>oam_SIM2!Z49</f>
        <v>-0.6</v>
      </c>
      <c r="Z61">
        <f t="shared" si="0"/>
        <v>0</v>
      </c>
    </row>
    <row r="62" spans="1:26" ht="15" thickBot="1" x14ac:dyDescent="0.35">
      <c r="A62" s="13" t="s">
        <v>6</v>
      </c>
      <c r="B62" s="14">
        <v>0</v>
      </c>
      <c r="C62" s="14">
        <v>0</v>
      </c>
      <c r="D62" s="14">
        <v>0</v>
      </c>
      <c r="E62" s="14">
        <v>69.599999999999994</v>
      </c>
      <c r="F62" s="14">
        <v>55.1</v>
      </c>
      <c r="G62" s="14">
        <v>0</v>
      </c>
      <c r="H62" s="14">
        <v>155.30000000000001</v>
      </c>
      <c r="I62" s="14">
        <v>0</v>
      </c>
      <c r="J62" s="14">
        <v>14</v>
      </c>
      <c r="K62" s="14">
        <v>0</v>
      </c>
      <c r="L62" s="14">
        <v>0</v>
      </c>
      <c r="M62" s="14">
        <v>26.6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320.60000000000002</v>
      </c>
      <c r="U62" s="14">
        <v>315</v>
      </c>
      <c r="V62" s="14">
        <v>-5.6</v>
      </c>
      <c r="W62" s="14">
        <v>-1.78</v>
      </c>
      <c r="Y62">
        <f>oam_SIM2!Z50</f>
        <v>-5.6</v>
      </c>
      <c r="Z62">
        <f t="shared" si="0"/>
        <v>0</v>
      </c>
    </row>
    <row r="63" spans="1:26" ht="15" thickBot="1" x14ac:dyDescent="0.35">
      <c r="A63" s="13" t="s">
        <v>7</v>
      </c>
      <c r="B63" s="14">
        <v>0</v>
      </c>
      <c r="C63" s="14">
        <v>0</v>
      </c>
      <c r="D63" s="14">
        <v>0</v>
      </c>
      <c r="E63" s="14">
        <v>69.599999999999994</v>
      </c>
      <c r="F63" s="14">
        <v>55.1</v>
      </c>
      <c r="G63" s="14">
        <v>0</v>
      </c>
      <c r="H63" s="14">
        <v>0</v>
      </c>
      <c r="I63" s="14">
        <v>0</v>
      </c>
      <c r="J63" s="14">
        <v>14</v>
      </c>
      <c r="K63" s="14">
        <v>0</v>
      </c>
      <c r="L63" s="14">
        <v>4.5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143.30000000000001</v>
      </c>
      <c r="U63" s="14">
        <v>139</v>
      </c>
      <c r="V63" s="14">
        <v>-4.3</v>
      </c>
      <c r="W63" s="14">
        <v>-3.09</v>
      </c>
      <c r="Y63">
        <f>oam_SIM2!Z51</f>
        <v>-4.3</v>
      </c>
      <c r="Z63">
        <f t="shared" si="0"/>
        <v>0</v>
      </c>
    </row>
    <row r="64" spans="1:26" ht="15" thickBot="1" x14ac:dyDescent="0.35">
      <c r="A64" s="13" t="s">
        <v>8</v>
      </c>
      <c r="B64" s="14">
        <v>0</v>
      </c>
      <c r="C64" s="14">
        <v>0</v>
      </c>
      <c r="D64" s="14">
        <v>0</v>
      </c>
      <c r="E64" s="14">
        <v>69.599999999999994</v>
      </c>
      <c r="F64" s="14">
        <v>55.1</v>
      </c>
      <c r="G64" s="14">
        <v>0</v>
      </c>
      <c r="H64" s="14">
        <v>0</v>
      </c>
      <c r="I64" s="14">
        <v>0</v>
      </c>
      <c r="J64" s="14">
        <v>14</v>
      </c>
      <c r="K64" s="14">
        <v>0</v>
      </c>
      <c r="L64" s="14">
        <v>0</v>
      </c>
      <c r="M64" s="14">
        <v>26.6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165.3</v>
      </c>
      <c r="U64" s="14">
        <v>174</v>
      </c>
      <c r="V64" s="14">
        <v>8.6999999999999993</v>
      </c>
      <c r="W64" s="14">
        <v>5</v>
      </c>
      <c r="Y64">
        <f>oam_SIM2!Z52</f>
        <v>8.6999999999999993</v>
      </c>
      <c r="Z64">
        <f t="shared" si="0"/>
        <v>0</v>
      </c>
    </row>
    <row r="65" spans="1:26" ht="15" thickBot="1" x14ac:dyDescent="0.35">
      <c r="A65" s="13" t="s">
        <v>9</v>
      </c>
      <c r="B65" s="14">
        <v>0</v>
      </c>
      <c r="C65" s="14">
        <v>0</v>
      </c>
      <c r="D65" s="14">
        <v>0</v>
      </c>
      <c r="E65" s="14">
        <v>0</v>
      </c>
      <c r="F65" s="14">
        <v>55.1</v>
      </c>
      <c r="G65" s="14">
        <v>0</v>
      </c>
      <c r="H65" s="14">
        <v>46.6</v>
      </c>
      <c r="I65" s="14">
        <v>0</v>
      </c>
      <c r="J65" s="14">
        <v>0</v>
      </c>
      <c r="K65" s="14">
        <v>0</v>
      </c>
      <c r="L65" s="14">
        <v>0</v>
      </c>
      <c r="M65" s="14">
        <v>26.6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128.30000000000001</v>
      </c>
      <c r="U65" s="14">
        <v>128</v>
      </c>
      <c r="V65" s="14">
        <v>-0.3</v>
      </c>
      <c r="W65" s="14">
        <v>-0.23</v>
      </c>
      <c r="Y65">
        <f>oam_SIM2!Z53</f>
        <v>-0.3</v>
      </c>
      <c r="Z65">
        <f t="shared" si="0"/>
        <v>0</v>
      </c>
    </row>
    <row r="66" spans="1:26" ht="15" thickBot="1" x14ac:dyDescent="0.35"/>
    <row r="67" spans="1:26" ht="15" thickBot="1" x14ac:dyDescent="0.35">
      <c r="A67" s="15" t="s">
        <v>73</v>
      </c>
      <c r="B67" s="16">
        <v>475.9</v>
      </c>
    </row>
    <row r="68" spans="1:26" ht="15" thickBot="1" x14ac:dyDescent="0.35">
      <c r="A68" s="15" t="s">
        <v>142</v>
      </c>
      <c r="B68" s="16">
        <v>0</v>
      </c>
    </row>
    <row r="69" spans="1:26" ht="15" thickBot="1" x14ac:dyDescent="0.35">
      <c r="A69" s="15" t="s">
        <v>75</v>
      </c>
      <c r="B69" s="16">
        <v>2466.9</v>
      </c>
    </row>
    <row r="70" spans="1:26" ht="15" thickBot="1" x14ac:dyDescent="0.35">
      <c r="A70" s="15" t="s">
        <v>76</v>
      </c>
      <c r="B70" s="16">
        <v>2467</v>
      </c>
    </row>
    <row r="71" spans="1:26" ht="15" thickBot="1" x14ac:dyDescent="0.35">
      <c r="A71" s="15" t="s">
        <v>77</v>
      </c>
      <c r="B71" s="16">
        <v>-0.1</v>
      </c>
    </row>
    <row r="72" spans="1:26" ht="15" thickBot="1" x14ac:dyDescent="0.35">
      <c r="A72" s="15" t="s">
        <v>78</v>
      </c>
      <c r="B72" s="16"/>
    </row>
    <row r="73" spans="1:26" ht="15" thickBot="1" x14ac:dyDescent="0.35">
      <c r="A73" s="15" t="s">
        <v>79</v>
      </c>
      <c r="B73" s="16"/>
    </row>
    <row r="74" spans="1:26" ht="15" thickBot="1" x14ac:dyDescent="0.35">
      <c r="A74" s="15" t="s">
        <v>80</v>
      </c>
      <c r="B74" s="16">
        <v>0</v>
      </c>
    </row>
    <row r="76" spans="1:26" x14ac:dyDescent="0.3">
      <c r="A76" s="17" t="s">
        <v>81</v>
      </c>
    </row>
    <row r="78" spans="1:26" x14ac:dyDescent="0.3">
      <c r="A78" s="18" t="s">
        <v>326</v>
      </c>
    </row>
    <row r="79" spans="1:26" x14ac:dyDescent="0.3">
      <c r="A79" s="18" t="s">
        <v>143</v>
      </c>
    </row>
  </sheetData>
  <hyperlinks>
    <hyperlink ref="A76" r:id="rId1" display="https://miau.my-x.hu/myx-free/coco/test/297211120211025120627.html" xr:uid="{8A4CCA22-7AFD-4514-954B-4537C62B33D1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CAD4-6B5C-4E4F-8970-D9A06B505735}">
  <dimension ref="A1:AC14"/>
  <sheetViews>
    <sheetView zoomScale="50" zoomScaleNormal="50" workbookViewId="0"/>
  </sheetViews>
  <sheetFormatPr defaultRowHeight="14.4" x14ac:dyDescent="0.3"/>
  <cols>
    <col min="1" max="1" width="12" bestFit="1" customWidth="1"/>
    <col min="2" max="2" width="15.88671875" bestFit="1" customWidth="1"/>
    <col min="4" max="4" width="12" bestFit="1" customWidth="1"/>
    <col min="5" max="5" width="15.88671875" bestFit="1" customWidth="1"/>
    <col min="7" max="7" width="13.5546875" bestFit="1" customWidth="1"/>
    <col min="8" max="8" width="15.88671875" bestFit="1" customWidth="1"/>
    <col min="10" max="10" width="13.5546875" bestFit="1" customWidth="1"/>
    <col min="11" max="11" width="15.88671875" bestFit="1" customWidth="1"/>
    <col min="13" max="13" width="12" bestFit="1" customWidth="1"/>
    <col min="14" max="14" width="15.88671875" bestFit="1" customWidth="1"/>
    <col min="16" max="16" width="12" bestFit="1" customWidth="1"/>
    <col min="17" max="17" width="15.88671875" bestFit="1" customWidth="1"/>
    <col min="19" max="19" width="12" bestFit="1" customWidth="1"/>
    <col min="20" max="20" width="15.88671875" bestFit="1" customWidth="1"/>
    <col min="22" max="22" width="12" bestFit="1" customWidth="1"/>
    <col min="23" max="23" width="15.88671875" bestFit="1" customWidth="1"/>
    <col min="25" max="25" width="12" bestFit="1" customWidth="1"/>
    <col min="26" max="26" width="15.88671875" bestFit="1" customWidth="1"/>
    <col min="28" max="28" width="12" bestFit="1" customWidth="1"/>
    <col min="29" max="29" width="15.88671875" bestFit="1" customWidth="1"/>
  </cols>
  <sheetData>
    <row r="1" spans="1:29" x14ac:dyDescent="0.3">
      <c r="B1" t="s">
        <v>168</v>
      </c>
      <c r="E1" t="s">
        <v>169</v>
      </c>
      <c r="H1" t="s">
        <v>231</v>
      </c>
      <c r="K1" t="s">
        <v>232</v>
      </c>
      <c r="N1" t="s">
        <v>233</v>
      </c>
      <c r="Q1" t="s">
        <v>234</v>
      </c>
      <c r="T1" t="s">
        <v>235</v>
      </c>
      <c r="W1" t="s">
        <v>236</v>
      </c>
      <c r="Z1" t="s">
        <v>237</v>
      </c>
      <c r="AC1" t="s">
        <v>238</v>
      </c>
    </row>
    <row r="2" spans="1:29" x14ac:dyDescent="0.3">
      <c r="A2" t="s">
        <v>164</v>
      </c>
      <c r="B2">
        <f>COUNT(B4:B7)</f>
        <v>4</v>
      </c>
      <c r="E2">
        <f>COUNT(E4:E7)</f>
        <v>4</v>
      </c>
      <c r="H2">
        <f>COUNT(H4:H8)</f>
        <v>5</v>
      </c>
      <c r="K2">
        <f>COUNT(K4:K8)</f>
        <v>5</v>
      </c>
      <c r="N2">
        <f>COUNT(N4:N7)</f>
        <v>4</v>
      </c>
      <c r="Q2">
        <f>COUNT(Q4:Q9)</f>
        <v>6</v>
      </c>
      <c r="T2">
        <f>COUNT(T4:T10)</f>
        <v>7</v>
      </c>
      <c r="W2">
        <f>COUNT(W4:W7)</f>
        <v>4</v>
      </c>
      <c r="Z2">
        <f>COUNT(Z4:Z9)</f>
        <v>6</v>
      </c>
      <c r="AC2">
        <f>COUNT(AC4:AC8)</f>
        <v>5</v>
      </c>
    </row>
    <row r="3" spans="1:29" x14ac:dyDescent="0.3">
      <c r="A3" s="47" t="s">
        <v>161</v>
      </c>
      <c r="B3" t="s">
        <v>163</v>
      </c>
      <c r="D3" s="47" t="s">
        <v>161</v>
      </c>
      <c r="E3" t="s">
        <v>163</v>
      </c>
      <c r="G3" s="47" t="s">
        <v>161</v>
      </c>
      <c r="H3" t="s">
        <v>163</v>
      </c>
      <c r="J3" s="47" t="s">
        <v>161</v>
      </c>
      <c r="K3" t="s">
        <v>163</v>
      </c>
      <c r="M3" s="47" t="s">
        <v>161</v>
      </c>
      <c r="N3" t="s">
        <v>163</v>
      </c>
      <c r="P3" s="47" t="s">
        <v>161</v>
      </c>
      <c r="Q3" t="s">
        <v>163</v>
      </c>
      <c r="S3" s="47" t="s">
        <v>161</v>
      </c>
      <c r="T3" t="s">
        <v>163</v>
      </c>
      <c r="V3" s="47" t="s">
        <v>161</v>
      </c>
      <c r="W3" t="s">
        <v>163</v>
      </c>
      <c r="Y3" s="47" t="s">
        <v>161</v>
      </c>
      <c r="Z3" t="s">
        <v>163</v>
      </c>
      <c r="AB3" s="47" t="s">
        <v>161</v>
      </c>
      <c r="AC3" t="s">
        <v>163</v>
      </c>
    </row>
    <row r="4" spans="1:29" x14ac:dyDescent="0.3">
      <c r="A4" s="48">
        <v>1</v>
      </c>
      <c r="B4" s="49">
        <v>1</v>
      </c>
      <c r="D4" s="48">
        <v>1</v>
      </c>
      <c r="E4" s="49">
        <v>4</v>
      </c>
      <c r="G4" s="48">
        <v>1</v>
      </c>
      <c r="H4" s="49">
        <v>3</v>
      </c>
      <c r="J4" s="48">
        <v>1</v>
      </c>
      <c r="K4" s="49">
        <v>8</v>
      </c>
      <c r="M4" s="48">
        <v>1</v>
      </c>
      <c r="N4" s="49">
        <v>1</v>
      </c>
      <c r="P4" s="48">
        <v>1</v>
      </c>
      <c r="Q4" s="49">
        <v>1</v>
      </c>
      <c r="S4" s="48">
        <v>1</v>
      </c>
      <c r="T4" s="49">
        <v>1</v>
      </c>
      <c r="V4" s="48">
        <v>1</v>
      </c>
      <c r="W4" s="49">
        <v>1</v>
      </c>
      <c r="Y4" s="48">
        <v>1</v>
      </c>
      <c r="Z4" s="49">
        <v>1</v>
      </c>
      <c r="AB4" s="48">
        <v>1</v>
      </c>
      <c r="AC4" s="49">
        <v>1</v>
      </c>
    </row>
    <row r="5" spans="1:29" x14ac:dyDescent="0.3">
      <c r="A5" s="48">
        <v>2</v>
      </c>
      <c r="B5" s="49">
        <v>4</v>
      </c>
      <c r="D5" s="48">
        <v>5</v>
      </c>
      <c r="E5" s="49">
        <v>3</v>
      </c>
      <c r="G5" s="48">
        <v>4</v>
      </c>
      <c r="H5" s="49">
        <v>13</v>
      </c>
      <c r="J5" s="48">
        <v>9</v>
      </c>
      <c r="K5" s="49">
        <v>7</v>
      </c>
      <c r="M5" s="48">
        <v>2</v>
      </c>
      <c r="N5" s="49">
        <v>5</v>
      </c>
      <c r="P5" s="48">
        <v>2</v>
      </c>
      <c r="Q5" s="49">
        <v>6</v>
      </c>
      <c r="S5" s="48">
        <v>2</v>
      </c>
      <c r="T5" s="49">
        <v>4</v>
      </c>
      <c r="V5" s="48">
        <v>2</v>
      </c>
      <c r="W5" s="49">
        <v>15</v>
      </c>
      <c r="Y5" s="48">
        <v>2</v>
      </c>
      <c r="Z5" s="49">
        <v>2</v>
      </c>
      <c r="AB5" s="48">
        <v>2</v>
      </c>
      <c r="AC5" s="49">
        <v>9</v>
      </c>
    </row>
    <row r="6" spans="1:29" x14ac:dyDescent="0.3">
      <c r="A6" s="48">
        <v>6</v>
      </c>
      <c r="B6" s="49">
        <v>14</v>
      </c>
      <c r="D6" s="48">
        <v>8</v>
      </c>
      <c r="E6" s="49">
        <v>11</v>
      </c>
      <c r="G6" s="48">
        <v>17</v>
      </c>
      <c r="H6" s="49">
        <v>2</v>
      </c>
      <c r="J6" s="48">
        <v>16</v>
      </c>
      <c r="K6" s="49">
        <v>1</v>
      </c>
      <c r="M6" s="48">
        <v>7</v>
      </c>
      <c r="N6" s="49">
        <v>6</v>
      </c>
      <c r="P6" s="48">
        <v>8</v>
      </c>
      <c r="Q6" s="49">
        <v>3</v>
      </c>
      <c r="S6" s="48">
        <v>6</v>
      </c>
      <c r="T6" s="49">
        <v>5</v>
      </c>
      <c r="V6" s="48">
        <v>17</v>
      </c>
      <c r="W6" s="49">
        <v>2</v>
      </c>
      <c r="Y6" s="48">
        <v>4</v>
      </c>
      <c r="Z6" s="49">
        <v>2</v>
      </c>
      <c r="AB6" s="48">
        <v>11</v>
      </c>
      <c r="AC6" s="49">
        <v>3</v>
      </c>
    </row>
    <row r="7" spans="1:29" x14ac:dyDescent="0.3">
      <c r="A7" s="48">
        <v>20</v>
      </c>
      <c r="B7" s="49">
        <v>1</v>
      </c>
      <c r="D7" s="48">
        <v>19</v>
      </c>
      <c r="E7" s="49">
        <v>2</v>
      </c>
      <c r="G7" s="48">
        <v>19</v>
      </c>
      <c r="H7" s="49">
        <v>1</v>
      </c>
      <c r="J7" s="48">
        <v>17</v>
      </c>
      <c r="K7" s="49">
        <v>3</v>
      </c>
      <c r="M7" s="48">
        <v>13</v>
      </c>
      <c r="N7" s="49">
        <v>8</v>
      </c>
      <c r="P7" s="48">
        <v>11</v>
      </c>
      <c r="Q7" s="49">
        <v>6</v>
      </c>
      <c r="S7" s="48">
        <v>11</v>
      </c>
      <c r="T7" s="49">
        <v>2</v>
      </c>
      <c r="V7" s="48">
        <v>19</v>
      </c>
      <c r="W7" s="49">
        <v>2</v>
      </c>
      <c r="Y7" s="48">
        <v>6</v>
      </c>
      <c r="Z7" s="49">
        <v>11</v>
      </c>
      <c r="AB7" s="48">
        <v>14</v>
      </c>
      <c r="AC7" s="49">
        <v>5</v>
      </c>
    </row>
    <row r="8" spans="1:29" x14ac:dyDescent="0.3">
      <c r="A8" s="48" t="s">
        <v>162</v>
      </c>
      <c r="B8" s="49">
        <v>20</v>
      </c>
      <c r="D8" s="48" t="s">
        <v>162</v>
      </c>
      <c r="E8" s="49">
        <v>20</v>
      </c>
      <c r="G8" s="48">
        <v>20</v>
      </c>
      <c r="H8" s="49">
        <v>1</v>
      </c>
      <c r="J8" s="48">
        <v>20</v>
      </c>
      <c r="K8" s="49">
        <v>1</v>
      </c>
      <c r="M8" s="48" t="s">
        <v>162</v>
      </c>
      <c r="N8" s="49">
        <v>20</v>
      </c>
      <c r="P8" s="48">
        <v>17</v>
      </c>
      <c r="Q8" s="49">
        <v>2</v>
      </c>
      <c r="S8" s="48">
        <v>13</v>
      </c>
      <c r="T8" s="49">
        <v>4</v>
      </c>
      <c r="V8" s="48" t="s">
        <v>162</v>
      </c>
      <c r="W8" s="49">
        <v>20</v>
      </c>
      <c r="Y8" s="48">
        <v>17</v>
      </c>
      <c r="Z8" s="49">
        <v>2</v>
      </c>
      <c r="AB8" s="48">
        <v>19</v>
      </c>
      <c r="AC8" s="49">
        <v>2</v>
      </c>
    </row>
    <row r="9" spans="1:29" x14ac:dyDescent="0.3">
      <c r="A9" t="s">
        <v>165</v>
      </c>
      <c r="B9">
        <f>MAX(B4:B7)</f>
        <v>14</v>
      </c>
      <c r="E9">
        <f>MAX(E4:E7)</f>
        <v>11</v>
      </c>
      <c r="G9" s="48" t="s">
        <v>162</v>
      </c>
      <c r="H9" s="49">
        <v>20</v>
      </c>
      <c r="J9" s="48" t="s">
        <v>162</v>
      </c>
      <c r="K9" s="49">
        <v>20</v>
      </c>
      <c r="N9">
        <f>MAX(N4:N7)</f>
        <v>8</v>
      </c>
      <c r="P9" s="48">
        <v>19</v>
      </c>
      <c r="Q9" s="49">
        <v>2</v>
      </c>
      <c r="S9" s="48">
        <v>17</v>
      </c>
      <c r="T9" s="49">
        <v>1</v>
      </c>
      <c r="W9">
        <f>MAX(W4:W7)</f>
        <v>15</v>
      </c>
      <c r="Y9" s="48">
        <v>19</v>
      </c>
      <c r="Z9" s="49">
        <v>2</v>
      </c>
      <c r="AB9" s="48" t="s">
        <v>162</v>
      </c>
      <c r="AC9" s="49">
        <v>20</v>
      </c>
    </row>
    <row r="10" spans="1:29" x14ac:dyDescent="0.3">
      <c r="A10" t="s">
        <v>166</v>
      </c>
      <c r="B10">
        <f>MIN(B4:B7)</f>
        <v>1</v>
      </c>
      <c r="E10">
        <f>MIN(E4:E7)</f>
        <v>2</v>
      </c>
      <c r="H10">
        <f>MAX(H4:H8)</f>
        <v>13</v>
      </c>
      <c r="K10">
        <f>MAX(K4:K8)</f>
        <v>8</v>
      </c>
      <c r="N10">
        <f>MIN(N4:N7)</f>
        <v>1</v>
      </c>
      <c r="P10" s="48" t="s">
        <v>162</v>
      </c>
      <c r="Q10" s="49">
        <v>20</v>
      </c>
      <c r="S10" s="48">
        <v>18</v>
      </c>
      <c r="T10" s="49">
        <v>3</v>
      </c>
      <c r="W10">
        <f>MIN(W4:W7)</f>
        <v>1</v>
      </c>
      <c r="Y10" s="48" t="s">
        <v>162</v>
      </c>
      <c r="Z10" s="49">
        <v>20</v>
      </c>
      <c r="AC10">
        <f>MAX(AC4:AC8)</f>
        <v>9</v>
      </c>
    </row>
    <row r="11" spans="1:29" x14ac:dyDescent="0.3">
      <c r="A11" s="48" t="s">
        <v>167</v>
      </c>
      <c r="B11">
        <f>STDEV(B4:B7)</f>
        <v>6.164414002968976</v>
      </c>
      <c r="E11">
        <f>STDEV(E4:E7)</f>
        <v>4.0824829046386304</v>
      </c>
      <c r="H11">
        <f>MIN(H4:H8)</f>
        <v>1</v>
      </c>
      <c r="K11">
        <f>MIN(K4:K8)</f>
        <v>1</v>
      </c>
      <c r="N11">
        <f>STDEV(N4:N7)</f>
        <v>2.9439202887759488</v>
      </c>
      <c r="Q11">
        <f>MAX(Q4:Q9)</f>
        <v>6</v>
      </c>
      <c r="S11" s="48" t="s">
        <v>162</v>
      </c>
      <c r="T11" s="49">
        <v>20</v>
      </c>
      <c r="W11">
        <f>STDEV(W4:W7)</f>
        <v>6.6833125519211407</v>
      </c>
      <c r="Z11">
        <f>MAX(Z4:Z9)</f>
        <v>11</v>
      </c>
      <c r="AC11">
        <f>MIN(AC4:AC8)</f>
        <v>1</v>
      </c>
    </row>
    <row r="12" spans="1:29" x14ac:dyDescent="0.3">
      <c r="H12">
        <f>STDEV(H4:H8)</f>
        <v>5.0990195135927845</v>
      </c>
      <c r="K12">
        <f>STDEV(K4:K8)</f>
        <v>3.3166247903553998</v>
      </c>
      <c r="Q12">
        <f>MIN(Q4:Q9)</f>
        <v>1</v>
      </c>
      <c r="T12">
        <f>MAX(T4:T10)</f>
        <v>5</v>
      </c>
      <c r="Z12">
        <f>MIN(Z4:Z9)</f>
        <v>1</v>
      </c>
      <c r="AC12">
        <f>STDEV(AC4:AC8)</f>
        <v>3.1622776601683795</v>
      </c>
    </row>
    <row r="13" spans="1:29" x14ac:dyDescent="0.3">
      <c r="Q13">
        <f>STDEV(Q4:Q9)</f>
        <v>2.1602468994692865</v>
      </c>
      <c r="T13">
        <f>MIN(T4:T10)</f>
        <v>1</v>
      </c>
      <c r="Z13">
        <f>STDEV(Z4:Z9)</f>
        <v>3.7771241264574118</v>
      </c>
    </row>
    <row r="14" spans="1:29" x14ac:dyDescent="0.3">
      <c r="T14">
        <f>STDEV(T4:T10)</f>
        <v>1.5735915849388862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DC24-799D-4865-8B00-C7F33C2E4D18}">
  <dimension ref="A1:X107"/>
  <sheetViews>
    <sheetView zoomScale="20" zoomScaleNormal="20" workbookViewId="0"/>
  </sheetViews>
  <sheetFormatPr defaultRowHeight="14.4" x14ac:dyDescent="0.3"/>
  <sheetData>
    <row r="1" spans="1:24" ht="18" x14ac:dyDescent="0.3">
      <c r="A1" s="9"/>
      <c r="M1" s="9"/>
    </row>
    <row r="2" spans="1:24" x14ac:dyDescent="0.3">
      <c r="A2" s="10"/>
      <c r="M2" s="10"/>
    </row>
    <row r="5" spans="1:24" ht="18" x14ac:dyDescent="0.3">
      <c r="A5" s="11" t="s">
        <v>32</v>
      </c>
      <c r="B5" s="12">
        <v>2360462</v>
      </c>
      <c r="C5" s="11" t="s">
        <v>33</v>
      </c>
      <c r="D5" s="12">
        <v>20</v>
      </c>
      <c r="E5" s="11" t="s">
        <v>34</v>
      </c>
      <c r="F5" s="12">
        <v>1</v>
      </c>
      <c r="G5" s="11" t="s">
        <v>35</v>
      </c>
      <c r="H5" s="12">
        <v>20</v>
      </c>
      <c r="I5" s="11" t="s">
        <v>36</v>
      </c>
      <c r="J5" s="12">
        <v>0</v>
      </c>
      <c r="K5" s="11" t="s">
        <v>37</v>
      </c>
      <c r="L5" s="12" t="s">
        <v>38</v>
      </c>
      <c r="M5" s="11" t="s">
        <v>32</v>
      </c>
      <c r="N5" s="12">
        <v>6418013</v>
      </c>
      <c r="O5" s="11" t="s">
        <v>33</v>
      </c>
      <c r="P5" s="12">
        <v>20</v>
      </c>
      <c r="Q5" s="11" t="s">
        <v>34</v>
      </c>
      <c r="R5" s="12">
        <v>1</v>
      </c>
      <c r="S5" s="11" t="s">
        <v>35</v>
      </c>
      <c r="T5" s="12">
        <v>20</v>
      </c>
      <c r="U5" s="11" t="s">
        <v>36</v>
      </c>
      <c r="V5" s="12">
        <v>0</v>
      </c>
      <c r="W5" s="11" t="s">
        <v>37</v>
      </c>
      <c r="X5" s="12" t="s">
        <v>86</v>
      </c>
    </row>
    <row r="6" spans="1:24" ht="18.600000000000001" thickBot="1" x14ac:dyDescent="0.35">
      <c r="A6" s="9"/>
      <c r="M6" s="9"/>
    </row>
    <row r="7" spans="1:24" ht="15" thickBot="1" x14ac:dyDescent="0.35">
      <c r="A7" s="13" t="s">
        <v>39</v>
      </c>
      <c r="B7" s="13" t="s">
        <v>84</v>
      </c>
      <c r="C7" s="13" t="s">
        <v>41</v>
      </c>
      <c r="E7" s="19" t="s">
        <v>85</v>
      </c>
      <c r="F7" t="str">
        <f>C7</f>
        <v>Y(A2)</v>
      </c>
      <c r="M7" s="13" t="s">
        <v>39</v>
      </c>
      <c r="N7" s="13" t="s">
        <v>40</v>
      </c>
      <c r="O7" s="13" t="s">
        <v>41</v>
      </c>
    </row>
    <row r="8" spans="1:24" ht="15" thickBot="1" x14ac:dyDescent="0.35">
      <c r="A8" s="13" t="s">
        <v>0</v>
      </c>
      <c r="B8" s="43">
        <f>raw!S4</f>
        <v>1</v>
      </c>
      <c r="C8" s="14">
        <v>97</v>
      </c>
      <c r="E8">
        <f>raw!N4</f>
        <v>20</v>
      </c>
      <c r="F8">
        <f>C8</f>
        <v>97</v>
      </c>
      <c r="M8" s="13" t="s">
        <v>0</v>
      </c>
      <c r="N8" s="14">
        <v>20</v>
      </c>
      <c r="O8" s="14">
        <v>97</v>
      </c>
    </row>
    <row r="9" spans="1:24" ht="15" thickBot="1" x14ac:dyDescent="0.35">
      <c r="A9" s="13" t="s">
        <v>1</v>
      </c>
      <c r="B9" s="14">
        <v>14</v>
      </c>
      <c r="C9" s="14">
        <v>43</v>
      </c>
      <c r="E9">
        <f>raw!N5</f>
        <v>7</v>
      </c>
      <c r="F9">
        <f t="shared" ref="F9:F27" si="0">C9</f>
        <v>43</v>
      </c>
      <c r="M9" s="13" t="s">
        <v>1</v>
      </c>
      <c r="N9" s="14">
        <v>7</v>
      </c>
      <c r="O9" s="14">
        <v>43</v>
      </c>
    </row>
    <row r="10" spans="1:24" ht="15" thickBot="1" x14ac:dyDescent="0.35">
      <c r="A10" s="13" t="s">
        <v>2</v>
      </c>
      <c r="B10" s="14">
        <v>15</v>
      </c>
      <c r="C10" s="14">
        <v>41</v>
      </c>
      <c r="E10">
        <f>raw!N6</f>
        <v>6</v>
      </c>
      <c r="F10">
        <f t="shared" si="0"/>
        <v>41</v>
      </c>
      <c r="M10" s="13" t="s">
        <v>2</v>
      </c>
      <c r="N10" s="14">
        <v>6</v>
      </c>
      <c r="O10" s="14">
        <v>41</v>
      </c>
    </row>
    <row r="11" spans="1:24" ht="15" thickBot="1" x14ac:dyDescent="0.35">
      <c r="A11" s="13" t="s">
        <v>3</v>
      </c>
      <c r="B11" s="14">
        <v>18</v>
      </c>
      <c r="C11" s="14">
        <v>88</v>
      </c>
      <c r="E11">
        <f>raw!N7</f>
        <v>3</v>
      </c>
      <c r="F11">
        <f t="shared" si="0"/>
        <v>88</v>
      </c>
      <c r="M11" s="13" t="s">
        <v>3</v>
      </c>
      <c r="N11" s="14">
        <v>3</v>
      </c>
      <c r="O11" s="14">
        <v>88</v>
      </c>
    </row>
    <row r="12" spans="1:24" ht="15" thickBot="1" x14ac:dyDescent="0.35">
      <c r="A12" s="13" t="s">
        <v>4</v>
      </c>
      <c r="B12" s="14">
        <v>16</v>
      </c>
      <c r="C12" s="14">
        <v>60</v>
      </c>
      <c r="E12">
        <f>raw!N8</f>
        <v>4</v>
      </c>
      <c r="F12">
        <f t="shared" si="0"/>
        <v>60</v>
      </c>
      <c r="M12" s="13" t="s">
        <v>4</v>
      </c>
      <c r="N12" s="14">
        <v>4</v>
      </c>
      <c r="O12" s="14">
        <v>60</v>
      </c>
    </row>
    <row r="13" spans="1:24" ht="15" thickBot="1" x14ac:dyDescent="0.35">
      <c r="A13" s="13" t="s">
        <v>5</v>
      </c>
      <c r="B13" s="14">
        <v>12</v>
      </c>
      <c r="C13" s="14">
        <v>34</v>
      </c>
      <c r="E13">
        <f>raw!N9</f>
        <v>9</v>
      </c>
      <c r="F13">
        <f t="shared" si="0"/>
        <v>34</v>
      </c>
      <c r="M13" s="13" t="s">
        <v>5</v>
      </c>
      <c r="N13" s="14">
        <v>9</v>
      </c>
      <c r="O13" s="14">
        <v>34</v>
      </c>
    </row>
    <row r="14" spans="1:24" ht="15" thickBot="1" x14ac:dyDescent="0.35">
      <c r="A14" s="13" t="s">
        <v>6</v>
      </c>
      <c r="B14" s="14">
        <v>9</v>
      </c>
      <c r="C14" s="14">
        <v>68</v>
      </c>
      <c r="E14">
        <f>raw!N10</f>
        <v>11</v>
      </c>
      <c r="F14">
        <f t="shared" si="0"/>
        <v>68</v>
      </c>
      <c r="M14" s="13" t="s">
        <v>6</v>
      </c>
      <c r="N14" s="14">
        <v>11</v>
      </c>
      <c r="O14" s="14">
        <v>68</v>
      </c>
    </row>
    <row r="15" spans="1:24" ht="15" thickBot="1" x14ac:dyDescent="0.35">
      <c r="A15" s="13" t="s">
        <v>7</v>
      </c>
      <c r="B15" s="14">
        <v>5</v>
      </c>
      <c r="C15" s="14">
        <v>96</v>
      </c>
      <c r="E15">
        <f>raw!N11</f>
        <v>15</v>
      </c>
      <c r="F15">
        <f t="shared" si="0"/>
        <v>96</v>
      </c>
      <c r="M15" s="13" t="s">
        <v>7</v>
      </c>
      <c r="N15" s="14">
        <v>15</v>
      </c>
      <c r="O15" s="14">
        <v>96</v>
      </c>
    </row>
    <row r="16" spans="1:24" ht="15" thickBot="1" x14ac:dyDescent="0.35">
      <c r="A16" s="13" t="s">
        <v>8</v>
      </c>
      <c r="B16" s="14">
        <v>16</v>
      </c>
      <c r="C16" s="14">
        <v>54</v>
      </c>
      <c r="E16">
        <f>raw!N12</f>
        <v>4</v>
      </c>
      <c r="F16">
        <f t="shared" si="0"/>
        <v>54</v>
      </c>
      <c r="M16" s="13" t="s">
        <v>8</v>
      </c>
      <c r="N16" s="14">
        <v>4</v>
      </c>
      <c r="O16" s="14">
        <v>54</v>
      </c>
    </row>
    <row r="17" spans="1:15" ht="15" thickBot="1" x14ac:dyDescent="0.35">
      <c r="A17" s="13" t="s">
        <v>9</v>
      </c>
      <c r="B17" s="14">
        <v>19</v>
      </c>
      <c r="C17" s="14">
        <v>54</v>
      </c>
      <c r="E17">
        <f>raw!N13</f>
        <v>1</v>
      </c>
      <c r="F17">
        <f t="shared" si="0"/>
        <v>54</v>
      </c>
      <c r="M17" s="13" t="s">
        <v>9</v>
      </c>
      <c r="N17" s="14">
        <v>1</v>
      </c>
      <c r="O17" s="14">
        <v>54</v>
      </c>
    </row>
    <row r="18" spans="1:15" ht="15" thickBot="1" x14ac:dyDescent="0.35">
      <c r="A18" s="13" t="s">
        <v>10</v>
      </c>
      <c r="B18" s="14">
        <v>3</v>
      </c>
      <c r="C18" s="14">
        <v>75</v>
      </c>
      <c r="E18">
        <f>raw!N14</f>
        <v>18</v>
      </c>
      <c r="F18">
        <f t="shared" si="0"/>
        <v>75</v>
      </c>
      <c r="M18" s="13" t="s">
        <v>10</v>
      </c>
      <c r="N18" s="14">
        <v>18</v>
      </c>
      <c r="O18" s="14">
        <v>75</v>
      </c>
    </row>
    <row r="19" spans="1:15" ht="15" thickBot="1" x14ac:dyDescent="0.35">
      <c r="A19" s="13" t="s">
        <v>11</v>
      </c>
      <c r="B19" s="14">
        <v>9</v>
      </c>
      <c r="C19" s="14">
        <v>78</v>
      </c>
      <c r="E19">
        <f>raw!N15</f>
        <v>11</v>
      </c>
      <c r="F19">
        <f t="shared" si="0"/>
        <v>78</v>
      </c>
      <c r="M19" s="13" t="s">
        <v>11</v>
      </c>
      <c r="N19" s="14">
        <v>11</v>
      </c>
      <c r="O19" s="14">
        <v>78</v>
      </c>
    </row>
    <row r="20" spans="1:15" ht="15" thickBot="1" x14ac:dyDescent="0.35">
      <c r="A20" s="13" t="s">
        <v>12</v>
      </c>
      <c r="B20" s="14">
        <v>11</v>
      </c>
      <c r="C20" s="14">
        <v>87</v>
      </c>
      <c r="E20">
        <f>raw!N16</f>
        <v>10</v>
      </c>
      <c r="F20">
        <f t="shared" si="0"/>
        <v>87</v>
      </c>
      <c r="M20" s="13" t="s">
        <v>12</v>
      </c>
      <c r="N20" s="14">
        <v>10</v>
      </c>
      <c r="O20" s="14">
        <v>87</v>
      </c>
    </row>
    <row r="21" spans="1:15" ht="15" thickBot="1" x14ac:dyDescent="0.35">
      <c r="A21" s="13" t="s">
        <v>13</v>
      </c>
      <c r="B21" s="14">
        <v>19</v>
      </c>
      <c r="C21" s="14">
        <v>94</v>
      </c>
      <c r="E21">
        <f>raw!N17</f>
        <v>1</v>
      </c>
      <c r="F21">
        <f t="shared" si="0"/>
        <v>94</v>
      </c>
      <c r="M21" s="13" t="s">
        <v>13</v>
      </c>
      <c r="N21" s="14">
        <v>1</v>
      </c>
      <c r="O21" s="14">
        <v>94</v>
      </c>
    </row>
    <row r="22" spans="1:15" ht="15" thickBot="1" x14ac:dyDescent="0.35">
      <c r="A22" s="13" t="s">
        <v>14</v>
      </c>
      <c r="B22" s="14">
        <v>13</v>
      </c>
      <c r="C22" s="14">
        <v>23</v>
      </c>
      <c r="E22">
        <f>raw!N18</f>
        <v>8</v>
      </c>
      <c r="F22">
        <f t="shared" si="0"/>
        <v>23</v>
      </c>
      <c r="M22" s="13" t="s">
        <v>14</v>
      </c>
      <c r="N22" s="14">
        <v>8</v>
      </c>
      <c r="O22" s="14">
        <v>23</v>
      </c>
    </row>
    <row r="23" spans="1:15" ht="15" thickBot="1" x14ac:dyDescent="0.35">
      <c r="A23" s="13" t="s">
        <v>15</v>
      </c>
      <c r="B23" s="14">
        <v>8</v>
      </c>
      <c r="C23" s="14">
        <v>23</v>
      </c>
      <c r="E23">
        <f>raw!N19</f>
        <v>13</v>
      </c>
      <c r="F23">
        <f t="shared" si="0"/>
        <v>23</v>
      </c>
      <c r="M23" s="13" t="s">
        <v>15</v>
      </c>
      <c r="N23" s="14">
        <v>13</v>
      </c>
      <c r="O23" s="14">
        <v>23</v>
      </c>
    </row>
    <row r="24" spans="1:15" ht="15" thickBot="1" x14ac:dyDescent="0.35">
      <c r="A24" s="13" t="s">
        <v>16</v>
      </c>
      <c r="B24" s="14">
        <v>7</v>
      </c>
      <c r="C24" s="14">
        <v>76</v>
      </c>
      <c r="E24">
        <f>raw!N20</f>
        <v>14</v>
      </c>
      <c r="F24">
        <f t="shared" si="0"/>
        <v>76</v>
      </c>
      <c r="M24" s="13" t="s">
        <v>16</v>
      </c>
      <c r="N24" s="14">
        <v>14</v>
      </c>
      <c r="O24" s="14">
        <v>76</v>
      </c>
    </row>
    <row r="25" spans="1:15" ht="15" thickBot="1" x14ac:dyDescent="0.35">
      <c r="A25" s="13" t="s">
        <v>17</v>
      </c>
      <c r="B25" s="14">
        <v>4</v>
      </c>
      <c r="C25" s="14">
        <v>39</v>
      </c>
      <c r="E25">
        <f>raw!N21</f>
        <v>17</v>
      </c>
      <c r="F25">
        <f t="shared" si="0"/>
        <v>39</v>
      </c>
      <c r="M25" s="13" t="s">
        <v>17</v>
      </c>
      <c r="N25" s="14">
        <v>17</v>
      </c>
      <c r="O25" s="14">
        <v>39</v>
      </c>
    </row>
    <row r="26" spans="1:15" ht="15" thickBot="1" x14ac:dyDescent="0.35">
      <c r="A26" s="13" t="s">
        <v>18</v>
      </c>
      <c r="B26" s="14">
        <v>5</v>
      </c>
      <c r="C26" s="14">
        <v>97</v>
      </c>
      <c r="E26">
        <f>raw!N22</f>
        <v>15</v>
      </c>
      <c r="F26">
        <f t="shared" si="0"/>
        <v>97</v>
      </c>
      <c r="M26" s="13" t="s">
        <v>18</v>
      </c>
      <c r="N26" s="14">
        <v>15</v>
      </c>
      <c r="O26" s="14">
        <v>97</v>
      </c>
    </row>
    <row r="27" spans="1:15" ht="15" thickBot="1" x14ac:dyDescent="0.35">
      <c r="A27" s="13" t="s">
        <v>19</v>
      </c>
      <c r="B27" s="14">
        <v>2</v>
      </c>
      <c r="C27" s="14">
        <v>20</v>
      </c>
      <c r="E27">
        <f>raw!N23</f>
        <v>19</v>
      </c>
      <c r="F27">
        <f t="shared" si="0"/>
        <v>20</v>
      </c>
      <c r="M27" s="13" t="s">
        <v>19</v>
      </c>
      <c r="N27" s="14">
        <v>19</v>
      </c>
      <c r="O27" s="14">
        <v>20</v>
      </c>
    </row>
    <row r="28" spans="1:15" ht="18.600000000000001" thickBot="1" x14ac:dyDescent="0.35">
      <c r="A28" s="9"/>
      <c r="M28" s="9"/>
    </row>
    <row r="29" spans="1:15" ht="15" thickBot="1" x14ac:dyDescent="0.35">
      <c r="A29" s="13" t="s">
        <v>42</v>
      </c>
      <c r="B29" s="13" t="s">
        <v>40</v>
      </c>
      <c r="M29" s="13" t="s">
        <v>42</v>
      </c>
      <c r="N29" s="13" t="s">
        <v>40</v>
      </c>
    </row>
    <row r="30" spans="1:15" ht="15" thickBot="1" x14ac:dyDescent="0.35">
      <c r="A30" s="13" t="s">
        <v>43</v>
      </c>
      <c r="B30" s="14" t="s">
        <v>44</v>
      </c>
      <c r="M30" s="13" t="s">
        <v>43</v>
      </c>
      <c r="N30" s="14" t="s">
        <v>87</v>
      </c>
    </row>
    <row r="31" spans="1:15" ht="15" thickBot="1" x14ac:dyDescent="0.35">
      <c r="A31" s="13" t="s">
        <v>45</v>
      </c>
      <c r="B31" s="14" t="s">
        <v>46</v>
      </c>
      <c r="M31" s="13" t="s">
        <v>45</v>
      </c>
      <c r="N31" s="14" t="s">
        <v>87</v>
      </c>
    </row>
    <row r="32" spans="1:15" ht="15" thickBot="1" x14ac:dyDescent="0.35">
      <c r="A32" s="13" t="s">
        <v>47</v>
      </c>
      <c r="B32" s="14" t="s">
        <v>46</v>
      </c>
      <c r="M32" s="13" t="s">
        <v>47</v>
      </c>
      <c r="N32" s="14" t="s">
        <v>87</v>
      </c>
    </row>
    <row r="33" spans="1:14" ht="15" thickBot="1" x14ac:dyDescent="0.35">
      <c r="A33" s="13" t="s">
        <v>48</v>
      </c>
      <c r="B33" s="14" t="s">
        <v>46</v>
      </c>
      <c r="M33" s="13" t="s">
        <v>48</v>
      </c>
      <c r="N33" s="14" t="s">
        <v>87</v>
      </c>
    </row>
    <row r="34" spans="1:14" ht="15" thickBot="1" x14ac:dyDescent="0.35">
      <c r="A34" s="13" t="s">
        <v>49</v>
      </c>
      <c r="B34" s="14" t="s">
        <v>46</v>
      </c>
      <c r="M34" s="13" t="s">
        <v>49</v>
      </c>
      <c r="N34" s="14" t="s">
        <v>88</v>
      </c>
    </row>
    <row r="35" spans="1:14" ht="15" thickBot="1" x14ac:dyDescent="0.35">
      <c r="A35" s="13" t="s">
        <v>50</v>
      </c>
      <c r="B35" s="14" t="s">
        <v>51</v>
      </c>
      <c r="M35" s="13" t="s">
        <v>50</v>
      </c>
      <c r="N35" s="14" t="s">
        <v>88</v>
      </c>
    </row>
    <row r="36" spans="1:14" ht="15" thickBot="1" x14ac:dyDescent="0.35">
      <c r="A36" s="13" t="s">
        <v>52</v>
      </c>
      <c r="B36" s="14" t="s">
        <v>51</v>
      </c>
      <c r="M36" s="13" t="s">
        <v>52</v>
      </c>
      <c r="N36" s="14" t="s">
        <v>88</v>
      </c>
    </row>
    <row r="37" spans="1:14" ht="15" thickBot="1" x14ac:dyDescent="0.35">
      <c r="A37" s="13" t="s">
        <v>53</v>
      </c>
      <c r="B37" s="14" t="s">
        <v>51</v>
      </c>
      <c r="M37" s="13" t="s">
        <v>53</v>
      </c>
      <c r="N37" s="14" t="s">
        <v>89</v>
      </c>
    </row>
    <row r="38" spans="1:14" ht="15" thickBot="1" x14ac:dyDescent="0.35">
      <c r="A38" s="13" t="s">
        <v>54</v>
      </c>
      <c r="B38" s="14" t="s">
        <v>51</v>
      </c>
      <c r="M38" s="13" t="s">
        <v>54</v>
      </c>
      <c r="N38" s="14" t="s">
        <v>89</v>
      </c>
    </row>
    <row r="39" spans="1:14" ht="15" thickBot="1" x14ac:dyDescent="0.35">
      <c r="A39" s="13" t="s">
        <v>55</v>
      </c>
      <c r="B39" s="14" t="s">
        <v>51</v>
      </c>
      <c r="M39" s="13" t="s">
        <v>55</v>
      </c>
      <c r="N39" s="14" t="s">
        <v>89</v>
      </c>
    </row>
    <row r="40" spans="1:14" ht="15" thickBot="1" x14ac:dyDescent="0.35">
      <c r="A40" s="13" t="s">
        <v>56</v>
      </c>
      <c r="B40" s="14" t="s">
        <v>51</v>
      </c>
      <c r="M40" s="13" t="s">
        <v>56</v>
      </c>
      <c r="N40" s="14" t="s">
        <v>89</v>
      </c>
    </row>
    <row r="41" spans="1:14" ht="15" thickBot="1" x14ac:dyDescent="0.35">
      <c r="A41" s="13" t="s">
        <v>57</v>
      </c>
      <c r="B41" s="14" t="s">
        <v>51</v>
      </c>
      <c r="M41" s="13" t="s">
        <v>57</v>
      </c>
      <c r="N41" s="14" t="s">
        <v>89</v>
      </c>
    </row>
    <row r="42" spans="1:14" ht="15" thickBot="1" x14ac:dyDescent="0.35">
      <c r="A42" s="13" t="s">
        <v>58</v>
      </c>
      <c r="B42" s="14" t="s">
        <v>51</v>
      </c>
      <c r="M42" s="13" t="s">
        <v>58</v>
      </c>
      <c r="N42" s="14" t="s">
        <v>89</v>
      </c>
    </row>
    <row r="43" spans="1:14" ht="15" thickBot="1" x14ac:dyDescent="0.35">
      <c r="A43" s="13" t="s">
        <v>59</v>
      </c>
      <c r="B43" s="14" t="s">
        <v>51</v>
      </c>
      <c r="M43" s="13" t="s">
        <v>59</v>
      </c>
      <c r="N43" s="14" t="s">
        <v>89</v>
      </c>
    </row>
    <row r="44" spans="1:14" ht="15" thickBot="1" x14ac:dyDescent="0.35">
      <c r="A44" s="13" t="s">
        <v>60</v>
      </c>
      <c r="B44" s="14" t="s">
        <v>51</v>
      </c>
      <c r="M44" s="13" t="s">
        <v>60</v>
      </c>
      <c r="N44" s="14" t="s">
        <v>89</v>
      </c>
    </row>
    <row r="45" spans="1:14" ht="15" thickBot="1" x14ac:dyDescent="0.35">
      <c r="A45" s="13" t="s">
        <v>61</v>
      </c>
      <c r="B45" s="14" t="s">
        <v>51</v>
      </c>
      <c r="M45" s="13" t="s">
        <v>61</v>
      </c>
      <c r="N45" s="14" t="s">
        <v>89</v>
      </c>
    </row>
    <row r="46" spans="1:14" ht="15" thickBot="1" x14ac:dyDescent="0.35">
      <c r="A46" s="13" t="s">
        <v>62</v>
      </c>
      <c r="B46" s="14" t="s">
        <v>51</v>
      </c>
      <c r="M46" s="13" t="s">
        <v>62</v>
      </c>
      <c r="N46" s="14" t="s">
        <v>89</v>
      </c>
    </row>
    <row r="47" spans="1:14" ht="15" thickBot="1" x14ac:dyDescent="0.35">
      <c r="A47" s="13" t="s">
        <v>63</v>
      </c>
      <c r="B47" s="14" t="s">
        <v>51</v>
      </c>
      <c r="M47" s="13" t="s">
        <v>63</v>
      </c>
      <c r="N47" s="14" t="s">
        <v>89</v>
      </c>
    </row>
    <row r="48" spans="1:14" ht="15" thickBot="1" x14ac:dyDescent="0.35">
      <c r="A48" s="13" t="s">
        <v>64</v>
      </c>
      <c r="B48" s="14" t="s">
        <v>51</v>
      </c>
      <c r="M48" s="13" t="s">
        <v>64</v>
      </c>
      <c r="N48" s="14" t="s">
        <v>90</v>
      </c>
    </row>
    <row r="49" spans="1:15" ht="15" thickBot="1" x14ac:dyDescent="0.35">
      <c r="A49" s="13" t="s">
        <v>65</v>
      </c>
      <c r="B49" s="14" t="s">
        <v>66</v>
      </c>
      <c r="M49" s="13" t="s">
        <v>65</v>
      </c>
      <c r="N49" s="14" t="s">
        <v>90</v>
      </c>
    </row>
    <row r="50" spans="1:15" ht="18.600000000000001" thickBot="1" x14ac:dyDescent="0.35">
      <c r="A50" s="9"/>
      <c r="M50" s="9"/>
    </row>
    <row r="51" spans="1:15" ht="15" thickBot="1" x14ac:dyDescent="0.35">
      <c r="A51" s="13" t="s">
        <v>67</v>
      </c>
      <c r="B51" s="13" t="s">
        <v>40</v>
      </c>
      <c r="C51" t="s">
        <v>23</v>
      </c>
      <c r="M51" s="13" t="s">
        <v>67</v>
      </c>
      <c r="N51" s="13" t="s">
        <v>40</v>
      </c>
      <c r="O51" t="s">
        <v>23</v>
      </c>
    </row>
    <row r="52" spans="1:15" ht="15" thickBot="1" x14ac:dyDescent="0.35">
      <c r="A52" s="13" t="s">
        <v>43</v>
      </c>
      <c r="B52" s="14">
        <v>101.9</v>
      </c>
      <c r="C52">
        <f>RANK(B52,B$52:B$71,0)</f>
        <v>1</v>
      </c>
      <c r="M52" s="13" t="s">
        <v>43</v>
      </c>
      <c r="N52" s="14">
        <v>72.900000000000006</v>
      </c>
      <c r="O52">
        <f>RANK(N52,N$52:N$71,0)</f>
        <v>1</v>
      </c>
    </row>
    <row r="53" spans="1:15" ht="15" thickBot="1" x14ac:dyDescent="0.35">
      <c r="A53" s="13" t="s">
        <v>45</v>
      </c>
      <c r="B53" s="14">
        <v>61.4</v>
      </c>
      <c r="C53">
        <f t="shared" ref="C53:C71" si="1">RANK(B53,B$52:B$71,0)</f>
        <v>2</v>
      </c>
      <c r="M53" s="13" t="s">
        <v>45</v>
      </c>
      <c r="N53" s="14">
        <v>72.900000000000006</v>
      </c>
      <c r="O53">
        <f t="shared" ref="O53:O71" si="2">RANK(N53,N$52:N$71,0)</f>
        <v>1</v>
      </c>
    </row>
    <row r="54" spans="1:15" ht="15" thickBot="1" x14ac:dyDescent="0.35">
      <c r="A54" s="13" t="s">
        <v>47</v>
      </c>
      <c r="B54" s="14">
        <v>61.4</v>
      </c>
      <c r="C54">
        <f t="shared" si="1"/>
        <v>2</v>
      </c>
      <c r="M54" s="13" t="s">
        <v>47</v>
      </c>
      <c r="N54" s="14">
        <v>72.900000000000006</v>
      </c>
      <c r="O54">
        <f t="shared" si="2"/>
        <v>1</v>
      </c>
    </row>
    <row r="55" spans="1:15" ht="15" thickBot="1" x14ac:dyDescent="0.35">
      <c r="A55" s="13" t="s">
        <v>48</v>
      </c>
      <c r="B55" s="14">
        <v>61.4</v>
      </c>
      <c r="C55">
        <f t="shared" si="1"/>
        <v>2</v>
      </c>
      <c r="M55" s="13" t="s">
        <v>48</v>
      </c>
      <c r="N55" s="14">
        <v>72.900000000000006</v>
      </c>
      <c r="O55">
        <f t="shared" si="2"/>
        <v>1</v>
      </c>
    </row>
    <row r="56" spans="1:15" ht="15" thickBot="1" x14ac:dyDescent="0.35">
      <c r="A56" s="13" t="s">
        <v>49</v>
      </c>
      <c r="B56" s="14">
        <v>61.4</v>
      </c>
      <c r="C56">
        <f t="shared" si="1"/>
        <v>2</v>
      </c>
      <c r="M56" s="13" t="s">
        <v>49</v>
      </c>
      <c r="N56" s="14">
        <v>66.7</v>
      </c>
      <c r="O56">
        <f t="shared" si="2"/>
        <v>5</v>
      </c>
    </row>
    <row r="57" spans="1:15" ht="15" thickBot="1" x14ac:dyDescent="0.35">
      <c r="A57" s="13" t="s">
        <v>50</v>
      </c>
      <c r="B57" s="14">
        <v>59.9</v>
      </c>
      <c r="C57">
        <f t="shared" si="1"/>
        <v>6</v>
      </c>
      <c r="M57" s="13" t="s">
        <v>50</v>
      </c>
      <c r="N57" s="14">
        <v>66.7</v>
      </c>
      <c r="O57">
        <f t="shared" si="2"/>
        <v>5</v>
      </c>
    </row>
    <row r="58" spans="1:15" ht="15" thickBot="1" x14ac:dyDescent="0.35">
      <c r="A58" s="13" t="s">
        <v>52</v>
      </c>
      <c r="B58" s="14">
        <v>59.9</v>
      </c>
      <c r="C58">
        <f t="shared" si="1"/>
        <v>6</v>
      </c>
      <c r="M58" s="13" t="s">
        <v>52</v>
      </c>
      <c r="N58" s="14">
        <v>66.7</v>
      </c>
      <c r="O58">
        <f t="shared" si="2"/>
        <v>5</v>
      </c>
    </row>
    <row r="59" spans="1:15" ht="15" thickBot="1" x14ac:dyDescent="0.35">
      <c r="A59" s="13" t="s">
        <v>53</v>
      </c>
      <c r="B59" s="14">
        <v>59.9</v>
      </c>
      <c r="C59">
        <f t="shared" si="1"/>
        <v>6</v>
      </c>
      <c r="M59" s="13" t="s">
        <v>53</v>
      </c>
      <c r="N59" s="14">
        <v>58</v>
      </c>
      <c r="O59">
        <f t="shared" si="2"/>
        <v>8</v>
      </c>
    </row>
    <row r="60" spans="1:15" ht="15" thickBot="1" x14ac:dyDescent="0.35">
      <c r="A60" s="13" t="s">
        <v>54</v>
      </c>
      <c r="B60" s="14">
        <v>59.9</v>
      </c>
      <c r="C60">
        <f t="shared" si="1"/>
        <v>6</v>
      </c>
      <c r="M60" s="13" t="s">
        <v>54</v>
      </c>
      <c r="N60" s="14">
        <v>58</v>
      </c>
      <c r="O60">
        <f t="shared" si="2"/>
        <v>8</v>
      </c>
    </row>
    <row r="61" spans="1:15" ht="15" thickBot="1" x14ac:dyDescent="0.35">
      <c r="A61" s="13" t="s">
        <v>55</v>
      </c>
      <c r="B61" s="14">
        <v>59.9</v>
      </c>
      <c r="C61">
        <f t="shared" si="1"/>
        <v>6</v>
      </c>
      <c r="M61" s="13" t="s">
        <v>55</v>
      </c>
      <c r="N61" s="14">
        <v>58</v>
      </c>
      <c r="O61">
        <f t="shared" si="2"/>
        <v>8</v>
      </c>
    </row>
    <row r="62" spans="1:15" ht="15" thickBot="1" x14ac:dyDescent="0.35">
      <c r="A62" s="13" t="s">
        <v>56</v>
      </c>
      <c r="B62" s="14">
        <v>59.9</v>
      </c>
      <c r="C62">
        <f t="shared" si="1"/>
        <v>6</v>
      </c>
      <c r="M62" s="13" t="s">
        <v>56</v>
      </c>
      <c r="N62" s="14">
        <v>58</v>
      </c>
      <c r="O62">
        <f t="shared" si="2"/>
        <v>8</v>
      </c>
    </row>
    <row r="63" spans="1:15" ht="15" thickBot="1" x14ac:dyDescent="0.35">
      <c r="A63" s="13" t="s">
        <v>57</v>
      </c>
      <c r="B63" s="14">
        <v>59.9</v>
      </c>
      <c r="C63">
        <f t="shared" si="1"/>
        <v>6</v>
      </c>
      <c r="M63" s="13" t="s">
        <v>57</v>
      </c>
      <c r="N63" s="14">
        <v>58</v>
      </c>
      <c r="O63">
        <f t="shared" si="2"/>
        <v>8</v>
      </c>
    </row>
    <row r="64" spans="1:15" ht="15" thickBot="1" x14ac:dyDescent="0.35">
      <c r="A64" s="13" t="s">
        <v>58</v>
      </c>
      <c r="B64" s="14">
        <v>59.9</v>
      </c>
      <c r="C64">
        <f t="shared" si="1"/>
        <v>6</v>
      </c>
      <c r="M64" s="13" t="s">
        <v>58</v>
      </c>
      <c r="N64" s="14">
        <v>58</v>
      </c>
      <c r="O64">
        <f t="shared" si="2"/>
        <v>8</v>
      </c>
    </row>
    <row r="65" spans="1:18" ht="15" thickBot="1" x14ac:dyDescent="0.35">
      <c r="A65" s="13" t="s">
        <v>59</v>
      </c>
      <c r="B65" s="14">
        <v>59.9</v>
      </c>
      <c r="C65">
        <f t="shared" si="1"/>
        <v>6</v>
      </c>
      <c r="M65" s="13" t="s">
        <v>59</v>
      </c>
      <c r="N65" s="14">
        <v>58</v>
      </c>
      <c r="O65">
        <f t="shared" si="2"/>
        <v>8</v>
      </c>
    </row>
    <row r="66" spans="1:18" ht="15" thickBot="1" x14ac:dyDescent="0.35">
      <c r="A66" s="13" t="s">
        <v>60</v>
      </c>
      <c r="B66" s="14">
        <v>59.9</v>
      </c>
      <c r="C66">
        <f t="shared" si="1"/>
        <v>6</v>
      </c>
      <c r="M66" s="13" t="s">
        <v>60</v>
      </c>
      <c r="N66" s="14">
        <v>58</v>
      </c>
      <c r="O66">
        <f t="shared" si="2"/>
        <v>8</v>
      </c>
    </row>
    <row r="67" spans="1:18" ht="15" thickBot="1" x14ac:dyDescent="0.35">
      <c r="A67" s="13" t="s">
        <v>61</v>
      </c>
      <c r="B67" s="14">
        <v>59.9</v>
      </c>
      <c r="C67">
        <f t="shared" si="1"/>
        <v>6</v>
      </c>
      <c r="M67" s="13" t="s">
        <v>61</v>
      </c>
      <c r="N67" s="14">
        <v>58</v>
      </c>
      <c r="O67">
        <f t="shared" si="2"/>
        <v>8</v>
      </c>
    </row>
    <row r="68" spans="1:18" ht="15" thickBot="1" x14ac:dyDescent="0.35">
      <c r="A68" s="13" t="s">
        <v>62</v>
      </c>
      <c r="B68" s="14">
        <v>59.9</v>
      </c>
      <c r="C68">
        <f t="shared" si="1"/>
        <v>6</v>
      </c>
      <c r="M68" s="13" t="s">
        <v>62</v>
      </c>
      <c r="N68" s="14">
        <v>58</v>
      </c>
      <c r="O68">
        <f t="shared" si="2"/>
        <v>8</v>
      </c>
    </row>
    <row r="69" spans="1:18" ht="15" thickBot="1" x14ac:dyDescent="0.35">
      <c r="A69" s="13" t="s">
        <v>63</v>
      </c>
      <c r="B69" s="14">
        <v>59.9</v>
      </c>
      <c r="C69">
        <f t="shared" si="1"/>
        <v>6</v>
      </c>
      <c r="M69" s="13" t="s">
        <v>63</v>
      </c>
      <c r="N69" s="14">
        <v>58</v>
      </c>
      <c r="O69">
        <f t="shared" si="2"/>
        <v>8</v>
      </c>
    </row>
    <row r="70" spans="1:18" ht="15" thickBot="1" x14ac:dyDescent="0.35">
      <c r="A70" s="13" t="s">
        <v>64</v>
      </c>
      <c r="B70" s="14">
        <v>59.9</v>
      </c>
      <c r="C70">
        <f t="shared" si="1"/>
        <v>6</v>
      </c>
      <c r="M70" s="13" t="s">
        <v>64</v>
      </c>
      <c r="N70" s="14">
        <v>56.5</v>
      </c>
      <c r="O70">
        <f t="shared" si="2"/>
        <v>19</v>
      </c>
    </row>
    <row r="71" spans="1:18" ht="15" thickBot="1" x14ac:dyDescent="0.35">
      <c r="A71" s="13" t="s">
        <v>65</v>
      </c>
      <c r="B71" s="14">
        <v>0</v>
      </c>
      <c r="C71">
        <f t="shared" si="1"/>
        <v>20</v>
      </c>
      <c r="M71" s="13" t="s">
        <v>65</v>
      </c>
      <c r="N71" s="14">
        <v>56.5</v>
      </c>
      <c r="O71">
        <f t="shared" si="2"/>
        <v>19</v>
      </c>
    </row>
    <row r="72" spans="1:18" ht="18.600000000000001" thickBot="1" x14ac:dyDescent="0.35">
      <c r="A72" s="9"/>
      <c r="C72" t="s">
        <v>30</v>
      </c>
      <c r="D72">
        <f>CORREL(D74:D93,C74:C93)</f>
        <v>0.31134350640058039</v>
      </c>
      <c r="E72" s="7">
        <f>raw!AF8</f>
        <v>0.1054907663884829</v>
      </c>
      <c r="G72">
        <f>SUM(G74:G93)</f>
        <v>2</v>
      </c>
      <c r="M72" s="9"/>
      <c r="O72" t="s">
        <v>30</v>
      </c>
      <c r="P72">
        <f>CORREL(P74:P93,O74:O93)</f>
        <v>6.598209602916888E-2</v>
      </c>
    </row>
    <row r="73" spans="1:18" ht="15" thickBot="1" x14ac:dyDescent="0.35">
      <c r="A73" s="13" t="s">
        <v>68</v>
      </c>
      <c r="B73" s="13" t="s">
        <v>40</v>
      </c>
      <c r="C73" s="13" t="s">
        <v>69</v>
      </c>
      <c r="D73" s="13" t="s">
        <v>70</v>
      </c>
      <c r="E73" s="13" t="s">
        <v>71</v>
      </c>
      <c r="F73" s="13" t="s">
        <v>72</v>
      </c>
      <c r="G73" s="20" t="s">
        <v>24</v>
      </c>
      <c r="M73" s="13" t="s">
        <v>68</v>
      </c>
      <c r="N73" s="13" t="s">
        <v>40</v>
      </c>
      <c r="O73" s="13" t="s">
        <v>69</v>
      </c>
      <c r="P73" s="13" t="s">
        <v>70</v>
      </c>
      <c r="Q73" s="13" t="s">
        <v>71</v>
      </c>
      <c r="R73" s="13" t="s">
        <v>72</v>
      </c>
    </row>
    <row r="74" spans="1:18" ht="15" thickBot="1" x14ac:dyDescent="0.35">
      <c r="A74" s="13" t="s">
        <v>0</v>
      </c>
      <c r="B74" s="14">
        <v>101.9</v>
      </c>
      <c r="C74" s="14">
        <v>101.9</v>
      </c>
      <c r="D74" s="14">
        <v>97</v>
      </c>
      <c r="E74" s="14">
        <v>-4.9000000000000004</v>
      </c>
      <c r="F74" s="14">
        <v>-5.05</v>
      </c>
      <c r="G74">
        <f>IF(E74*Q74&lt;=0,1,0)</f>
        <v>1</v>
      </c>
      <c r="M74" s="13" t="s">
        <v>0</v>
      </c>
      <c r="N74" s="14">
        <v>56.5</v>
      </c>
      <c r="O74" s="14">
        <v>56.5</v>
      </c>
      <c r="P74" s="14">
        <v>97</v>
      </c>
      <c r="Q74" s="14">
        <v>40.5</v>
      </c>
      <c r="R74" s="14">
        <v>41.75</v>
      </c>
    </row>
    <row r="75" spans="1:18" ht="15" thickBot="1" x14ac:dyDescent="0.35">
      <c r="A75" s="13" t="s">
        <v>1</v>
      </c>
      <c r="B75" s="14">
        <v>59.9</v>
      </c>
      <c r="C75" s="14">
        <v>59.9</v>
      </c>
      <c r="D75" s="14">
        <v>43</v>
      </c>
      <c r="E75" s="14">
        <v>-16.899999999999999</v>
      </c>
      <c r="F75" s="14">
        <v>-39.299999999999997</v>
      </c>
      <c r="G75">
        <f t="shared" ref="G75:G93" si="3">IF(E75*Q75&lt;=0,1,0)</f>
        <v>0</v>
      </c>
      <c r="M75" s="13" t="s">
        <v>1</v>
      </c>
      <c r="N75" s="14">
        <v>66.7</v>
      </c>
      <c r="O75" s="14">
        <v>66.7</v>
      </c>
      <c r="P75" s="14">
        <v>43</v>
      </c>
      <c r="Q75" s="14">
        <v>-23.7</v>
      </c>
      <c r="R75" s="14">
        <v>-55.12</v>
      </c>
    </row>
    <row r="76" spans="1:18" ht="15" thickBot="1" x14ac:dyDescent="0.35">
      <c r="A76" s="13" t="s">
        <v>2</v>
      </c>
      <c r="B76" s="14">
        <v>59.9</v>
      </c>
      <c r="C76" s="14">
        <v>59.9</v>
      </c>
      <c r="D76" s="14">
        <v>41</v>
      </c>
      <c r="E76" s="14">
        <v>-18.899999999999999</v>
      </c>
      <c r="F76" s="14">
        <v>-46.1</v>
      </c>
      <c r="G76">
        <f t="shared" si="3"/>
        <v>0</v>
      </c>
      <c r="M76" s="13" t="s">
        <v>2</v>
      </c>
      <c r="N76" s="14">
        <v>66.7</v>
      </c>
      <c r="O76" s="14">
        <v>66.7</v>
      </c>
      <c r="P76" s="14">
        <v>41</v>
      </c>
      <c r="Q76" s="14">
        <v>-25.7</v>
      </c>
      <c r="R76" s="14">
        <v>-62.68</v>
      </c>
    </row>
    <row r="77" spans="1:18" ht="15" thickBot="1" x14ac:dyDescent="0.35">
      <c r="A77" s="13" t="s">
        <v>3</v>
      </c>
      <c r="B77" s="14">
        <v>59.9</v>
      </c>
      <c r="C77" s="14">
        <v>59.9</v>
      </c>
      <c r="D77" s="14">
        <v>88</v>
      </c>
      <c r="E77" s="14">
        <v>28.1</v>
      </c>
      <c r="F77" s="14">
        <v>31.93</v>
      </c>
      <c r="G77">
        <f t="shared" si="3"/>
        <v>0</v>
      </c>
      <c r="M77" s="13" t="s">
        <v>3</v>
      </c>
      <c r="N77" s="14">
        <v>72.900000000000006</v>
      </c>
      <c r="O77" s="14">
        <v>72.900000000000006</v>
      </c>
      <c r="P77" s="14">
        <v>88</v>
      </c>
      <c r="Q77" s="14">
        <v>15.1</v>
      </c>
      <c r="R77" s="14">
        <v>17.16</v>
      </c>
    </row>
    <row r="78" spans="1:18" ht="15" thickBot="1" x14ac:dyDescent="0.35">
      <c r="A78" s="13" t="s">
        <v>4</v>
      </c>
      <c r="B78" s="14">
        <v>59.9</v>
      </c>
      <c r="C78" s="14">
        <v>59.9</v>
      </c>
      <c r="D78" s="14">
        <v>60</v>
      </c>
      <c r="E78" s="14">
        <v>0.1</v>
      </c>
      <c r="F78" s="14">
        <v>0.17</v>
      </c>
      <c r="G78">
        <f t="shared" si="3"/>
        <v>1</v>
      </c>
      <c r="M78" s="13" t="s">
        <v>4</v>
      </c>
      <c r="N78" s="14">
        <v>72.900000000000006</v>
      </c>
      <c r="O78" s="14">
        <v>72.900000000000006</v>
      </c>
      <c r="P78" s="14">
        <v>60</v>
      </c>
      <c r="Q78" s="14">
        <v>-12.9</v>
      </c>
      <c r="R78" s="14">
        <v>-21.5</v>
      </c>
    </row>
    <row r="79" spans="1:18" ht="15" thickBot="1" x14ac:dyDescent="0.35">
      <c r="A79" s="13" t="s">
        <v>5</v>
      </c>
      <c r="B79" s="14">
        <v>59.9</v>
      </c>
      <c r="C79" s="14">
        <v>59.9</v>
      </c>
      <c r="D79" s="14">
        <v>34</v>
      </c>
      <c r="E79" s="14">
        <v>-25.9</v>
      </c>
      <c r="F79" s="14">
        <v>-76.180000000000007</v>
      </c>
      <c r="G79">
        <f t="shared" si="3"/>
        <v>0</v>
      </c>
      <c r="M79" s="13" t="s">
        <v>5</v>
      </c>
      <c r="N79" s="14">
        <v>58</v>
      </c>
      <c r="O79" s="14">
        <v>58</v>
      </c>
      <c r="P79" s="14">
        <v>34</v>
      </c>
      <c r="Q79" s="14">
        <v>-24</v>
      </c>
      <c r="R79" s="14">
        <v>-70.59</v>
      </c>
    </row>
    <row r="80" spans="1:18" ht="15" thickBot="1" x14ac:dyDescent="0.35">
      <c r="A80" s="13" t="s">
        <v>6</v>
      </c>
      <c r="B80" s="14">
        <v>59.9</v>
      </c>
      <c r="C80" s="14">
        <v>59.9</v>
      </c>
      <c r="D80" s="14">
        <v>68</v>
      </c>
      <c r="E80" s="14">
        <v>8.1</v>
      </c>
      <c r="F80" s="14">
        <v>11.91</v>
      </c>
      <c r="G80">
        <f t="shared" si="3"/>
        <v>0</v>
      </c>
      <c r="M80" s="13" t="s">
        <v>6</v>
      </c>
      <c r="N80" s="14">
        <v>58</v>
      </c>
      <c r="O80" s="14">
        <v>58</v>
      </c>
      <c r="P80" s="14">
        <v>68</v>
      </c>
      <c r="Q80" s="14">
        <v>10</v>
      </c>
      <c r="R80" s="14">
        <v>14.71</v>
      </c>
    </row>
    <row r="81" spans="1:18" ht="15" thickBot="1" x14ac:dyDescent="0.35">
      <c r="A81" s="13" t="s">
        <v>7</v>
      </c>
      <c r="B81" s="14">
        <v>61.4</v>
      </c>
      <c r="C81" s="14">
        <v>61.4</v>
      </c>
      <c r="D81" s="14">
        <v>96</v>
      </c>
      <c r="E81" s="14">
        <v>34.6</v>
      </c>
      <c r="F81" s="14">
        <v>36.04</v>
      </c>
      <c r="G81">
        <f t="shared" si="3"/>
        <v>0</v>
      </c>
      <c r="M81" s="13" t="s">
        <v>7</v>
      </c>
      <c r="N81" s="14">
        <v>58</v>
      </c>
      <c r="O81" s="14">
        <v>58</v>
      </c>
      <c r="P81" s="14">
        <v>96</v>
      </c>
      <c r="Q81" s="14">
        <v>38</v>
      </c>
      <c r="R81" s="14">
        <v>39.58</v>
      </c>
    </row>
    <row r="82" spans="1:18" ht="15" thickBot="1" x14ac:dyDescent="0.35">
      <c r="A82" s="13" t="s">
        <v>8</v>
      </c>
      <c r="B82" s="14">
        <v>59.9</v>
      </c>
      <c r="C82" s="14">
        <v>59.9</v>
      </c>
      <c r="D82" s="14">
        <v>54</v>
      </c>
      <c r="E82" s="14">
        <v>-5.9</v>
      </c>
      <c r="F82" s="14">
        <v>-10.93</v>
      </c>
      <c r="G82">
        <f t="shared" si="3"/>
        <v>0</v>
      </c>
      <c r="M82" s="13" t="s">
        <v>8</v>
      </c>
      <c r="N82" s="14">
        <v>72.900000000000006</v>
      </c>
      <c r="O82" s="14">
        <v>72.900000000000006</v>
      </c>
      <c r="P82" s="14">
        <v>54</v>
      </c>
      <c r="Q82" s="14">
        <v>-18.899999999999999</v>
      </c>
      <c r="R82" s="14">
        <v>-35</v>
      </c>
    </row>
    <row r="83" spans="1:18" ht="15" thickBot="1" x14ac:dyDescent="0.35">
      <c r="A83" s="13" t="s">
        <v>9</v>
      </c>
      <c r="B83" s="14">
        <v>59.9</v>
      </c>
      <c r="C83" s="14">
        <v>59.9</v>
      </c>
      <c r="D83" s="14">
        <v>54</v>
      </c>
      <c r="E83" s="14">
        <v>-5.9</v>
      </c>
      <c r="F83" s="14">
        <v>-10.93</v>
      </c>
      <c r="G83">
        <f t="shared" si="3"/>
        <v>0</v>
      </c>
      <c r="M83" s="13" t="s">
        <v>9</v>
      </c>
      <c r="N83" s="14">
        <v>72.900000000000006</v>
      </c>
      <c r="O83" s="14">
        <v>72.900000000000006</v>
      </c>
      <c r="P83" s="14">
        <v>54</v>
      </c>
      <c r="Q83" s="14">
        <v>-18.899999999999999</v>
      </c>
      <c r="R83" s="14">
        <v>-35</v>
      </c>
    </row>
    <row r="84" spans="1:18" ht="15" thickBot="1" x14ac:dyDescent="0.35">
      <c r="A84" s="13" t="s">
        <v>10</v>
      </c>
      <c r="B84" s="14">
        <v>61.4</v>
      </c>
      <c r="C84" s="14">
        <v>61.4</v>
      </c>
      <c r="D84" s="14">
        <v>75</v>
      </c>
      <c r="E84" s="14">
        <v>13.6</v>
      </c>
      <c r="F84" s="14">
        <v>18.13</v>
      </c>
      <c r="G84">
        <f t="shared" si="3"/>
        <v>0</v>
      </c>
      <c r="M84" s="13" t="s">
        <v>10</v>
      </c>
      <c r="N84" s="14">
        <v>58</v>
      </c>
      <c r="O84" s="14">
        <v>58</v>
      </c>
      <c r="P84" s="14">
        <v>75</v>
      </c>
      <c r="Q84" s="14">
        <v>17</v>
      </c>
      <c r="R84" s="14">
        <v>22.67</v>
      </c>
    </row>
    <row r="85" spans="1:18" ht="15" thickBot="1" x14ac:dyDescent="0.35">
      <c r="A85" s="13" t="s">
        <v>11</v>
      </c>
      <c r="B85" s="14">
        <v>59.9</v>
      </c>
      <c r="C85" s="14">
        <v>59.9</v>
      </c>
      <c r="D85" s="14">
        <v>78</v>
      </c>
      <c r="E85" s="14">
        <v>18.100000000000001</v>
      </c>
      <c r="F85" s="14">
        <v>23.21</v>
      </c>
      <c r="G85">
        <f t="shared" si="3"/>
        <v>0</v>
      </c>
      <c r="M85" s="13" t="s">
        <v>11</v>
      </c>
      <c r="N85" s="14">
        <v>58</v>
      </c>
      <c r="O85" s="14">
        <v>58</v>
      </c>
      <c r="P85" s="14">
        <v>78</v>
      </c>
      <c r="Q85" s="14">
        <v>20</v>
      </c>
      <c r="R85" s="14">
        <v>25.64</v>
      </c>
    </row>
    <row r="86" spans="1:18" ht="15" thickBot="1" x14ac:dyDescent="0.35">
      <c r="A86" s="13" t="s">
        <v>12</v>
      </c>
      <c r="B86" s="14">
        <v>59.9</v>
      </c>
      <c r="C86" s="14">
        <v>59.9</v>
      </c>
      <c r="D86" s="14">
        <v>87</v>
      </c>
      <c r="E86" s="14">
        <v>27.1</v>
      </c>
      <c r="F86" s="14">
        <v>31.15</v>
      </c>
      <c r="G86">
        <f t="shared" si="3"/>
        <v>0</v>
      </c>
      <c r="M86" s="13" t="s">
        <v>12</v>
      </c>
      <c r="N86" s="14">
        <v>58</v>
      </c>
      <c r="O86" s="14">
        <v>58</v>
      </c>
      <c r="P86" s="14">
        <v>87</v>
      </c>
      <c r="Q86" s="14">
        <v>29</v>
      </c>
      <c r="R86" s="14">
        <v>33.33</v>
      </c>
    </row>
    <row r="87" spans="1:18" ht="15" thickBot="1" x14ac:dyDescent="0.35">
      <c r="A87" s="13" t="s">
        <v>13</v>
      </c>
      <c r="B87" s="14">
        <v>59.9</v>
      </c>
      <c r="C87" s="14">
        <v>59.9</v>
      </c>
      <c r="D87" s="14">
        <v>94</v>
      </c>
      <c r="E87" s="14">
        <v>34.1</v>
      </c>
      <c r="F87" s="14">
        <v>36.28</v>
      </c>
      <c r="G87">
        <f t="shared" si="3"/>
        <v>0</v>
      </c>
      <c r="M87" s="13" t="s">
        <v>13</v>
      </c>
      <c r="N87" s="14">
        <v>72.900000000000006</v>
      </c>
      <c r="O87" s="14">
        <v>72.900000000000006</v>
      </c>
      <c r="P87" s="14">
        <v>94</v>
      </c>
      <c r="Q87" s="14">
        <v>21.1</v>
      </c>
      <c r="R87" s="14">
        <v>22.45</v>
      </c>
    </row>
    <row r="88" spans="1:18" ht="15" thickBot="1" x14ac:dyDescent="0.35">
      <c r="A88" s="13" t="s">
        <v>14</v>
      </c>
      <c r="B88" s="14">
        <v>59.9</v>
      </c>
      <c r="C88" s="14">
        <v>59.9</v>
      </c>
      <c r="D88" s="14">
        <v>23</v>
      </c>
      <c r="E88" s="14">
        <v>-36.9</v>
      </c>
      <c r="F88" s="14">
        <v>-160.43</v>
      </c>
      <c r="G88">
        <f t="shared" si="3"/>
        <v>0</v>
      </c>
      <c r="M88" s="13" t="s">
        <v>14</v>
      </c>
      <c r="N88" s="14">
        <v>58</v>
      </c>
      <c r="O88" s="14">
        <v>58</v>
      </c>
      <c r="P88" s="14">
        <v>23</v>
      </c>
      <c r="Q88" s="14">
        <v>-35</v>
      </c>
      <c r="R88" s="14">
        <v>-152.16999999999999</v>
      </c>
    </row>
    <row r="89" spans="1:18" ht="15" thickBot="1" x14ac:dyDescent="0.35">
      <c r="A89" s="13" t="s">
        <v>15</v>
      </c>
      <c r="B89" s="14">
        <v>59.9</v>
      </c>
      <c r="C89" s="14">
        <v>59.9</v>
      </c>
      <c r="D89" s="14">
        <v>23</v>
      </c>
      <c r="E89" s="14">
        <v>-36.9</v>
      </c>
      <c r="F89" s="14">
        <v>-160.43</v>
      </c>
      <c r="G89">
        <f t="shared" si="3"/>
        <v>0</v>
      </c>
      <c r="M89" s="13" t="s">
        <v>15</v>
      </c>
      <c r="N89" s="14">
        <v>58</v>
      </c>
      <c r="O89" s="14">
        <v>58</v>
      </c>
      <c r="P89" s="14">
        <v>23</v>
      </c>
      <c r="Q89" s="14">
        <v>-35</v>
      </c>
      <c r="R89" s="14">
        <v>-152.16999999999999</v>
      </c>
    </row>
    <row r="90" spans="1:18" ht="15" thickBot="1" x14ac:dyDescent="0.35">
      <c r="A90" s="13" t="s">
        <v>16</v>
      </c>
      <c r="B90" s="14">
        <v>59.9</v>
      </c>
      <c r="C90" s="14">
        <v>59.9</v>
      </c>
      <c r="D90" s="14">
        <v>76</v>
      </c>
      <c r="E90" s="14">
        <v>16.100000000000001</v>
      </c>
      <c r="F90" s="14">
        <v>21.18</v>
      </c>
      <c r="G90">
        <f t="shared" si="3"/>
        <v>0</v>
      </c>
      <c r="M90" s="13" t="s">
        <v>16</v>
      </c>
      <c r="N90" s="14">
        <v>58</v>
      </c>
      <c r="O90" s="14">
        <v>58</v>
      </c>
      <c r="P90" s="14">
        <v>76</v>
      </c>
      <c r="Q90" s="14">
        <v>18</v>
      </c>
      <c r="R90" s="14">
        <v>23.68</v>
      </c>
    </row>
    <row r="91" spans="1:18" ht="15" thickBot="1" x14ac:dyDescent="0.35">
      <c r="A91" s="13" t="s">
        <v>17</v>
      </c>
      <c r="B91" s="14">
        <v>61.4</v>
      </c>
      <c r="C91" s="14">
        <v>61.4</v>
      </c>
      <c r="D91" s="14">
        <v>39</v>
      </c>
      <c r="E91" s="14">
        <v>-22.4</v>
      </c>
      <c r="F91" s="14">
        <v>-57.44</v>
      </c>
      <c r="G91">
        <f t="shared" si="3"/>
        <v>0</v>
      </c>
      <c r="M91" s="13" t="s">
        <v>17</v>
      </c>
      <c r="N91" s="14">
        <v>58</v>
      </c>
      <c r="O91" s="14">
        <v>58</v>
      </c>
      <c r="P91" s="14">
        <v>39</v>
      </c>
      <c r="Q91" s="14">
        <v>-19</v>
      </c>
      <c r="R91" s="14">
        <v>-48.72</v>
      </c>
    </row>
    <row r="92" spans="1:18" ht="15" thickBot="1" x14ac:dyDescent="0.35">
      <c r="A92" s="13" t="s">
        <v>18</v>
      </c>
      <c r="B92" s="14">
        <v>61.4</v>
      </c>
      <c r="C92" s="14">
        <v>61.4</v>
      </c>
      <c r="D92" s="14">
        <v>97</v>
      </c>
      <c r="E92" s="14">
        <v>35.6</v>
      </c>
      <c r="F92" s="14">
        <v>36.700000000000003</v>
      </c>
      <c r="G92">
        <f t="shared" si="3"/>
        <v>0</v>
      </c>
      <c r="M92" s="13" t="s">
        <v>18</v>
      </c>
      <c r="N92" s="14">
        <v>58</v>
      </c>
      <c r="O92" s="14">
        <v>58</v>
      </c>
      <c r="P92" s="14">
        <v>97</v>
      </c>
      <c r="Q92" s="14">
        <v>39</v>
      </c>
      <c r="R92" s="14">
        <v>40.21</v>
      </c>
    </row>
    <row r="93" spans="1:18" ht="15" thickBot="1" x14ac:dyDescent="0.35">
      <c r="A93" s="13" t="s">
        <v>19</v>
      </c>
      <c r="B93" s="14">
        <v>61.4</v>
      </c>
      <c r="C93" s="14">
        <v>61.4</v>
      </c>
      <c r="D93" s="14">
        <v>20</v>
      </c>
      <c r="E93" s="14">
        <v>-41.4</v>
      </c>
      <c r="F93" s="14">
        <v>-207</v>
      </c>
      <c r="G93">
        <f t="shared" si="3"/>
        <v>0</v>
      </c>
      <c r="M93" s="13" t="s">
        <v>19</v>
      </c>
      <c r="N93" s="14">
        <v>56.5</v>
      </c>
      <c r="O93" s="14">
        <v>56.5</v>
      </c>
      <c r="P93" s="14">
        <v>20</v>
      </c>
      <c r="Q93" s="14">
        <v>-36.5</v>
      </c>
      <c r="R93" s="14">
        <v>-182.5</v>
      </c>
    </row>
    <row r="94" spans="1:18" ht="15" thickBot="1" x14ac:dyDescent="0.35"/>
    <row r="95" spans="1:18" ht="15" thickBot="1" x14ac:dyDescent="0.35">
      <c r="A95" s="15" t="s">
        <v>73</v>
      </c>
      <c r="B95" s="16">
        <v>101.9</v>
      </c>
      <c r="M95" s="15" t="s">
        <v>73</v>
      </c>
      <c r="N95" s="16">
        <v>72.900000000000006</v>
      </c>
    </row>
    <row r="96" spans="1:18" ht="15" thickBot="1" x14ac:dyDescent="0.35">
      <c r="A96" s="15" t="s">
        <v>74</v>
      </c>
      <c r="B96" s="16">
        <v>0</v>
      </c>
      <c r="M96" s="15" t="s">
        <v>74</v>
      </c>
      <c r="N96" s="16">
        <v>56.5</v>
      </c>
    </row>
    <row r="97" spans="1:14" ht="15" thickBot="1" x14ac:dyDescent="0.35">
      <c r="A97" s="15" t="s">
        <v>75</v>
      </c>
      <c r="B97" s="16">
        <v>1247.5</v>
      </c>
      <c r="M97" s="15" t="s">
        <v>75</v>
      </c>
      <c r="N97" s="16">
        <v>1248.9000000000001</v>
      </c>
    </row>
    <row r="98" spans="1:14" ht="15" thickBot="1" x14ac:dyDescent="0.35">
      <c r="A98" s="15" t="s">
        <v>76</v>
      </c>
      <c r="B98" s="16">
        <v>1247</v>
      </c>
      <c r="M98" s="15" t="s">
        <v>76</v>
      </c>
      <c r="N98" s="16">
        <v>1247</v>
      </c>
    </row>
    <row r="99" spans="1:14" ht="15" thickBot="1" x14ac:dyDescent="0.35">
      <c r="A99" s="15" t="s">
        <v>77</v>
      </c>
      <c r="B99" s="16">
        <v>0.5</v>
      </c>
      <c r="M99" s="15" t="s">
        <v>77</v>
      </c>
      <c r="N99" s="16">
        <v>1.9</v>
      </c>
    </row>
    <row r="100" spans="1:14" ht="15" thickBot="1" x14ac:dyDescent="0.35">
      <c r="A100" s="15" t="s">
        <v>78</v>
      </c>
      <c r="B100" s="16"/>
      <c r="M100" s="15" t="s">
        <v>78</v>
      </c>
      <c r="N100" s="16"/>
    </row>
    <row r="101" spans="1:14" ht="15" thickBot="1" x14ac:dyDescent="0.35">
      <c r="A101" s="15" t="s">
        <v>79</v>
      </c>
      <c r="B101" s="16"/>
      <c r="M101" s="15" t="s">
        <v>79</v>
      </c>
      <c r="N101" s="16"/>
    </row>
    <row r="102" spans="1:14" ht="15" thickBot="1" x14ac:dyDescent="0.35">
      <c r="A102" s="15" t="s">
        <v>80</v>
      </c>
      <c r="B102" s="16">
        <v>0</v>
      </c>
      <c r="M102" s="15" t="s">
        <v>80</v>
      </c>
      <c r="N102" s="16">
        <v>0</v>
      </c>
    </row>
    <row r="104" spans="1:14" x14ac:dyDescent="0.3">
      <c r="A104" s="17" t="s">
        <v>81</v>
      </c>
      <c r="M104" s="17" t="s">
        <v>81</v>
      </c>
    </row>
    <row r="106" spans="1:14" x14ac:dyDescent="0.3">
      <c r="A106" s="18" t="s">
        <v>82</v>
      </c>
      <c r="M106" s="18" t="s">
        <v>82</v>
      </c>
    </row>
    <row r="107" spans="1:14" x14ac:dyDescent="0.3">
      <c r="A107" s="18" t="s">
        <v>83</v>
      </c>
      <c r="M107" s="18" t="s">
        <v>91</v>
      </c>
    </row>
  </sheetData>
  <conditionalFormatting sqref="B52:B7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1:O7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:C7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4:G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4" r:id="rId1" display="https://miau.my-x.hu/myx-free/coco/test/236046220211024082554.html" xr:uid="{EABC1064-5C19-48CC-85E6-5C5C738AE83A}"/>
    <hyperlink ref="M104" r:id="rId2" display="https://miau.my-x.hu/myx-free/coco/test/641801320211024083445.html" xr:uid="{8558C121-1F52-4AB4-A9B4-CA700EB796E9}"/>
  </hyperlinks>
  <pageMargins left="0.7" right="0.7" top="0.75" bottom="0.75" header="0.3" footer="0.3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E57D-9D82-4D92-9B76-B514FAC9DF59}">
  <dimension ref="A1:X131"/>
  <sheetViews>
    <sheetView zoomScale="20" zoomScaleNormal="20" workbookViewId="0"/>
  </sheetViews>
  <sheetFormatPr defaultRowHeight="14.4" x14ac:dyDescent="0.3"/>
  <sheetData>
    <row r="1" spans="1:6" x14ac:dyDescent="0.3">
      <c r="A1" t="s">
        <v>84</v>
      </c>
      <c r="B1" t="s">
        <v>158</v>
      </c>
      <c r="C1" t="s">
        <v>85</v>
      </c>
      <c r="D1" t="s">
        <v>158</v>
      </c>
      <c r="E1" t="s">
        <v>24</v>
      </c>
      <c r="F1" t="s">
        <v>178</v>
      </c>
    </row>
    <row r="2" spans="1:6" x14ac:dyDescent="0.3">
      <c r="A2">
        <f>raw!R4</f>
        <v>16</v>
      </c>
      <c r="B2">
        <f>raw!T4</f>
        <v>97</v>
      </c>
      <c r="C2">
        <f>raw!M4</f>
        <v>5</v>
      </c>
      <c r="D2">
        <f>B2</f>
        <v>97</v>
      </c>
      <c r="E2">
        <f>C2+A2</f>
        <v>21</v>
      </c>
      <c r="F2">
        <f>E2-raw!Z4</f>
        <v>0</v>
      </c>
    </row>
    <row r="3" spans="1:6" x14ac:dyDescent="0.3">
      <c r="A3">
        <f>raw!R5</f>
        <v>3</v>
      </c>
      <c r="B3">
        <f>raw!T5</f>
        <v>43</v>
      </c>
      <c r="C3">
        <f>raw!M5</f>
        <v>18</v>
      </c>
      <c r="D3">
        <f t="shared" ref="D3:D21" si="0">B3</f>
        <v>43</v>
      </c>
      <c r="E3">
        <f t="shared" ref="E3:E21" si="1">C3+A3</f>
        <v>21</v>
      </c>
      <c r="F3">
        <f>E3-raw!Z5</f>
        <v>0</v>
      </c>
    </row>
    <row r="4" spans="1:6" x14ac:dyDescent="0.3">
      <c r="A4">
        <f>raw!R6</f>
        <v>7</v>
      </c>
      <c r="B4">
        <f>raw!T6</f>
        <v>41</v>
      </c>
      <c r="C4">
        <f>raw!M6</f>
        <v>14</v>
      </c>
      <c r="D4">
        <f t="shared" si="0"/>
        <v>41</v>
      </c>
      <c r="E4">
        <f t="shared" si="1"/>
        <v>21</v>
      </c>
      <c r="F4">
        <f>E4-raw!Z6</f>
        <v>0</v>
      </c>
    </row>
    <row r="5" spans="1:6" x14ac:dyDescent="0.3">
      <c r="A5">
        <f>raw!R7</f>
        <v>6</v>
      </c>
      <c r="B5">
        <f>raw!T7</f>
        <v>88</v>
      </c>
      <c r="C5">
        <f>raw!M7</f>
        <v>15</v>
      </c>
      <c r="D5">
        <f t="shared" si="0"/>
        <v>88</v>
      </c>
      <c r="E5">
        <f t="shared" si="1"/>
        <v>21</v>
      </c>
      <c r="F5">
        <f>E5-raw!Z7</f>
        <v>0</v>
      </c>
    </row>
    <row r="6" spans="1:6" x14ac:dyDescent="0.3">
      <c r="A6">
        <f>raw!R8</f>
        <v>15</v>
      </c>
      <c r="B6">
        <f>raw!T8</f>
        <v>60</v>
      </c>
      <c r="C6">
        <f>raw!M8</f>
        <v>6</v>
      </c>
      <c r="D6">
        <f t="shared" si="0"/>
        <v>60</v>
      </c>
      <c r="E6">
        <f t="shared" si="1"/>
        <v>21</v>
      </c>
      <c r="F6">
        <f>E6-raw!Z8</f>
        <v>0</v>
      </c>
    </row>
    <row r="7" spans="1:6" x14ac:dyDescent="0.3">
      <c r="A7">
        <f>raw!R9</f>
        <v>9</v>
      </c>
      <c r="B7">
        <f>raw!T9</f>
        <v>34</v>
      </c>
      <c r="C7">
        <f>raw!M9</f>
        <v>12</v>
      </c>
      <c r="D7">
        <f t="shared" si="0"/>
        <v>34</v>
      </c>
      <c r="E7">
        <f t="shared" si="1"/>
        <v>21</v>
      </c>
      <c r="F7">
        <f>E7-raw!Z9</f>
        <v>0</v>
      </c>
    </row>
    <row r="8" spans="1:6" x14ac:dyDescent="0.3">
      <c r="A8">
        <f>raw!R10</f>
        <v>19</v>
      </c>
      <c r="B8">
        <f>raw!T10</f>
        <v>68</v>
      </c>
      <c r="C8">
        <f>raw!M10</f>
        <v>1</v>
      </c>
      <c r="D8">
        <f t="shared" si="0"/>
        <v>68</v>
      </c>
      <c r="E8">
        <f t="shared" si="1"/>
        <v>20</v>
      </c>
      <c r="F8">
        <f>E8-raw!Z10</f>
        <v>0</v>
      </c>
    </row>
    <row r="9" spans="1:6" x14ac:dyDescent="0.3">
      <c r="A9">
        <f>raw!R11</f>
        <v>4</v>
      </c>
      <c r="B9">
        <f>raw!T11</f>
        <v>96</v>
      </c>
      <c r="C9">
        <f>raw!M11</f>
        <v>16</v>
      </c>
      <c r="D9">
        <f t="shared" si="0"/>
        <v>96</v>
      </c>
      <c r="E9">
        <f t="shared" si="1"/>
        <v>20</v>
      </c>
      <c r="F9">
        <f>E9-raw!Z11</f>
        <v>0</v>
      </c>
    </row>
    <row r="10" spans="1:6" x14ac:dyDescent="0.3">
      <c r="A10">
        <f>raw!R12</f>
        <v>17</v>
      </c>
      <c r="B10">
        <f>raw!T12</f>
        <v>54</v>
      </c>
      <c r="C10">
        <f>raw!M12</f>
        <v>4</v>
      </c>
      <c r="D10">
        <f t="shared" si="0"/>
        <v>54</v>
      </c>
      <c r="E10">
        <f t="shared" si="1"/>
        <v>21</v>
      </c>
      <c r="F10">
        <f>E10-raw!Z12</f>
        <v>0</v>
      </c>
    </row>
    <row r="11" spans="1:6" x14ac:dyDescent="0.3">
      <c r="A11">
        <f>raw!R13</f>
        <v>2</v>
      </c>
      <c r="B11">
        <f>raw!T13</f>
        <v>54</v>
      </c>
      <c r="C11">
        <f>raw!M13</f>
        <v>19</v>
      </c>
      <c r="D11">
        <f t="shared" si="0"/>
        <v>54</v>
      </c>
      <c r="E11">
        <f t="shared" si="1"/>
        <v>21</v>
      </c>
      <c r="F11">
        <f>E11-raw!Z13</f>
        <v>0</v>
      </c>
    </row>
    <row r="12" spans="1:6" x14ac:dyDescent="0.3">
      <c r="A12">
        <f>raw!R14</f>
        <v>12</v>
      </c>
      <c r="B12">
        <f>raw!T14</f>
        <v>75</v>
      </c>
      <c r="C12">
        <f>raw!M14</f>
        <v>9</v>
      </c>
      <c r="D12">
        <f t="shared" si="0"/>
        <v>75</v>
      </c>
      <c r="E12">
        <f t="shared" si="1"/>
        <v>21</v>
      </c>
      <c r="F12">
        <f>E12-raw!Z14</f>
        <v>0</v>
      </c>
    </row>
    <row r="13" spans="1:6" x14ac:dyDescent="0.3">
      <c r="A13">
        <f>raw!R15</f>
        <v>8</v>
      </c>
      <c r="B13">
        <f>raw!T15</f>
        <v>78</v>
      </c>
      <c r="C13">
        <f>raw!M15</f>
        <v>13</v>
      </c>
      <c r="D13">
        <f t="shared" si="0"/>
        <v>78</v>
      </c>
      <c r="E13">
        <f t="shared" si="1"/>
        <v>21</v>
      </c>
      <c r="F13">
        <f>E13-raw!Z15</f>
        <v>0</v>
      </c>
    </row>
    <row r="14" spans="1:6" x14ac:dyDescent="0.3">
      <c r="A14">
        <f>raw!R16</f>
        <v>18</v>
      </c>
      <c r="B14">
        <f>raw!T16</f>
        <v>87</v>
      </c>
      <c r="C14">
        <f>raw!M16</f>
        <v>3</v>
      </c>
      <c r="D14">
        <f t="shared" si="0"/>
        <v>87</v>
      </c>
      <c r="E14">
        <f t="shared" si="1"/>
        <v>21</v>
      </c>
      <c r="F14">
        <f>E14-raw!Z16</f>
        <v>0</v>
      </c>
    </row>
    <row r="15" spans="1:6" x14ac:dyDescent="0.3">
      <c r="A15">
        <f>raw!R17</f>
        <v>10</v>
      </c>
      <c r="B15">
        <f>raw!T17</f>
        <v>94</v>
      </c>
      <c r="C15">
        <f>raw!M17</f>
        <v>11</v>
      </c>
      <c r="D15">
        <f t="shared" si="0"/>
        <v>94</v>
      </c>
      <c r="E15">
        <f t="shared" si="1"/>
        <v>21</v>
      </c>
      <c r="F15">
        <f>E15-raw!Z17</f>
        <v>0</v>
      </c>
    </row>
    <row r="16" spans="1:6" x14ac:dyDescent="0.3">
      <c r="A16">
        <f>raw!R18</f>
        <v>19</v>
      </c>
      <c r="B16">
        <f>raw!T18</f>
        <v>23</v>
      </c>
      <c r="C16">
        <f>raw!M18</f>
        <v>1</v>
      </c>
      <c r="D16">
        <f t="shared" si="0"/>
        <v>23</v>
      </c>
      <c r="E16">
        <f t="shared" si="1"/>
        <v>20</v>
      </c>
      <c r="F16">
        <f>E16-raw!Z18</f>
        <v>0</v>
      </c>
    </row>
    <row r="17" spans="1:24" x14ac:dyDescent="0.3">
      <c r="A17">
        <f>raw!R19</f>
        <v>14</v>
      </c>
      <c r="B17">
        <f>raw!T19</f>
        <v>23</v>
      </c>
      <c r="C17">
        <f>raw!M19</f>
        <v>7</v>
      </c>
      <c r="D17">
        <f t="shared" si="0"/>
        <v>23</v>
      </c>
      <c r="E17">
        <f t="shared" si="1"/>
        <v>21</v>
      </c>
      <c r="F17">
        <f>E17-raw!Z19</f>
        <v>0</v>
      </c>
    </row>
    <row r="18" spans="1:24" x14ac:dyDescent="0.3">
      <c r="A18">
        <f>raw!R20</f>
        <v>11</v>
      </c>
      <c r="B18">
        <f>raw!T20</f>
        <v>76</v>
      </c>
      <c r="C18">
        <f>raw!M20</f>
        <v>10</v>
      </c>
      <c r="D18">
        <f t="shared" si="0"/>
        <v>76</v>
      </c>
      <c r="E18">
        <f t="shared" si="1"/>
        <v>21</v>
      </c>
      <c r="F18">
        <f>E18-raw!Z20</f>
        <v>0</v>
      </c>
    </row>
    <row r="19" spans="1:24" x14ac:dyDescent="0.3">
      <c r="A19">
        <f>raw!R21</f>
        <v>1</v>
      </c>
      <c r="B19">
        <f>raw!T21</f>
        <v>39</v>
      </c>
      <c r="C19">
        <f>raw!M21</f>
        <v>20</v>
      </c>
      <c r="D19">
        <f t="shared" si="0"/>
        <v>39</v>
      </c>
      <c r="E19">
        <f t="shared" si="1"/>
        <v>21</v>
      </c>
      <c r="F19">
        <f>E19-raw!Z21</f>
        <v>0</v>
      </c>
    </row>
    <row r="20" spans="1:24" x14ac:dyDescent="0.3">
      <c r="A20">
        <f>raw!R22</f>
        <v>13</v>
      </c>
      <c r="B20">
        <f>raw!T22</f>
        <v>97</v>
      </c>
      <c r="C20">
        <f>raw!M22</f>
        <v>8</v>
      </c>
      <c r="D20">
        <f t="shared" si="0"/>
        <v>97</v>
      </c>
      <c r="E20">
        <f t="shared" si="1"/>
        <v>21</v>
      </c>
      <c r="F20">
        <f>E20-raw!Z22</f>
        <v>0</v>
      </c>
    </row>
    <row r="21" spans="1:24" x14ac:dyDescent="0.3">
      <c r="A21">
        <f>raw!R23</f>
        <v>4</v>
      </c>
      <c r="B21">
        <f>raw!T23</f>
        <v>20</v>
      </c>
      <c r="C21">
        <f>raw!M23</f>
        <v>16</v>
      </c>
      <c r="D21">
        <f t="shared" si="0"/>
        <v>20</v>
      </c>
      <c r="E21">
        <f t="shared" si="1"/>
        <v>20</v>
      </c>
      <c r="F21">
        <f>E21-raw!Z23</f>
        <v>0</v>
      </c>
    </row>
    <row r="25" spans="1:24" ht="18" x14ac:dyDescent="0.3">
      <c r="A25" s="9"/>
      <c r="M25" s="9"/>
    </row>
    <row r="26" spans="1:24" x14ac:dyDescent="0.3">
      <c r="A26" s="10"/>
      <c r="M26" s="10"/>
    </row>
    <row r="29" spans="1:24" ht="18" x14ac:dyDescent="0.3">
      <c r="A29" s="11" t="s">
        <v>32</v>
      </c>
      <c r="B29" s="12">
        <v>5494143</v>
      </c>
      <c r="C29" s="11" t="s">
        <v>33</v>
      </c>
      <c r="D29" s="12">
        <v>20</v>
      </c>
      <c r="E29" s="11" t="s">
        <v>34</v>
      </c>
      <c r="F29" s="12">
        <v>1</v>
      </c>
      <c r="G29" s="11" t="s">
        <v>35</v>
      </c>
      <c r="H29" s="12">
        <v>20</v>
      </c>
      <c r="I29" s="11" t="s">
        <v>36</v>
      </c>
      <c r="J29" s="12">
        <v>0</v>
      </c>
      <c r="K29" s="11" t="s">
        <v>37</v>
      </c>
      <c r="L29" s="12" t="s">
        <v>220</v>
      </c>
      <c r="M29" s="11" t="s">
        <v>32</v>
      </c>
      <c r="N29" s="12">
        <v>3586890</v>
      </c>
      <c r="O29" s="11" t="s">
        <v>33</v>
      </c>
      <c r="P29" s="12">
        <v>20</v>
      </c>
      <c r="Q29" s="11" t="s">
        <v>34</v>
      </c>
      <c r="R29" s="12">
        <v>1</v>
      </c>
      <c r="S29" s="11" t="s">
        <v>35</v>
      </c>
      <c r="T29" s="12">
        <v>20</v>
      </c>
      <c r="U29" s="11" t="s">
        <v>36</v>
      </c>
      <c r="V29" s="12">
        <v>0</v>
      </c>
      <c r="W29" s="11" t="s">
        <v>37</v>
      </c>
      <c r="X29" s="12" t="s">
        <v>225</v>
      </c>
    </row>
    <row r="30" spans="1:24" ht="18.600000000000001" thickBot="1" x14ac:dyDescent="0.35">
      <c r="A30" s="9"/>
      <c r="M30" s="9"/>
    </row>
    <row r="31" spans="1:24" ht="15" thickBot="1" x14ac:dyDescent="0.35">
      <c r="A31" s="13" t="s">
        <v>39</v>
      </c>
      <c r="B31" s="13" t="s">
        <v>40</v>
      </c>
      <c r="C31" s="13" t="s">
        <v>41</v>
      </c>
      <c r="M31" s="13" t="s">
        <v>39</v>
      </c>
      <c r="N31" s="13" t="s">
        <v>40</v>
      </c>
      <c r="O31" s="13" t="s">
        <v>41</v>
      </c>
    </row>
    <row r="32" spans="1:24" ht="15" thickBot="1" x14ac:dyDescent="0.35">
      <c r="A32" s="13" t="s">
        <v>0</v>
      </c>
      <c r="B32" s="14">
        <v>16</v>
      </c>
      <c r="C32" s="14">
        <v>97</v>
      </c>
      <c r="M32" s="13" t="s">
        <v>0</v>
      </c>
      <c r="N32" s="14">
        <v>5</v>
      </c>
      <c r="O32" s="14">
        <v>97</v>
      </c>
    </row>
    <row r="33" spans="1:15" ht="15" thickBot="1" x14ac:dyDescent="0.35">
      <c r="A33" s="13" t="s">
        <v>1</v>
      </c>
      <c r="B33" s="14">
        <v>3</v>
      </c>
      <c r="C33" s="14">
        <v>43</v>
      </c>
      <c r="M33" s="13" t="s">
        <v>1</v>
      </c>
      <c r="N33" s="14">
        <v>18</v>
      </c>
      <c r="O33" s="14">
        <v>43</v>
      </c>
    </row>
    <row r="34" spans="1:15" ht="15" thickBot="1" x14ac:dyDescent="0.35">
      <c r="A34" s="13" t="s">
        <v>2</v>
      </c>
      <c r="B34" s="14">
        <v>7</v>
      </c>
      <c r="C34" s="14">
        <v>41</v>
      </c>
      <c r="M34" s="13" t="s">
        <v>2</v>
      </c>
      <c r="N34" s="14">
        <v>14</v>
      </c>
      <c r="O34" s="14">
        <v>41</v>
      </c>
    </row>
    <row r="35" spans="1:15" ht="15" thickBot="1" x14ac:dyDescent="0.35">
      <c r="A35" s="13" t="s">
        <v>3</v>
      </c>
      <c r="B35" s="14">
        <v>6</v>
      </c>
      <c r="C35" s="14">
        <v>88</v>
      </c>
      <c r="M35" s="13" t="s">
        <v>3</v>
      </c>
      <c r="N35" s="14">
        <v>15</v>
      </c>
      <c r="O35" s="14">
        <v>88</v>
      </c>
    </row>
    <row r="36" spans="1:15" ht="15" thickBot="1" x14ac:dyDescent="0.35">
      <c r="A36" s="13" t="s">
        <v>4</v>
      </c>
      <c r="B36" s="14">
        <v>15</v>
      </c>
      <c r="C36" s="14">
        <v>60</v>
      </c>
      <c r="M36" s="13" t="s">
        <v>4</v>
      </c>
      <c r="N36" s="14">
        <v>6</v>
      </c>
      <c r="O36" s="14">
        <v>60</v>
      </c>
    </row>
    <row r="37" spans="1:15" ht="15" thickBot="1" x14ac:dyDescent="0.35">
      <c r="A37" s="13" t="s">
        <v>5</v>
      </c>
      <c r="B37" s="14">
        <v>9</v>
      </c>
      <c r="C37" s="14">
        <v>34</v>
      </c>
      <c r="M37" s="13" t="s">
        <v>5</v>
      </c>
      <c r="N37" s="14">
        <v>12</v>
      </c>
      <c r="O37" s="14">
        <v>34</v>
      </c>
    </row>
    <row r="38" spans="1:15" ht="15" thickBot="1" x14ac:dyDescent="0.35">
      <c r="A38" s="13" t="s">
        <v>6</v>
      </c>
      <c r="B38" s="14">
        <v>19</v>
      </c>
      <c r="C38" s="14">
        <v>68</v>
      </c>
      <c r="M38" s="13" t="s">
        <v>6</v>
      </c>
      <c r="N38" s="14">
        <v>1</v>
      </c>
      <c r="O38" s="14">
        <v>68</v>
      </c>
    </row>
    <row r="39" spans="1:15" ht="15" thickBot="1" x14ac:dyDescent="0.35">
      <c r="A39" s="13" t="s">
        <v>7</v>
      </c>
      <c r="B39" s="14">
        <v>4</v>
      </c>
      <c r="C39" s="14">
        <v>96</v>
      </c>
      <c r="M39" s="13" t="s">
        <v>7</v>
      </c>
      <c r="N39" s="14">
        <v>16</v>
      </c>
      <c r="O39" s="14">
        <v>96</v>
      </c>
    </row>
    <row r="40" spans="1:15" ht="15" thickBot="1" x14ac:dyDescent="0.35">
      <c r="A40" s="13" t="s">
        <v>8</v>
      </c>
      <c r="B40" s="14">
        <v>17</v>
      </c>
      <c r="C40" s="14">
        <v>54</v>
      </c>
      <c r="M40" s="13" t="s">
        <v>8</v>
      </c>
      <c r="N40" s="14">
        <v>4</v>
      </c>
      <c r="O40" s="14">
        <v>54</v>
      </c>
    </row>
    <row r="41" spans="1:15" ht="15" thickBot="1" x14ac:dyDescent="0.35">
      <c r="A41" s="13" t="s">
        <v>9</v>
      </c>
      <c r="B41" s="14">
        <v>2</v>
      </c>
      <c r="C41" s="14">
        <v>54</v>
      </c>
      <c r="M41" s="13" t="s">
        <v>9</v>
      </c>
      <c r="N41" s="14">
        <v>19</v>
      </c>
      <c r="O41" s="14">
        <v>54</v>
      </c>
    </row>
    <row r="42" spans="1:15" ht="15" thickBot="1" x14ac:dyDescent="0.35">
      <c r="A42" s="13" t="s">
        <v>10</v>
      </c>
      <c r="B42" s="14">
        <v>12</v>
      </c>
      <c r="C42" s="14">
        <v>75</v>
      </c>
      <c r="M42" s="13" t="s">
        <v>10</v>
      </c>
      <c r="N42" s="14">
        <v>9</v>
      </c>
      <c r="O42" s="14">
        <v>75</v>
      </c>
    </row>
    <row r="43" spans="1:15" ht="15" thickBot="1" x14ac:dyDescent="0.35">
      <c r="A43" s="13" t="s">
        <v>11</v>
      </c>
      <c r="B43" s="14">
        <v>8</v>
      </c>
      <c r="C43" s="14">
        <v>78</v>
      </c>
      <c r="M43" s="13" t="s">
        <v>11</v>
      </c>
      <c r="N43" s="14">
        <v>13</v>
      </c>
      <c r="O43" s="14">
        <v>78</v>
      </c>
    </row>
    <row r="44" spans="1:15" ht="15" thickBot="1" x14ac:dyDescent="0.35">
      <c r="A44" s="13" t="s">
        <v>12</v>
      </c>
      <c r="B44" s="14">
        <v>18</v>
      </c>
      <c r="C44" s="14">
        <v>87</v>
      </c>
      <c r="M44" s="13" t="s">
        <v>12</v>
      </c>
      <c r="N44" s="14">
        <v>3</v>
      </c>
      <c r="O44" s="14">
        <v>87</v>
      </c>
    </row>
    <row r="45" spans="1:15" ht="15" thickBot="1" x14ac:dyDescent="0.35">
      <c r="A45" s="13" t="s">
        <v>13</v>
      </c>
      <c r="B45" s="14">
        <v>10</v>
      </c>
      <c r="C45" s="14">
        <v>94</v>
      </c>
      <c r="M45" s="13" t="s">
        <v>13</v>
      </c>
      <c r="N45" s="14">
        <v>11</v>
      </c>
      <c r="O45" s="14">
        <v>94</v>
      </c>
    </row>
    <row r="46" spans="1:15" ht="15" thickBot="1" x14ac:dyDescent="0.35">
      <c r="A46" s="13" t="s">
        <v>14</v>
      </c>
      <c r="B46" s="14">
        <v>19</v>
      </c>
      <c r="C46" s="14">
        <v>23</v>
      </c>
      <c r="M46" s="13" t="s">
        <v>14</v>
      </c>
      <c r="N46" s="14">
        <v>1</v>
      </c>
      <c r="O46" s="14">
        <v>23</v>
      </c>
    </row>
    <row r="47" spans="1:15" ht="15" thickBot="1" x14ac:dyDescent="0.35">
      <c r="A47" s="13" t="s">
        <v>15</v>
      </c>
      <c r="B47" s="14">
        <v>14</v>
      </c>
      <c r="C47" s="14">
        <v>23</v>
      </c>
      <c r="M47" s="13" t="s">
        <v>15</v>
      </c>
      <c r="N47" s="14">
        <v>7</v>
      </c>
      <c r="O47" s="14">
        <v>23</v>
      </c>
    </row>
    <row r="48" spans="1:15" ht="15" thickBot="1" x14ac:dyDescent="0.35">
      <c r="A48" s="13" t="s">
        <v>16</v>
      </c>
      <c r="B48" s="14">
        <v>11</v>
      </c>
      <c r="C48" s="14">
        <v>76</v>
      </c>
      <c r="M48" s="13" t="s">
        <v>16</v>
      </c>
      <c r="N48" s="14">
        <v>10</v>
      </c>
      <c r="O48" s="14">
        <v>76</v>
      </c>
    </row>
    <row r="49" spans="1:15" ht="15" thickBot="1" x14ac:dyDescent="0.35">
      <c r="A49" s="13" t="s">
        <v>17</v>
      </c>
      <c r="B49" s="14">
        <v>1</v>
      </c>
      <c r="C49" s="14">
        <v>39</v>
      </c>
      <c r="M49" s="13" t="s">
        <v>17</v>
      </c>
      <c r="N49" s="14">
        <v>20</v>
      </c>
      <c r="O49" s="14">
        <v>39</v>
      </c>
    </row>
    <row r="50" spans="1:15" ht="15" thickBot="1" x14ac:dyDescent="0.35">
      <c r="A50" s="13" t="s">
        <v>18</v>
      </c>
      <c r="B50" s="14">
        <v>13</v>
      </c>
      <c r="C50" s="14">
        <v>97</v>
      </c>
      <c r="M50" s="13" t="s">
        <v>18</v>
      </c>
      <c r="N50" s="14">
        <v>8</v>
      </c>
      <c r="O50" s="14">
        <v>97</v>
      </c>
    </row>
    <row r="51" spans="1:15" ht="15" thickBot="1" x14ac:dyDescent="0.35">
      <c r="A51" s="13" t="s">
        <v>19</v>
      </c>
      <c r="B51" s="14">
        <v>4</v>
      </c>
      <c r="C51" s="14">
        <v>20</v>
      </c>
      <c r="M51" s="13" t="s">
        <v>19</v>
      </c>
      <c r="N51" s="14">
        <v>16</v>
      </c>
      <c r="O51" s="14">
        <v>20</v>
      </c>
    </row>
    <row r="52" spans="1:15" ht="18.600000000000001" thickBot="1" x14ac:dyDescent="0.35">
      <c r="A52" s="9"/>
      <c r="M52" s="9"/>
    </row>
    <row r="53" spans="1:15" ht="15" thickBot="1" x14ac:dyDescent="0.35">
      <c r="A53" s="13" t="s">
        <v>42</v>
      </c>
      <c r="B53" s="13" t="s">
        <v>40</v>
      </c>
      <c r="M53" s="13" t="s">
        <v>42</v>
      </c>
      <c r="N53" s="13" t="s">
        <v>40</v>
      </c>
    </row>
    <row r="54" spans="1:15" ht="15" thickBot="1" x14ac:dyDescent="0.35">
      <c r="A54" s="13" t="s">
        <v>43</v>
      </c>
      <c r="B54" s="14" t="s">
        <v>221</v>
      </c>
      <c r="M54" s="13" t="s">
        <v>43</v>
      </c>
      <c r="N54" s="14" t="s">
        <v>226</v>
      </c>
    </row>
    <row r="55" spans="1:15" ht="15" thickBot="1" x14ac:dyDescent="0.35">
      <c r="A55" s="13" t="s">
        <v>45</v>
      </c>
      <c r="B55" s="14" t="s">
        <v>221</v>
      </c>
      <c r="M55" s="13" t="s">
        <v>45</v>
      </c>
      <c r="N55" s="14" t="s">
        <v>226</v>
      </c>
    </row>
    <row r="56" spans="1:15" ht="15" thickBot="1" x14ac:dyDescent="0.35">
      <c r="A56" s="13" t="s">
        <v>47</v>
      </c>
      <c r="B56" s="14" t="s">
        <v>221</v>
      </c>
      <c r="M56" s="13" t="s">
        <v>47</v>
      </c>
      <c r="N56" s="14" t="s">
        <v>226</v>
      </c>
    </row>
    <row r="57" spans="1:15" ht="15" thickBot="1" x14ac:dyDescent="0.35">
      <c r="A57" s="13" t="s">
        <v>48</v>
      </c>
      <c r="B57" s="14" t="s">
        <v>222</v>
      </c>
      <c r="M57" s="13" t="s">
        <v>48</v>
      </c>
      <c r="N57" s="14" t="s">
        <v>226</v>
      </c>
    </row>
    <row r="58" spans="1:15" ht="15" thickBot="1" x14ac:dyDescent="0.35">
      <c r="A58" s="13" t="s">
        <v>49</v>
      </c>
      <c r="B58" s="14" t="s">
        <v>222</v>
      </c>
      <c r="M58" s="13" t="s">
        <v>49</v>
      </c>
      <c r="N58" s="14" t="s">
        <v>226</v>
      </c>
    </row>
    <row r="59" spans="1:15" ht="15" thickBot="1" x14ac:dyDescent="0.35">
      <c r="A59" s="13" t="s">
        <v>50</v>
      </c>
      <c r="B59" s="14" t="s">
        <v>222</v>
      </c>
      <c r="M59" s="13" t="s">
        <v>50</v>
      </c>
      <c r="N59" s="14" t="s">
        <v>226</v>
      </c>
    </row>
    <row r="60" spans="1:15" ht="15" thickBot="1" x14ac:dyDescent="0.35">
      <c r="A60" s="13" t="s">
        <v>52</v>
      </c>
      <c r="B60" s="14" t="s">
        <v>222</v>
      </c>
      <c r="M60" s="13" t="s">
        <v>52</v>
      </c>
      <c r="N60" s="14" t="s">
        <v>226</v>
      </c>
    </row>
    <row r="61" spans="1:15" ht="15" thickBot="1" x14ac:dyDescent="0.35">
      <c r="A61" s="13" t="s">
        <v>53</v>
      </c>
      <c r="B61" s="14" t="s">
        <v>222</v>
      </c>
      <c r="M61" s="13" t="s">
        <v>53</v>
      </c>
      <c r="N61" s="14" t="s">
        <v>226</v>
      </c>
    </row>
    <row r="62" spans="1:15" ht="15" thickBot="1" x14ac:dyDescent="0.35">
      <c r="A62" s="13" t="s">
        <v>54</v>
      </c>
      <c r="B62" s="14" t="s">
        <v>222</v>
      </c>
      <c r="M62" s="13" t="s">
        <v>54</v>
      </c>
      <c r="N62" s="14" t="s">
        <v>227</v>
      </c>
    </row>
    <row r="63" spans="1:15" ht="15" thickBot="1" x14ac:dyDescent="0.35">
      <c r="A63" s="13" t="s">
        <v>55</v>
      </c>
      <c r="B63" s="14" t="s">
        <v>222</v>
      </c>
      <c r="M63" s="13" t="s">
        <v>55</v>
      </c>
      <c r="N63" s="14" t="s">
        <v>227</v>
      </c>
    </row>
    <row r="64" spans="1:15" ht="15" thickBot="1" x14ac:dyDescent="0.35">
      <c r="A64" s="13" t="s">
        <v>56</v>
      </c>
      <c r="B64" s="14" t="s">
        <v>222</v>
      </c>
      <c r="M64" s="13" t="s">
        <v>56</v>
      </c>
      <c r="N64" s="14" t="s">
        <v>227</v>
      </c>
    </row>
    <row r="65" spans="1:15" ht="15" thickBot="1" x14ac:dyDescent="0.35">
      <c r="A65" s="13" t="s">
        <v>57</v>
      </c>
      <c r="B65" s="14" t="s">
        <v>222</v>
      </c>
      <c r="M65" s="13" t="s">
        <v>57</v>
      </c>
      <c r="N65" s="14" t="s">
        <v>227</v>
      </c>
    </row>
    <row r="66" spans="1:15" ht="15" thickBot="1" x14ac:dyDescent="0.35">
      <c r="A66" s="13" t="s">
        <v>58</v>
      </c>
      <c r="B66" s="14" t="s">
        <v>222</v>
      </c>
      <c r="M66" s="13" t="s">
        <v>58</v>
      </c>
      <c r="N66" s="14" t="s">
        <v>227</v>
      </c>
    </row>
    <row r="67" spans="1:15" ht="15" thickBot="1" x14ac:dyDescent="0.35">
      <c r="A67" s="13" t="s">
        <v>59</v>
      </c>
      <c r="B67" s="14" t="s">
        <v>222</v>
      </c>
      <c r="M67" s="13" t="s">
        <v>59</v>
      </c>
      <c r="N67" s="14" t="s">
        <v>227</v>
      </c>
    </row>
    <row r="68" spans="1:15" ht="15" thickBot="1" x14ac:dyDescent="0.35">
      <c r="A68" s="13" t="s">
        <v>60</v>
      </c>
      <c r="B68" s="14" t="s">
        <v>222</v>
      </c>
      <c r="M68" s="13" t="s">
        <v>60</v>
      </c>
      <c r="N68" s="14" t="s">
        <v>227</v>
      </c>
    </row>
    <row r="69" spans="1:15" ht="15" thickBot="1" x14ac:dyDescent="0.35">
      <c r="A69" s="13" t="s">
        <v>61</v>
      </c>
      <c r="B69" s="14" t="s">
        <v>222</v>
      </c>
      <c r="M69" s="13" t="s">
        <v>61</v>
      </c>
      <c r="N69" s="14" t="s">
        <v>228</v>
      </c>
    </row>
    <row r="70" spans="1:15" ht="15" thickBot="1" x14ac:dyDescent="0.35">
      <c r="A70" s="13" t="s">
        <v>62</v>
      </c>
      <c r="B70" s="14" t="s">
        <v>223</v>
      </c>
      <c r="M70" s="13" t="s">
        <v>62</v>
      </c>
      <c r="N70" s="14" t="s">
        <v>229</v>
      </c>
    </row>
    <row r="71" spans="1:15" ht="15" thickBot="1" x14ac:dyDescent="0.35">
      <c r="A71" s="13" t="s">
        <v>63</v>
      </c>
      <c r="B71" s="14" t="s">
        <v>223</v>
      </c>
      <c r="M71" s="13" t="s">
        <v>63</v>
      </c>
      <c r="N71" s="14" t="s">
        <v>229</v>
      </c>
    </row>
    <row r="72" spans="1:15" ht="15" thickBot="1" x14ac:dyDescent="0.35">
      <c r="A72" s="13" t="s">
        <v>64</v>
      </c>
      <c r="B72" s="14" t="s">
        <v>224</v>
      </c>
      <c r="M72" s="13" t="s">
        <v>64</v>
      </c>
      <c r="N72" s="14" t="s">
        <v>229</v>
      </c>
    </row>
    <row r="73" spans="1:15" ht="15" thickBot="1" x14ac:dyDescent="0.35">
      <c r="A73" s="13" t="s">
        <v>65</v>
      </c>
      <c r="B73" s="14" t="s">
        <v>66</v>
      </c>
      <c r="M73" s="13" t="s">
        <v>65</v>
      </c>
      <c r="N73" s="14" t="s">
        <v>230</v>
      </c>
    </row>
    <row r="74" spans="1:15" ht="18.600000000000001" thickBot="1" x14ac:dyDescent="0.35">
      <c r="A74" s="9"/>
      <c r="M74" s="9"/>
    </row>
    <row r="75" spans="1:15" ht="15" thickBot="1" x14ac:dyDescent="0.35">
      <c r="A75" s="13" t="s">
        <v>67</v>
      </c>
      <c r="B75" s="13" t="s">
        <v>40</v>
      </c>
      <c r="C75" t="s">
        <v>23</v>
      </c>
      <c r="M75" s="13" t="s">
        <v>67</v>
      </c>
      <c r="N75" s="13" t="s">
        <v>40</v>
      </c>
      <c r="O75" t="s">
        <v>23</v>
      </c>
    </row>
    <row r="76" spans="1:15" ht="15" thickBot="1" x14ac:dyDescent="0.35">
      <c r="A76" s="13" t="s">
        <v>43</v>
      </c>
      <c r="B76" s="14">
        <v>73.099999999999994</v>
      </c>
      <c r="C76">
        <f>RANK(B76,B$76:B$95,0)</f>
        <v>1</v>
      </c>
      <c r="M76" s="13" t="s">
        <v>43</v>
      </c>
      <c r="N76" s="14">
        <v>67</v>
      </c>
      <c r="O76">
        <f>RANK(N76,N$76:N$95,0)</f>
        <v>1</v>
      </c>
    </row>
    <row r="77" spans="1:15" ht="15" thickBot="1" x14ac:dyDescent="0.35">
      <c r="A77" s="13" t="s">
        <v>45</v>
      </c>
      <c r="B77" s="14">
        <v>73.099999999999994</v>
      </c>
      <c r="C77">
        <f t="shared" ref="C77:C95" si="2">RANK(B77,B$76:B$95,0)</f>
        <v>1</v>
      </c>
      <c r="M77" s="13" t="s">
        <v>45</v>
      </c>
      <c r="N77" s="14">
        <v>67</v>
      </c>
      <c r="O77">
        <f t="shared" ref="O77:O95" si="3">RANK(N77,N$76:N$95,0)</f>
        <v>1</v>
      </c>
    </row>
    <row r="78" spans="1:15" ht="15" thickBot="1" x14ac:dyDescent="0.35">
      <c r="A78" s="13" t="s">
        <v>47</v>
      </c>
      <c r="B78" s="14">
        <v>73.099999999999994</v>
      </c>
      <c r="C78">
        <f t="shared" si="2"/>
        <v>1</v>
      </c>
      <c r="M78" s="13" t="s">
        <v>47</v>
      </c>
      <c r="N78" s="14">
        <v>67</v>
      </c>
      <c r="O78">
        <f t="shared" si="3"/>
        <v>1</v>
      </c>
    </row>
    <row r="79" spans="1:15" ht="15" thickBot="1" x14ac:dyDescent="0.35">
      <c r="A79" s="13" t="s">
        <v>48</v>
      </c>
      <c r="B79" s="14">
        <v>62.9</v>
      </c>
      <c r="C79">
        <f t="shared" si="2"/>
        <v>4</v>
      </c>
      <c r="M79" s="13" t="s">
        <v>48</v>
      </c>
      <c r="N79" s="14">
        <v>67</v>
      </c>
      <c r="O79">
        <f t="shared" si="3"/>
        <v>1</v>
      </c>
    </row>
    <row r="80" spans="1:15" ht="15" thickBot="1" x14ac:dyDescent="0.35">
      <c r="A80" s="13" t="s">
        <v>49</v>
      </c>
      <c r="B80" s="14">
        <v>62.9</v>
      </c>
      <c r="C80">
        <f t="shared" si="2"/>
        <v>4</v>
      </c>
      <c r="M80" s="13" t="s">
        <v>49</v>
      </c>
      <c r="N80" s="14">
        <v>67</v>
      </c>
      <c r="O80">
        <f t="shared" si="3"/>
        <v>1</v>
      </c>
    </row>
    <row r="81" spans="1:16" ht="15" thickBot="1" x14ac:dyDescent="0.35">
      <c r="A81" s="13" t="s">
        <v>50</v>
      </c>
      <c r="B81" s="14">
        <v>62.9</v>
      </c>
      <c r="C81">
        <f t="shared" si="2"/>
        <v>4</v>
      </c>
      <c r="M81" s="13" t="s">
        <v>50</v>
      </c>
      <c r="N81" s="14">
        <v>67</v>
      </c>
      <c r="O81">
        <f t="shared" si="3"/>
        <v>1</v>
      </c>
    </row>
    <row r="82" spans="1:16" ht="15" thickBot="1" x14ac:dyDescent="0.35">
      <c r="A82" s="13" t="s">
        <v>52</v>
      </c>
      <c r="B82" s="14">
        <v>62.9</v>
      </c>
      <c r="C82">
        <f t="shared" si="2"/>
        <v>4</v>
      </c>
      <c r="M82" s="13" t="s">
        <v>52</v>
      </c>
      <c r="N82" s="14">
        <v>67</v>
      </c>
      <c r="O82">
        <f t="shared" si="3"/>
        <v>1</v>
      </c>
    </row>
    <row r="83" spans="1:16" ht="15" thickBot="1" x14ac:dyDescent="0.35">
      <c r="A83" s="13" t="s">
        <v>53</v>
      </c>
      <c r="B83" s="14">
        <v>62.9</v>
      </c>
      <c r="C83">
        <f t="shared" si="2"/>
        <v>4</v>
      </c>
      <c r="M83" s="13" t="s">
        <v>53</v>
      </c>
      <c r="N83" s="14">
        <v>67</v>
      </c>
      <c r="O83">
        <f t="shared" si="3"/>
        <v>1</v>
      </c>
    </row>
    <row r="84" spans="1:16" ht="15" thickBot="1" x14ac:dyDescent="0.35">
      <c r="A84" s="13" t="s">
        <v>54</v>
      </c>
      <c r="B84" s="14">
        <v>62.9</v>
      </c>
      <c r="C84">
        <f t="shared" si="2"/>
        <v>4</v>
      </c>
      <c r="M84" s="13" t="s">
        <v>54</v>
      </c>
      <c r="N84" s="14">
        <v>66.5</v>
      </c>
      <c r="O84">
        <f t="shared" si="3"/>
        <v>9</v>
      </c>
    </row>
    <row r="85" spans="1:16" ht="15" thickBot="1" x14ac:dyDescent="0.35">
      <c r="A85" s="13" t="s">
        <v>55</v>
      </c>
      <c r="B85" s="14">
        <v>62.9</v>
      </c>
      <c r="C85">
        <f t="shared" si="2"/>
        <v>4</v>
      </c>
      <c r="M85" s="13" t="s">
        <v>55</v>
      </c>
      <c r="N85" s="14">
        <v>66.5</v>
      </c>
      <c r="O85">
        <f t="shared" si="3"/>
        <v>9</v>
      </c>
    </row>
    <row r="86" spans="1:16" ht="15" thickBot="1" x14ac:dyDescent="0.35">
      <c r="A86" s="13" t="s">
        <v>56</v>
      </c>
      <c r="B86" s="14">
        <v>62.9</v>
      </c>
      <c r="C86">
        <f t="shared" si="2"/>
        <v>4</v>
      </c>
      <c r="M86" s="13" t="s">
        <v>56</v>
      </c>
      <c r="N86" s="14">
        <v>66.5</v>
      </c>
      <c r="O86">
        <f t="shared" si="3"/>
        <v>9</v>
      </c>
    </row>
    <row r="87" spans="1:16" ht="15" thickBot="1" x14ac:dyDescent="0.35">
      <c r="A87" s="13" t="s">
        <v>57</v>
      </c>
      <c r="B87" s="14">
        <v>62.9</v>
      </c>
      <c r="C87">
        <f t="shared" si="2"/>
        <v>4</v>
      </c>
      <c r="M87" s="13" t="s">
        <v>57</v>
      </c>
      <c r="N87" s="14">
        <v>66.5</v>
      </c>
      <c r="O87">
        <f t="shared" si="3"/>
        <v>9</v>
      </c>
    </row>
    <row r="88" spans="1:16" ht="15" thickBot="1" x14ac:dyDescent="0.35">
      <c r="A88" s="13" t="s">
        <v>58</v>
      </c>
      <c r="B88" s="14">
        <v>62.9</v>
      </c>
      <c r="C88">
        <f t="shared" si="2"/>
        <v>4</v>
      </c>
      <c r="M88" s="13" t="s">
        <v>58</v>
      </c>
      <c r="N88" s="14">
        <v>66.5</v>
      </c>
      <c r="O88">
        <f t="shared" si="3"/>
        <v>9</v>
      </c>
    </row>
    <row r="89" spans="1:16" ht="15" thickBot="1" x14ac:dyDescent="0.35">
      <c r="A89" s="13" t="s">
        <v>59</v>
      </c>
      <c r="B89" s="14">
        <v>62.9</v>
      </c>
      <c r="C89">
        <f t="shared" si="2"/>
        <v>4</v>
      </c>
      <c r="M89" s="13" t="s">
        <v>59</v>
      </c>
      <c r="N89" s="14">
        <v>66.5</v>
      </c>
      <c r="O89">
        <f t="shared" si="3"/>
        <v>9</v>
      </c>
    </row>
    <row r="90" spans="1:16" ht="15" thickBot="1" x14ac:dyDescent="0.35">
      <c r="A90" s="13" t="s">
        <v>60</v>
      </c>
      <c r="B90" s="14">
        <v>62.9</v>
      </c>
      <c r="C90">
        <f t="shared" si="2"/>
        <v>4</v>
      </c>
      <c r="M90" s="13" t="s">
        <v>60</v>
      </c>
      <c r="N90" s="14">
        <v>66.5</v>
      </c>
      <c r="O90">
        <f t="shared" si="3"/>
        <v>9</v>
      </c>
    </row>
    <row r="91" spans="1:16" ht="15" thickBot="1" x14ac:dyDescent="0.35">
      <c r="A91" s="13" t="s">
        <v>61</v>
      </c>
      <c r="B91" s="14">
        <v>62.9</v>
      </c>
      <c r="C91">
        <f t="shared" si="2"/>
        <v>4</v>
      </c>
      <c r="M91" s="13" t="s">
        <v>61</v>
      </c>
      <c r="N91" s="14">
        <v>64.8</v>
      </c>
      <c r="O91">
        <f t="shared" si="3"/>
        <v>16</v>
      </c>
    </row>
    <row r="92" spans="1:16" ht="15" thickBot="1" x14ac:dyDescent="0.35">
      <c r="A92" s="13" t="s">
        <v>62</v>
      </c>
      <c r="B92" s="14">
        <v>57.5</v>
      </c>
      <c r="C92">
        <f t="shared" si="2"/>
        <v>17</v>
      </c>
      <c r="M92" s="13" t="s">
        <v>62</v>
      </c>
      <c r="N92" s="14">
        <v>41.3</v>
      </c>
      <c r="O92">
        <f t="shared" si="3"/>
        <v>17</v>
      </c>
    </row>
    <row r="93" spans="1:16" ht="15" thickBot="1" x14ac:dyDescent="0.35">
      <c r="A93" s="13" t="s">
        <v>63</v>
      </c>
      <c r="B93" s="14">
        <v>57.5</v>
      </c>
      <c r="C93">
        <f t="shared" si="2"/>
        <v>17</v>
      </c>
      <c r="M93" s="13" t="s">
        <v>63</v>
      </c>
      <c r="N93" s="14">
        <v>41.3</v>
      </c>
      <c r="O93">
        <f t="shared" si="3"/>
        <v>17</v>
      </c>
    </row>
    <row r="94" spans="1:16" ht="15" thickBot="1" x14ac:dyDescent="0.35">
      <c r="A94" s="13" t="s">
        <v>64</v>
      </c>
      <c r="B94" s="14">
        <v>47.3</v>
      </c>
      <c r="C94">
        <f t="shared" si="2"/>
        <v>19</v>
      </c>
      <c r="M94" s="13" t="s">
        <v>64</v>
      </c>
      <c r="N94" s="14">
        <v>41.3</v>
      </c>
      <c r="O94">
        <f t="shared" si="3"/>
        <v>17</v>
      </c>
    </row>
    <row r="95" spans="1:16" ht="15" thickBot="1" x14ac:dyDescent="0.35">
      <c r="A95" s="13" t="s">
        <v>65</v>
      </c>
      <c r="B95" s="14">
        <v>0</v>
      </c>
      <c r="C95">
        <f t="shared" si="2"/>
        <v>20</v>
      </c>
      <c r="M95" s="13" t="s">
        <v>65</v>
      </c>
      <c r="N95" s="14">
        <v>33</v>
      </c>
      <c r="O95">
        <f t="shared" si="3"/>
        <v>20</v>
      </c>
    </row>
    <row r="96" spans="1:16" ht="18.600000000000001" thickBot="1" x14ac:dyDescent="0.35">
      <c r="A96" s="9"/>
      <c r="C96" t="s">
        <v>30</v>
      </c>
      <c r="D96">
        <f>CORREL(D98:D117,C98:C117)</f>
        <v>-2.437068842535748E-2</v>
      </c>
      <c r="E96" s="7"/>
      <c r="G96">
        <f>SUM(G98:G117)</f>
        <v>3</v>
      </c>
      <c r="M96" s="9"/>
      <c r="O96" t="s">
        <v>30</v>
      </c>
      <c r="P96">
        <f>CORREL(P98:P117,O98:O117)</f>
        <v>0.28349150838529913</v>
      </c>
    </row>
    <row r="97" spans="1:18" ht="15" thickBot="1" x14ac:dyDescent="0.35">
      <c r="A97" s="13" t="s">
        <v>68</v>
      </c>
      <c r="B97" s="13" t="s">
        <v>40</v>
      </c>
      <c r="C97" s="13" t="s">
        <v>69</v>
      </c>
      <c r="D97" s="13" t="s">
        <v>70</v>
      </c>
      <c r="E97" s="13" t="s">
        <v>71</v>
      </c>
      <c r="F97" s="13" t="s">
        <v>72</v>
      </c>
      <c r="G97" t="str">
        <f>x5di_Y!G73</f>
        <v>check</v>
      </c>
      <c r="M97" s="13" t="s">
        <v>68</v>
      </c>
      <c r="N97" s="13" t="s">
        <v>40</v>
      </c>
      <c r="O97" s="13" t="s">
        <v>69</v>
      </c>
      <c r="P97" s="13" t="s">
        <v>70</v>
      </c>
      <c r="Q97" s="13" t="s">
        <v>71</v>
      </c>
      <c r="R97" s="13" t="s">
        <v>72</v>
      </c>
    </row>
    <row r="98" spans="1:18" ht="15" thickBot="1" x14ac:dyDescent="0.35">
      <c r="A98" s="13" t="s">
        <v>0</v>
      </c>
      <c r="B98" s="14">
        <v>62.9</v>
      </c>
      <c r="C98" s="14">
        <v>62.9</v>
      </c>
      <c r="D98" s="14">
        <v>97</v>
      </c>
      <c r="E98" s="14">
        <v>34.1</v>
      </c>
      <c r="F98" s="14">
        <v>35.15</v>
      </c>
      <c r="G98">
        <f>IF(E98*Q98&lt;=0,1,0)</f>
        <v>0</v>
      </c>
      <c r="M98" s="13" t="s">
        <v>0</v>
      </c>
      <c r="N98" s="14">
        <v>67</v>
      </c>
      <c r="O98" s="14">
        <v>67</v>
      </c>
      <c r="P98" s="14">
        <v>97</v>
      </c>
      <c r="Q98" s="14">
        <v>30</v>
      </c>
      <c r="R98" s="14">
        <v>30.93</v>
      </c>
    </row>
    <row r="99" spans="1:18" ht="15" thickBot="1" x14ac:dyDescent="0.35">
      <c r="A99" s="13" t="s">
        <v>1</v>
      </c>
      <c r="B99" s="14">
        <v>73.099999999999994</v>
      </c>
      <c r="C99" s="14">
        <v>73.099999999999994</v>
      </c>
      <c r="D99" s="14">
        <v>43</v>
      </c>
      <c r="E99" s="14">
        <v>-30.1</v>
      </c>
      <c r="F99" s="14">
        <v>-70</v>
      </c>
      <c r="G99">
        <f t="shared" ref="G99:G117" si="4">IF(E99*Q99&lt;=0,1,0)</f>
        <v>1</v>
      </c>
      <c r="M99" s="13" t="s">
        <v>1</v>
      </c>
      <c r="N99" s="14">
        <v>41.3</v>
      </c>
      <c r="O99" s="14">
        <v>41.3</v>
      </c>
      <c r="P99" s="14">
        <v>43</v>
      </c>
      <c r="Q99" s="14">
        <v>1.7</v>
      </c>
      <c r="R99" s="14">
        <v>3.95</v>
      </c>
    </row>
    <row r="100" spans="1:18" ht="15" thickBot="1" x14ac:dyDescent="0.35">
      <c r="A100" s="13" t="s">
        <v>2</v>
      </c>
      <c r="B100" s="14">
        <v>62.9</v>
      </c>
      <c r="C100" s="14">
        <v>62.9</v>
      </c>
      <c r="D100" s="14">
        <v>41</v>
      </c>
      <c r="E100" s="14">
        <v>-21.9</v>
      </c>
      <c r="F100" s="14">
        <v>-53.41</v>
      </c>
      <c r="G100">
        <f t="shared" si="4"/>
        <v>0</v>
      </c>
      <c r="M100" s="13" t="s">
        <v>2</v>
      </c>
      <c r="N100" s="14">
        <v>66.5</v>
      </c>
      <c r="O100" s="14">
        <v>66.5</v>
      </c>
      <c r="P100" s="14">
        <v>41</v>
      </c>
      <c r="Q100" s="14">
        <v>-25.5</v>
      </c>
      <c r="R100" s="14">
        <v>-62.2</v>
      </c>
    </row>
    <row r="101" spans="1:18" ht="15" thickBot="1" x14ac:dyDescent="0.35">
      <c r="A101" s="13" t="s">
        <v>3</v>
      </c>
      <c r="B101" s="14">
        <v>62.9</v>
      </c>
      <c r="C101" s="14">
        <v>62.9</v>
      </c>
      <c r="D101" s="14">
        <v>88</v>
      </c>
      <c r="E101" s="14">
        <v>25.1</v>
      </c>
      <c r="F101" s="14">
        <v>28.52</v>
      </c>
      <c r="G101">
        <f t="shared" si="4"/>
        <v>0</v>
      </c>
      <c r="M101" s="13" t="s">
        <v>3</v>
      </c>
      <c r="N101" s="14">
        <v>66.5</v>
      </c>
      <c r="O101" s="14">
        <v>66.5</v>
      </c>
      <c r="P101" s="14">
        <v>88</v>
      </c>
      <c r="Q101" s="14">
        <v>21.5</v>
      </c>
      <c r="R101" s="14">
        <v>24.43</v>
      </c>
    </row>
    <row r="102" spans="1:18" ht="15" thickBot="1" x14ac:dyDescent="0.35">
      <c r="A102" s="13" t="s">
        <v>4</v>
      </c>
      <c r="B102" s="14">
        <v>62.9</v>
      </c>
      <c r="C102" s="14">
        <v>62.9</v>
      </c>
      <c r="D102" s="14">
        <v>60</v>
      </c>
      <c r="E102" s="14">
        <v>-2.9</v>
      </c>
      <c r="F102" s="14">
        <v>-4.83</v>
      </c>
      <c r="G102">
        <f t="shared" si="4"/>
        <v>0</v>
      </c>
      <c r="M102" s="13" t="s">
        <v>4</v>
      </c>
      <c r="N102" s="14">
        <v>67</v>
      </c>
      <c r="O102" s="14">
        <v>67</v>
      </c>
      <c r="P102" s="14">
        <v>60</v>
      </c>
      <c r="Q102" s="14">
        <v>-7</v>
      </c>
      <c r="R102" s="14">
        <v>-11.67</v>
      </c>
    </row>
    <row r="103" spans="1:18" ht="15" thickBot="1" x14ac:dyDescent="0.35">
      <c r="A103" s="13" t="s">
        <v>5</v>
      </c>
      <c r="B103" s="14">
        <v>62.9</v>
      </c>
      <c r="C103" s="14">
        <v>62.9</v>
      </c>
      <c r="D103" s="14">
        <v>34</v>
      </c>
      <c r="E103" s="14">
        <v>-28.9</v>
      </c>
      <c r="F103" s="14">
        <v>-85</v>
      </c>
      <c r="G103">
        <f t="shared" si="4"/>
        <v>0</v>
      </c>
      <c r="M103" s="13" t="s">
        <v>5</v>
      </c>
      <c r="N103" s="14">
        <v>66.5</v>
      </c>
      <c r="O103" s="14">
        <v>66.5</v>
      </c>
      <c r="P103" s="14">
        <v>34</v>
      </c>
      <c r="Q103" s="14">
        <v>-32.5</v>
      </c>
      <c r="R103" s="14">
        <v>-95.59</v>
      </c>
    </row>
    <row r="104" spans="1:18" ht="15" thickBot="1" x14ac:dyDescent="0.35">
      <c r="A104" s="13" t="s">
        <v>6</v>
      </c>
      <c r="B104" s="14">
        <v>47.3</v>
      </c>
      <c r="C104" s="14">
        <v>47.3</v>
      </c>
      <c r="D104" s="14">
        <v>68</v>
      </c>
      <c r="E104" s="14">
        <v>20.7</v>
      </c>
      <c r="F104" s="14">
        <v>30.44</v>
      </c>
      <c r="G104">
        <f t="shared" si="4"/>
        <v>0</v>
      </c>
      <c r="M104" s="13" t="s">
        <v>6</v>
      </c>
      <c r="N104" s="14">
        <v>67</v>
      </c>
      <c r="O104" s="14">
        <v>67</v>
      </c>
      <c r="P104" s="14">
        <v>68</v>
      </c>
      <c r="Q104" s="14">
        <v>1</v>
      </c>
      <c r="R104" s="14">
        <v>1.47</v>
      </c>
    </row>
    <row r="105" spans="1:18" ht="15" thickBot="1" x14ac:dyDescent="0.35">
      <c r="A105" s="13" t="s">
        <v>7</v>
      </c>
      <c r="B105" s="14">
        <v>62.9</v>
      </c>
      <c r="C105" s="14">
        <v>62.9</v>
      </c>
      <c r="D105" s="14">
        <v>96</v>
      </c>
      <c r="E105" s="14">
        <v>33.1</v>
      </c>
      <c r="F105" s="14">
        <v>34.479999999999997</v>
      </c>
      <c r="G105">
        <f t="shared" si="4"/>
        <v>0</v>
      </c>
      <c r="M105" s="13" t="s">
        <v>7</v>
      </c>
      <c r="N105" s="14">
        <v>64.8</v>
      </c>
      <c r="O105" s="14">
        <v>64.8</v>
      </c>
      <c r="P105" s="14">
        <v>96</v>
      </c>
      <c r="Q105" s="14">
        <v>31.2</v>
      </c>
      <c r="R105" s="14">
        <v>32.5</v>
      </c>
    </row>
    <row r="106" spans="1:18" ht="15" thickBot="1" x14ac:dyDescent="0.35">
      <c r="A106" s="13" t="s">
        <v>8</v>
      </c>
      <c r="B106" s="14">
        <v>57.5</v>
      </c>
      <c r="C106" s="14">
        <v>57.5</v>
      </c>
      <c r="D106" s="14">
        <v>54</v>
      </c>
      <c r="E106" s="14">
        <v>-3.5</v>
      </c>
      <c r="F106" s="14">
        <v>-6.48</v>
      </c>
      <c r="G106">
        <f t="shared" si="4"/>
        <v>0</v>
      </c>
      <c r="M106" s="13" t="s">
        <v>8</v>
      </c>
      <c r="N106" s="14">
        <v>67</v>
      </c>
      <c r="O106" s="14">
        <v>67</v>
      </c>
      <c r="P106" s="14">
        <v>54</v>
      </c>
      <c r="Q106" s="14">
        <v>-13</v>
      </c>
      <c r="R106" s="14">
        <v>-24.07</v>
      </c>
    </row>
    <row r="107" spans="1:18" ht="15" thickBot="1" x14ac:dyDescent="0.35">
      <c r="A107" s="13" t="s">
        <v>9</v>
      </c>
      <c r="B107" s="14">
        <v>73.099999999999994</v>
      </c>
      <c r="C107" s="14">
        <v>73.099999999999994</v>
      </c>
      <c r="D107" s="14">
        <v>54</v>
      </c>
      <c r="E107" s="14">
        <v>-19.100000000000001</v>
      </c>
      <c r="F107" s="14">
        <v>-35.369999999999997</v>
      </c>
      <c r="G107">
        <f t="shared" si="4"/>
        <v>1</v>
      </c>
      <c r="M107" s="13" t="s">
        <v>9</v>
      </c>
      <c r="N107" s="14">
        <v>41.3</v>
      </c>
      <c r="O107" s="14">
        <v>41.3</v>
      </c>
      <c r="P107" s="14">
        <v>54</v>
      </c>
      <c r="Q107" s="14">
        <v>12.7</v>
      </c>
      <c r="R107" s="14">
        <v>23.52</v>
      </c>
    </row>
    <row r="108" spans="1:18" ht="15" thickBot="1" x14ac:dyDescent="0.35">
      <c r="A108" s="13" t="s">
        <v>10</v>
      </c>
      <c r="B108" s="14">
        <v>62.9</v>
      </c>
      <c r="C108" s="14">
        <v>62.9</v>
      </c>
      <c r="D108" s="14">
        <v>75</v>
      </c>
      <c r="E108" s="14">
        <v>12.1</v>
      </c>
      <c r="F108" s="14">
        <v>16.13</v>
      </c>
      <c r="G108">
        <f t="shared" si="4"/>
        <v>0</v>
      </c>
      <c r="M108" s="13" t="s">
        <v>10</v>
      </c>
      <c r="N108" s="14">
        <v>66.5</v>
      </c>
      <c r="O108" s="14">
        <v>66.5</v>
      </c>
      <c r="P108" s="14">
        <v>75</v>
      </c>
      <c r="Q108" s="14">
        <v>8.5</v>
      </c>
      <c r="R108" s="14">
        <v>11.33</v>
      </c>
    </row>
    <row r="109" spans="1:18" ht="15" thickBot="1" x14ac:dyDescent="0.35">
      <c r="A109" s="13" t="s">
        <v>11</v>
      </c>
      <c r="B109" s="14">
        <v>62.9</v>
      </c>
      <c r="C109" s="14">
        <v>62.9</v>
      </c>
      <c r="D109" s="14">
        <v>78</v>
      </c>
      <c r="E109" s="14">
        <v>15.1</v>
      </c>
      <c r="F109" s="14">
        <v>19.36</v>
      </c>
      <c r="G109">
        <f t="shared" si="4"/>
        <v>0</v>
      </c>
      <c r="M109" s="13" t="s">
        <v>11</v>
      </c>
      <c r="N109" s="14">
        <v>66.5</v>
      </c>
      <c r="O109" s="14">
        <v>66.5</v>
      </c>
      <c r="P109" s="14">
        <v>78</v>
      </c>
      <c r="Q109" s="14">
        <v>11.5</v>
      </c>
      <c r="R109" s="14">
        <v>14.74</v>
      </c>
    </row>
    <row r="110" spans="1:18" ht="15" thickBot="1" x14ac:dyDescent="0.35">
      <c r="A110" s="13" t="s">
        <v>12</v>
      </c>
      <c r="B110" s="14">
        <v>57.5</v>
      </c>
      <c r="C110" s="14">
        <v>57.5</v>
      </c>
      <c r="D110" s="14">
        <v>87</v>
      </c>
      <c r="E110" s="14">
        <v>29.5</v>
      </c>
      <c r="F110" s="14">
        <v>33.909999999999997</v>
      </c>
      <c r="G110">
        <f t="shared" si="4"/>
        <v>0</v>
      </c>
      <c r="M110" s="13" t="s">
        <v>12</v>
      </c>
      <c r="N110" s="14">
        <v>67</v>
      </c>
      <c r="O110" s="14">
        <v>67</v>
      </c>
      <c r="P110" s="14">
        <v>87</v>
      </c>
      <c r="Q110" s="14">
        <v>20</v>
      </c>
      <c r="R110" s="14">
        <v>22.99</v>
      </c>
    </row>
    <row r="111" spans="1:18" ht="15" thickBot="1" x14ac:dyDescent="0.35">
      <c r="A111" s="13" t="s">
        <v>13</v>
      </c>
      <c r="B111" s="14">
        <v>62.9</v>
      </c>
      <c r="C111" s="14">
        <v>62.9</v>
      </c>
      <c r="D111" s="14">
        <v>94</v>
      </c>
      <c r="E111" s="14">
        <v>31.1</v>
      </c>
      <c r="F111" s="14">
        <v>33.090000000000003</v>
      </c>
      <c r="G111">
        <f t="shared" si="4"/>
        <v>0</v>
      </c>
      <c r="M111" s="13" t="s">
        <v>13</v>
      </c>
      <c r="N111" s="14">
        <v>66.5</v>
      </c>
      <c r="O111" s="14">
        <v>66.5</v>
      </c>
      <c r="P111" s="14">
        <v>94</v>
      </c>
      <c r="Q111" s="14">
        <v>27.5</v>
      </c>
      <c r="R111" s="14">
        <v>29.26</v>
      </c>
    </row>
    <row r="112" spans="1:18" ht="15" thickBot="1" x14ac:dyDescent="0.35">
      <c r="A112" s="13" t="s">
        <v>14</v>
      </c>
      <c r="B112" s="14">
        <v>47.3</v>
      </c>
      <c r="C112" s="14">
        <v>47.3</v>
      </c>
      <c r="D112" s="14">
        <v>23</v>
      </c>
      <c r="E112" s="14">
        <v>-24.3</v>
      </c>
      <c r="F112" s="14">
        <v>-105.65</v>
      </c>
      <c r="G112">
        <f t="shared" si="4"/>
        <v>0</v>
      </c>
      <c r="M112" s="13" t="s">
        <v>14</v>
      </c>
      <c r="N112" s="14">
        <v>67</v>
      </c>
      <c r="O112" s="14">
        <v>67</v>
      </c>
      <c r="P112" s="14">
        <v>23</v>
      </c>
      <c r="Q112" s="14">
        <v>-44</v>
      </c>
      <c r="R112" s="14">
        <v>-191.3</v>
      </c>
    </row>
    <row r="113" spans="1:18" ht="15" thickBot="1" x14ac:dyDescent="0.35">
      <c r="A113" s="13" t="s">
        <v>15</v>
      </c>
      <c r="B113" s="14">
        <v>62.9</v>
      </c>
      <c r="C113" s="14">
        <v>62.9</v>
      </c>
      <c r="D113" s="14">
        <v>23</v>
      </c>
      <c r="E113" s="14">
        <v>-39.9</v>
      </c>
      <c r="F113" s="14">
        <v>-173.48</v>
      </c>
      <c r="G113">
        <f t="shared" si="4"/>
        <v>0</v>
      </c>
      <c r="M113" s="13" t="s">
        <v>15</v>
      </c>
      <c r="N113" s="14">
        <v>67</v>
      </c>
      <c r="O113" s="14">
        <v>67</v>
      </c>
      <c r="P113" s="14">
        <v>23</v>
      </c>
      <c r="Q113" s="14">
        <v>-44</v>
      </c>
      <c r="R113" s="14">
        <v>-191.3</v>
      </c>
    </row>
    <row r="114" spans="1:18" ht="15" thickBot="1" x14ac:dyDescent="0.35">
      <c r="A114" s="13" t="s">
        <v>16</v>
      </c>
      <c r="B114" s="14">
        <v>62.9</v>
      </c>
      <c r="C114" s="14">
        <v>62.9</v>
      </c>
      <c r="D114" s="14">
        <v>76</v>
      </c>
      <c r="E114" s="14">
        <v>13.1</v>
      </c>
      <c r="F114" s="14">
        <v>17.239999999999998</v>
      </c>
      <c r="G114">
        <f t="shared" si="4"/>
        <v>0</v>
      </c>
      <c r="M114" s="13" t="s">
        <v>16</v>
      </c>
      <c r="N114" s="14">
        <v>66.5</v>
      </c>
      <c r="O114" s="14">
        <v>66.5</v>
      </c>
      <c r="P114" s="14">
        <v>76</v>
      </c>
      <c r="Q114" s="14">
        <v>9.5</v>
      </c>
      <c r="R114" s="14">
        <v>12.5</v>
      </c>
    </row>
    <row r="115" spans="1:18" ht="15" thickBot="1" x14ac:dyDescent="0.35">
      <c r="A115" s="13" t="s">
        <v>17</v>
      </c>
      <c r="B115" s="14">
        <v>73.099999999999994</v>
      </c>
      <c r="C115" s="14">
        <v>73.099999999999994</v>
      </c>
      <c r="D115" s="14">
        <v>39</v>
      </c>
      <c r="E115" s="14">
        <v>-34.1</v>
      </c>
      <c r="F115" s="14">
        <v>-87.44</v>
      </c>
      <c r="G115">
        <f t="shared" si="4"/>
        <v>1</v>
      </c>
      <c r="M115" s="13" t="s">
        <v>17</v>
      </c>
      <c r="N115" s="14">
        <v>33</v>
      </c>
      <c r="O115" s="14">
        <v>33</v>
      </c>
      <c r="P115" s="14">
        <v>39</v>
      </c>
      <c r="Q115" s="14">
        <v>6</v>
      </c>
      <c r="R115" s="14">
        <v>15.38</v>
      </c>
    </row>
    <row r="116" spans="1:18" ht="15" thickBot="1" x14ac:dyDescent="0.35">
      <c r="A116" s="13" t="s">
        <v>18</v>
      </c>
      <c r="B116" s="14">
        <v>62.9</v>
      </c>
      <c r="C116" s="14">
        <v>62.9</v>
      </c>
      <c r="D116" s="14">
        <v>97</v>
      </c>
      <c r="E116" s="14">
        <v>34.1</v>
      </c>
      <c r="F116" s="14">
        <v>35.15</v>
      </c>
      <c r="G116">
        <f t="shared" si="4"/>
        <v>0</v>
      </c>
      <c r="M116" s="13" t="s">
        <v>18</v>
      </c>
      <c r="N116" s="14">
        <v>67</v>
      </c>
      <c r="O116" s="14">
        <v>67</v>
      </c>
      <c r="P116" s="14">
        <v>97</v>
      </c>
      <c r="Q116" s="14">
        <v>30</v>
      </c>
      <c r="R116" s="14">
        <v>30.93</v>
      </c>
    </row>
    <row r="117" spans="1:18" ht="15" thickBot="1" x14ac:dyDescent="0.35">
      <c r="A117" s="13" t="s">
        <v>19</v>
      </c>
      <c r="B117" s="14">
        <v>62.9</v>
      </c>
      <c r="C117" s="14">
        <v>62.9</v>
      </c>
      <c r="D117" s="14">
        <v>20</v>
      </c>
      <c r="E117" s="14">
        <v>-42.9</v>
      </c>
      <c r="F117" s="14">
        <v>-214.5</v>
      </c>
      <c r="G117">
        <f t="shared" si="4"/>
        <v>0</v>
      </c>
      <c r="M117" s="13" t="s">
        <v>19</v>
      </c>
      <c r="N117" s="14">
        <v>64.8</v>
      </c>
      <c r="O117" s="14">
        <v>64.8</v>
      </c>
      <c r="P117" s="14">
        <v>20</v>
      </c>
      <c r="Q117" s="14">
        <v>-44.8</v>
      </c>
      <c r="R117" s="14">
        <v>-224</v>
      </c>
    </row>
    <row r="118" spans="1:18" ht="15" thickBot="1" x14ac:dyDescent="0.35"/>
    <row r="119" spans="1:18" ht="15" thickBot="1" x14ac:dyDescent="0.35">
      <c r="A119" s="15" t="s">
        <v>73</v>
      </c>
      <c r="B119" s="16">
        <v>73.099999999999994</v>
      </c>
      <c r="M119" s="15" t="s">
        <v>73</v>
      </c>
      <c r="N119" s="16">
        <v>67</v>
      </c>
    </row>
    <row r="120" spans="1:18" ht="15" thickBot="1" x14ac:dyDescent="0.35">
      <c r="A120" s="15" t="s">
        <v>74</v>
      </c>
      <c r="B120" s="16">
        <v>0</v>
      </c>
      <c r="M120" s="15" t="s">
        <v>74</v>
      </c>
      <c r="N120" s="16">
        <v>33</v>
      </c>
    </row>
    <row r="121" spans="1:18" ht="15" thickBot="1" x14ac:dyDescent="0.35">
      <c r="A121" s="15" t="s">
        <v>75</v>
      </c>
      <c r="B121" s="16">
        <v>1246.5999999999999</v>
      </c>
      <c r="M121" s="15" t="s">
        <v>75</v>
      </c>
      <c r="N121" s="16">
        <v>1246.7</v>
      </c>
    </row>
    <row r="122" spans="1:18" ht="15" thickBot="1" x14ac:dyDescent="0.35">
      <c r="A122" s="15" t="s">
        <v>76</v>
      </c>
      <c r="B122" s="16">
        <v>1247</v>
      </c>
      <c r="M122" s="15" t="s">
        <v>76</v>
      </c>
      <c r="N122" s="16">
        <v>1247</v>
      </c>
    </row>
    <row r="123" spans="1:18" ht="15" thickBot="1" x14ac:dyDescent="0.35">
      <c r="A123" s="15" t="s">
        <v>77</v>
      </c>
      <c r="B123" s="16">
        <v>-0.4</v>
      </c>
      <c r="M123" s="15" t="s">
        <v>77</v>
      </c>
      <c r="N123" s="16">
        <v>-0.3</v>
      </c>
    </row>
    <row r="124" spans="1:18" ht="15" thickBot="1" x14ac:dyDescent="0.35">
      <c r="A124" s="15" t="s">
        <v>78</v>
      </c>
      <c r="B124" s="16"/>
      <c r="M124" s="15" t="s">
        <v>78</v>
      </c>
      <c r="N124" s="16"/>
    </row>
    <row r="125" spans="1:18" ht="15" thickBot="1" x14ac:dyDescent="0.35">
      <c r="A125" s="15" t="s">
        <v>79</v>
      </c>
      <c r="B125" s="16"/>
      <c r="M125" s="15" t="s">
        <v>79</v>
      </c>
      <c r="N125" s="16"/>
    </row>
    <row r="126" spans="1:18" ht="15" thickBot="1" x14ac:dyDescent="0.35">
      <c r="A126" s="15" t="s">
        <v>80</v>
      </c>
      <c r="B126" s="16">
        <v>0</v>
      </c>
      <c r="M126" s="15" t="s">
        <v>80</v>
      </c>
      <c r="N126" s="16">
        <v>0</v>
      </c>
    </row>
    <row r="128" spans="1:18" x14ac:dyDescent="0.3">
      <c r="A128" s="17" t="s">
        <v>81</v>
      </c>
      <c r="M128" s="17" t="s">
        <v>81</v>
      </c>
    </row>
    <row r="130" spans="1:13" x14ac:dyDescent="0.3">
      <c r="A130" s="18" t="s">
        <v>82</v>
      </c>
      <c r="M130" s="18" t="s">
        <v>82</v>
      </c>
    </row>
    <row r="131" spans="1:13" x14ac:dyDescent="0.3">
      <c r="A131" s="18" t="s">
        <v>83</v>
      </c>
      <c r="M131" s="18" t="s">
        <v>83</v>
      </c>
    </row>
  </sheetData>
  <conditionalFormatting sqref="C76:C9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8:G1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O9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549414320211025111143.html" xr:uid="{CC2DC962-EFF1-4381-B6F0-D3F473E6CF40}"/>
    <hyperlink ref="M128" r:id="rId2" display="https://miau.my-x.hu/myx-free/coco/test/358689020211025111159.html" xr:uid="{567C7B28-5871-48E1-95AB-CF6D9C688627}"/>
  </hyperlinks>
  <pageMargins left="0.7" right="0.7" top="0.75" bottom="0.75" header="0.3" footer="0.3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D5A0-84DE-41FE-8AAE-C8F968C10E95}">
  <dimension ref="A1:X131"/>
  <sheetViews>
    <sheetView zoomScale="20" zoomScaleNormal="20" workbookViewId="0"/>
  </sheetViews>
  <sheetFormatPr defaultRowHeight="14.4" x14ac:dyDescent="0.3"/>
  <sheetData>
    <row r="1" spans="1:6" x14ac:dyDescent="0.3">
      <c r="A1" t="s">
        <v>84</v>
      </c>
      <c r="B1" t="s">
        <v>158</v>
      </c>
      <c r="C1" t="s">
        <v>85</v>
      </c>
      <c r="D1" t="s">
        <v>158</v>
      </c>
      <c r="E1" t="s">
        <v>24</v>
      </c>
      <c r="F1" t="s">
        <v>178</v>
      </c>
    </row>
    <row r="2" spans="1:6" x14ac:dyDescent="0.3">
      <c r="A2">
        <f>raw!Q4</f>
        <v>14</v>
      </c>
      <c r="B2">
        <f>raw!T4</f>
        <v>97</v>
      </c>
      <c r="C2">
        <f>raw!L4</f>
        <v>7</v>
      </c>
      <c r="D2">
        <f>B2</f>
        <v>97</v>
      </c>
      <c r="E2">
        <f>C2+A2</f>
        <v>21</v>
      </c>
      <c r="F2">
        <f>E2-raw!Y4</f>
        <v>0</v>
      </c>
    </row>
    <row r="3" spans="1:6" x14ac:dyDescent="0.3">
      <c r="A3">
        <f>raw!Q5</f>
        <v>10</v>
      </c>
      <c r="B3">
        <f>raw!T5</f>
        <v>43</v>
      </c>
      <c r="C3">
        <f>raw!L5</f>
        <v>11</v>
      </c>
      <c r="D3">
        <f t="shared" ref="D3:D21" si="0">B3</f>
        <v>43</v>
      </c>
      <c r="E3">
        <f t="shared" ref="E3:E21" si="1">C3+A3</f>
        <v>21</v>
      </c>
      <c r="F3">
        <f>E3-raw!Y5</f>
        <v>0</v>
      </c>
    </row>
    <row r="4" spans="1:6" x14ac:dyDescent="0.3">
      <c r="A4">
        <f>raw!Q6</f>
        <v>16</v>
      </c>
      <c r="B4">
        <f>raw!T6</f>
        <v>41</v>
      </c>
      <c r="C4">
        <f>raw!L6</f>
        <v>5</v>
      </c>
      <c r="D4">
        <f t="shared" si="0"/>
        <v>41</v>
      </c>
      <c r="E4">
        <f t="shared" si="1"/>
        <v>21</v>
      </c>
      <c r="F4">
        <f>E4-raw!Y6</f>
        <v>0</v>
      </c>
    </row>
    <row r="5" spans="1:6" x14ac:dyDescent="0.3">
      <c r="A5">
        <f>raw!Q7</f>
        <v>5</v>
      </c>
      <c r="B5">
        <f>raw!T7</f>
        <v>88</v>
      </c>
      <c r="C5">
        <f>raw!L7</f>
        <v>16</v>
      </c>
      <c r="D5">
        <f t="shared" si="0"/>
        <v>88</v>
      </c>
      <c r="E5">
        <f t="shared" si="1"/>
        <v>21</v>
      </c>
      <c r="F5">
        <f>E5-raw!Y7</f>
        <v>0</v>
      </c>
    </row>
    <row r="6" spans="1:6" x14ac:dyDescent="0.3">
      <c r="A6">
        <f>raw!Q8</f>
        <v>9</v>
      </c>
      <c r="B6">
        <f>raw!T8</f>
        <v>60</v>
      </c>
      <c r="C6">
        <f>raw!L8</f>
        <v>12</v>
      </c>
      <c r="D6">
        <f t="shared" si="0"/>
        <v>60</v>
      </c>
      <c r="E6">
        <f t="shared" si="1"/>
        <v>21</v>
      </c>
      <c r="F6">
        <f>E6-raw!Y8</f>
        <v>0</v>
      </c>
    </row>
    <row r="7" spans="1:6" x14ac:dyDescent="0.3">
      <c r="A7">
        <f>raw!Q9</f>
        <v>2</v>
      </c>
      <c r="B7">
        <f>raw!T9</f>
        <v>34</v>
      </c>
      <c r="C7">
        <f>raw!L9</f>
        <v>19</v>
      </c>
      <c r="D7">
        <f t="shared" si="0"/>
        <v>34</v>
      </c>
      <c r="E7">
        <f t="shared" si="1"/>
        <v>21</v>
      </c>
      <c r="F7">
        <f>E7-raw!Y9</f>
        <v>0</v>
      </c>
    </row>
    <row r="8" spans="1:6" x14ac:dyDescent="0.3">
      <c r="A8">
        <f>raw!Q10</f>
        <v>17</v>
      </c>
      <c r="B8">
        <f>raw!T10</f>
        <v>68</v>
      </c>
      <c r="C8">
        <f>raw!L10</f>
        <v>4</v>
      </c>
      <c r="D8">
        <f t="shared" si="0"/>
        <v>68</v>
      </c>
      <c r="E8">
        <f t="shared" si="1"/>
        <v>21</v>
      </c>
      <c r="F8">
        <f>E8-raw!Y10</f>
        <v>0</v>
      </c>
    </row>
    <row r="9" spans="1:6" x14ac:dyDescent="0.3">
      <c r="A9">
        <f>raw!Q11</f>
        <v>11</v>
      </c>
      <c r="B9">
        <f>raw!T11</f>
        <v>96</v>
      </c>
      <c r="C9">
        <f>raw!L11</f>
        <v>10</v>
      </c>
      <c r="D9">
        <f t="shared" si="0"/>
        <v>96</v>
      </c>
      <c r="E9">
        <f t="shared" si="1"/>
        <v>21</v>
      </c>
      <c r="F9">
        <f>E9-raw!Y11</f>
        <v>0</v>
      </c>
    </row>
    <row r="10" spans="1:6" x14ac:dyDescent="0.3">
      <c r="A10">
        <f>raw!Q12</f>
        <v>4</v>
      </c>
      <c r="B10">
        <f>raw!T12</f>
        <v>54</v>
      </c>
      <c r="C10">
        <f>raw!L12</f>
        <v>17</v>
      </c>
      <c r="D10">
        <f t="shared" si="0"/>
        <v>54</v>
      </c>
      <c r="E10">
        <f t="shared" si="1"/>
        <v>21</v>
      </c>
      <c r="F10">
        <f>E10-raw!Y12</f>
        <v>0</v>
      </c>
    </row>
    <row r="11" spans="1:6" x14ac:dyDescent="0.3">
      <c r="A11">
        <f>raw!Q13</f>
        <v>6</v>
      </c>
      <c r="B11">
        <f>raw!T13</f>
        <v>54</v>
      </c>
      <c r="C11">
        <f>raw!L13</f>
        <v>15</v>
      </c>
      <c r="D11">
        <f t="shared" si="0"/>
        <v>54</v>
      </c>
      <c r="E11">
        <f t="shared" si="1"/>
        <v>21</v>
      </c>
      <c r="F11">
        <f>E11-raw!Y13</f>
        <v>0</v>
      </c>
    </row>
    <row r="12" spans="1:6" x14ac:dyDescent="0.3">
      <c r="A12">
        <f>raw!Q14</f>
        <v>1</v>
      </c>
      <c r="B12">
        <f>raw!T14</f>
        <v>75</v>
      </c>
      <c r="C12">
        <f>raw!L14</f>
        <v>20</v>
      </c>
      <c r="D12">
        <f t="shared" si="0"/>
        <v>75</v>
      </c>
      <c r="E12">
        <f t="shared" si="1"/>
        <v>21</v>
      </c>
      <c r="F12">
        <f>E12-raw!Y14</f>
        <v>0</v>
      </c>
    </row>
    <row r="13" spans="1:6" x14ac:dyDescent="0.3">
      <c r="A13">
        <f>raw!Q15</f>
        <v>15</v>
      </c>
      <c r="B13">
        <f>raw!T15</f>
        <v>78</v>
      </c>
      <c r="C13">
        <f>raw!L15</f>
        <v>6</v>
      </c>
      <c r="D13">
        <f t="shared" si="0"/>
        <v>78</v>
      </c>
      <c r="E13">
        <f t="shared" si="1"/>
        <v>21</v>
      </c>
      <c r="F13">
        <f>E13-raw!Y15</f>
        <v>0</v>
      </c>
    </row>
    <row r="14" spans="1:6" x14ac:dyDescent="0.3">
      <c r="A14">
        <f>raw!Q16</f>
        <v>12</v>
      </c>
      <c r="B14">
        <f>raw!T16</f>
        <v>87</v>
      </c>
      <c r="C14">
        <f>raw!L16</f>
        <v>9</v>
      </c>
      <c r="D14">
        <f t="shared" si="0"/>
        <v>87</v>
      </c>
      <c r="E14">
        <f t="shared" si="1"/>
        <v>21</v>
      </c>
      <c r="F14">
        <f>E14-raw!Y16</f>
        <v>0</v>
      </c>
    </row>
    <row r="15" spans="1:6" x14ac:dyDescent="0.3">
      <c r="A15">
        <f>raw!Q17</f>
        <v>18</v>
      </c>
      <c r="B15">
        <f>raw!T17</f>
        <v>94</v>
      </c>
      <c r="C15">
        <f>raw!L17</f>
        <v>3</v>
      </c>
      <c r="D15">
        <f t="shared" si="0"/>
        <v>94</v>
      </c>
      <c r="E15">
        <f t="shared" si="1"/>
        <v>21</v>
      </c>
      <c r="F15">
        <f>E15-raw!Y17</f>
        <v>0</v>
      </c>
    </row>
    <row r="16" spans="1:6" x14ac:dyDescent="0.3">
      <c r="A16">
        <f>raw!Q18</f>
        <v>19</v>
      </c>
      <c r="B16">
        <f>raw!T18</f>
        <v>23</v>
      </c>
      <c r="C16">
        <f>raw!L18</f>
        <v>2</v>
      </c>
      <c r="D16">
        <f t="shared" si="0"/>
        <v>23</v>
      </c>
      <c r="E16">
        <f t="shared" si="1"/>
        <v>21</v>
      </c>
      <c r="F16">
        <f>E16-raw!Y18</f>
        <v>0</v>
      </c>
    </row>
    <row r="17" spans="1:24" x14ac:dyDescent="0.3">
      <c r="A17">
        <f>raw!Q19</f>
        <v>7</v>
      </c>
      <c r="B17">
        <f>raw!T19</f>
        <v>23</v>
      </c>
      <c r="C17">
        <f>raw!L19</f>
        <v>14</v>
      </c>
      <c r="D17">
        <f t="shared" si="0"/>
        <v>23</v>
      </c>
      <c r="E17">
        <f t="shared" si="1"/>
        <v>21</v>
      </c>
      <c r="F17">
        <f>E17-raw!Y19</f>
        <v>0</v>
      </c>
    </row>
    <row r="18" spans="1:24" x14ac:dyDescent="0.3">
      <c r="A18">
        <f>raw!Q20</f>
        <v>3</v>
      </c>
      <c r="B18">
        <f>raw!T20</f>
        <v>76</v>
      </c>
      <c r="C18">
        <f>raw!L20</f>
        <v>18</v>
      </c>
      <c r="D18">
        <f t="shared" si="0"/>
        <v>76</v>
      </c>
      <c r="E18">
        <f t="shared" si="1"/>
        <v>21</v>
      </c>
      <c r="F18">
        <f>E18-raw!Y20</f>
        <v>0</v>
      </c>
    </row>
    <row r="19" spans="1:24" x14ac:dyDescent="0.3">
      <c r="A19">
        <f>raw!Q21</f>
        <v>8</v>
      </c>
      <c r="B19">
        <f>raw!T21</f>
        <v>39</v>
      </c>
      <c r="C19">
        <f>raw!L21</f>
        <v>13</v>
      </c>
      <c r="D19">
        <f t="shared" si="0"/>
        <v>39</v>
      </c>
      <c r="E19">
        <f t="shared" si="1"/>
        <v>21</v>
      </c>
      <c r="F19">
        <f>E19-raw!Y21</f>
        <v>0</v>
      </c>
    </row>
    <row r="20" spans="1:24" x14ac:dyDescent="0.3">
      <c r="A20">
        <f>raw!Q22</f>
        <v>20</v>
      </c>
      <c r="B20">
        <f>raw!T22</f>
        <v>97</v>
      </c>
      <c r="C20">
        <f>raw!L22</f>
        <v>1</v>
      </c>
      <c r="D20">
        <f t="shared" si="0"/>
        <v>97</v>
      </c>
      <c r="E20">
        <f t="shared" si="1"/>
        <v>21</v>
      </c>
      <c r="F20">
        <f>E20-raw!Y22</f>
        <v>0</v>
      </c>
    </row>
    <row r="21" spans="1:24" x14ac:dyDescent="0.3">
      <c r="A21">
        <f>raw!Q23</f>
        <v>13</v>
      </c>
      <c r="B21">
        <f>raw!T23</f>
        <v>20</v>
      </c>
      <c r="C21">
        <f>raw!L23</f>
        <v>8</v>
      </c>
      <c r="D21">
        <f t="shared" si="0"/>
        <v>20</v>
      </c>
      <c r="E21">
        <f t="shared" si="1"/>
        <v>21</v>
      </c>
      <c r="F21">
        <f>E21-raw!Y23</f>
        <v>0</v>
      </c>
    </row>
    <row r="25" spans="1:24" ht="18" x14ac:dyDescent="0.3">
      <c r="A25" s="9"/>
      <c r="M25" s="9"/>
    </row>
    <row r="26" spans="1:24" x14ac:dyDescent="0.3">
      <c r="A26" s="10"/>
      <c r="M26" s="10"/>
    </row>
    <row r="29" spans="1:24" ht="18" x14ac:dyDescent="0.3">
      <c r="A29" s="11" t="s">
        <v>32</v>
      </c>
      <c r="B29" s="12">
        <v>1531795</v>
      </c>
      <c r="C29" s="11" t="s">
        <v>33</v>
      </c>
      <c r="D29" s="12">
        <v>20</v>
      </c>
      <c r="E29" s="11" t="s">
        <v>34</v>
      </c>
      <c r="F29" s="12">
        <v>1</v>
      </c>
      <c r="G29" s="11" t="s">
        <v>35</v>
      </c>
      <c r="H29" s="12">
        <v>20</v>
      </c>
      <c r="I29" s="11" t="s">
        <v>36</v>
      </c>
      <c r="J29" s="12">
        <v>0</v>
      </c>
      <c r="K29" s="11" t="s">
        <v>37</v>
      </c>
      <c r="L29" s="12" t="s">
        <v>208</v>
      </c>
      <c r="M29" s="11" t="s">
        <v>32</v>
      </c>
      <c r="N29" s="12">
        <v>7869920</v>
      </c>
      <c r="O29" s="11" t="s">
        <v>33</v>
      </c>
      <c r="P29" s="12">
        <v>20</v>
      </c>
      <c r="Q29" s="11" t="s">
        <v>34</v>
      </c>
      <c r="R29" s="12">
        <v>1</v>
      </c>
      <c r="S29" s="11" t="s">
        <v>35</v>
      </c>
      <c r="T29" s="12">
        <v>20</v>
      </c>
      <c r="U29" s="11" t="s">
        <v>36</v>
      </c>
      <c r="V29" s="12">
        <v>0</v>
      </c>
      <c r="W29" s="11" t="s">
        <v>37</v>
      </c>
      <c r="X29" s="12" t="s">
        <v>213</v>
      </c>
    </row>
    <row r="30" spans="1:24" ht="18.600000000000001" thickBot="1" x14ac:dyDescent="0.35">
      <c r="A30" s="9"/>
      <c r="C30">
        <f>CORREL(C32:C51,B32:B51)</f>
        <v>0.15589804671901844</v>
      </c>
      <c r="M30" s="9"/>
      <c r="O30">
        <f>CORREL(O32:O51,N32:N51)</f>
        <v>-0.15589804671901844</v>
      </c>
    </row>
    <row r="31" spans="1:24" ht="15" thickBot="1" x14ac:dyDescent="0.35">
      <c r="A31" s="13" t="s">
        <v>39</v>
      </c>
      <c r="B31" s="13" t="s">
        <v>40</v>
      </c>
      <c r="C31" s="13" t="s">
        <v>41</v>
      </c>
      <c r="M31" s="13" t="s">
        <v>39</v>
      </c>
      <c r="N31" s="13" t="s">
        <v>40</v>
      </c>
      <c r="O31" s="13" t="s">
        <v>41</v>
      </c>
    </row>
    <row r="32" spans="1:24" ht="15" thickBot="1" x14ac:dyDescent="0.35">
      <c r="A32" s="13" t="s">
        <v>0</v>
      </c>
      <c r="B32" s="14">
        <v>14</v>
      </c>
      <c r="C32" s="14">
        <v>97</v>
      </c>
      <c r="M32" s="13" t="s">
        <v>0</v>
      </c>
      <c r="N32" s="14">
        <v>7</v>
      </c>
      <c r="O32" s="14">
        <v>97</v>
      </c>
    </row>
    <row r="33" spans="1:15" ht="15" thickBot="1" x14ac:dyDescent="0.35">
      <c r="A33" s="13" t="s">
        <v>1</v>
      </c>
      <c r="B33" s="14">
        <v>10</v>
      </c>
      <c r="C33" s="14">
        <v>43</v>
      </c>
      <c r="M33" s="13" t="s">
        <v>1</v>
      </c>
      <c r="N33" s="14">
        <v>11</v>
      </c>
      <c r="O33" s="14">
        <v>43</v>
      </c>
    </row>
    <row r="34" spans="1:15" ht="15" thickBot="1" x14ac:dyDescent="0.35">
      <c r="A34" s="13" t="s">
        <v>2</v>
      </c>
      <c r="B34" s="14">
        <v>16</v>
      </c>
      <c r="C34" s="14">
        <v>41</v>
      </c>
      <c r="M34" s="13" t="s">
        <v>2</v>
      </c>
      <c r="N34" s="14">
        <v>5</v>
      </c>
      <c r="O34" s="14">
        <v>41</v>
      </c>
    </row>
    <row r="35" spans="1:15" ht="15" thickBot="1" x14ac:dyDescent="0.35">
      <c r="A35" s="13" t="s">
        <v>3</v>
      </c>
      <c r="B35" s="14">
        <v>5</v>
      </c>
      <c r="C35" s="14">
        <v>88</v>
      </c>
      <c r="M35" s="13" t="s">
        <v>3</v>
      </c>
      <c r="N35" s="14">
        <v>16</v>
      </c>
      <c r="O35" s="14">
        <v>88</v>
      </c>
    </row>
    <row r="36" spans="1:15" ht="15" thickBot="1" x14ac:dyDescent="0.35">
      <c r="A36" s="13" t="s">
        <v>4</v>
      </c>
      <c r="B36" s="14">
        <v>9</v>
      </c>
      <c r="C36" s="14">
        <v>60</v>
      </c>
      <c r="M36" s="13" t="s">
        <v>4</v>
      </c>
      <c r="N36" s="14">
        <v>12</v>
      </c>
      <c r="O36" s="14">
        <v>60</v>
      </c>
    </row>
    <row r="37" spans="1:15" ht="15" thickBot="1" x14ac:dyDescent="0.35">
      <c r="A37" s="13" t="s">
        <v>5</v>
      </c>
      <c r="B37" s="14">
        <v>2</v>
      </c>
      <c r="C37" s="14">
        <v>34</v>
      </c>
      <c r="M37" s="13" t="s">
        <v>5</v>
      </c>
      <c r="N37" s="14">
        <v>19</v>
      </c>
      <c r="O37" s="14">
        <v>34</v>
      </c>
    </row>
    <row r="38" spans="1:15" ht="15" thickBot="1" x14ac:dyDescent="0.35">
      <c r="A38" s="13" t="s">
        <v>6</v>
      </c>
      <c r="B38" s="14">
        <v>17</v>
      </c>
      <c r="C38" s="14">
        <v>68</v>
      </c>
      <c r="M38" s="13" t="s">
        <v>6</v>
      </c>
      <c r="N38" s="14">
        <v>4</v>
      </c>
      <c r="O38" s="14">
        <v>68</v>
      </c>
    </row>
    <row r="39" spans="1:15" ht="15" thickBot="1" x14ac:dyDescent="0.35">
      <c r="A39" s="13" t="s">
        <v>7</v>
      </c>
      <c r="B39" s="14">
        <v>11</v>
      </c>
      <c r="C39" s="14">
        <v>96</v>
      </c>
      <c r="M39" s="13" t="s">
        <v>7</v>
      </c>
      <c r="N39" s="14">
        <v>10</v>
      </c>
      <c r="O39" s="14">
        <v>96</v>
      </c>
    </row>
    <row r="40" spans="1:15" ht="15" thickBot="1" x14ac:dyDescent="0.35">
      <c r="A40" s="13" t="s">
        <v>8</v>
      </c>
      <c r="B40" s="14">
        <v>4</v>
      </c>
      <c r="C40" s="14">
        <v>54</v>
      </c>
      <c r="M40" s="13" t="s">
        <v>8</v>
      </c>
      <c r="N40" s="14">
        <v>17</v>
      </c>
      <c r="O40" s="14">
        <v>54</v>
      </c>
    </row>
    <row r="41" spans="1:15" ht="15" thickBot="1" x14ac:dyDescent="0.35">
      <c r="A41" s="13" t="s">
        <v>9</v>
      </c>
      <c r="B41" s="14">
        <v>6</v>
      </c>
      <c r="C41" s="14">
        <v>54</v>
      </c>
      <c r="M41" s="13" t="s">
        <v>9</v>
      </c>
      <c r="N41" s="14">
        <v>15</v>
      </c>
      <c r="O41" s="14">
        <v>54</v>
      </c>
    </row>
    <row r="42" spans="1:15" ht="15" thickBot="1" x14ac:dyDescent="0.35">
      <c r="A42" s="13" t="s">
        <v>10</v>
      </c>
      <c r="B42" s="14">
        <v>1</v>
      </c>
      <c r="C42" s="14">
        <v>75</v>
      </c>
      <c r="M42" s="13" t="s">
        <v>10</v>
      </c>
      <c r="N42" s="14">
        <v>20</v>
      </c>
      <c r="O42" s="14">
        <v>75</v>
      </c>
    </row>
    <row r="43" spans="1:15" ht="15" thickBot="1" x14ac:dyDescent="0.35">
      <c r="A43" s="13" t="s">
        <v>11</v>
      </c>
      <c r="B43" s="14">
        <v>15</v>
      </c>
      <c r="C43" s="14">
        <v>78</v>
      </c>
      <c r="M43" s="13" t="s">
        <v>11</v>
      </c>
      <c r="N43" s="14">
        <v>6</v>
      </c>
      <c r="O43" s="14">
        <v>78</v>
      </c>
    </row>
    <row r="44" spans="1:15" ht="15" thickBot="1" x14ac:dyDescent="0.35">
      <c r="A44" s="13" t="s">
        <v>12</v>
      </c>
      <c r="B44" s="14">
        <v>12</v>
      </c>
      <c r="C44" s="14">
        <v>87</v>
      </c>
      <c r="M44" s="13" t="s">
        <v>12</v>
      </c>
      <c r="N44" s="14">
        <v>9</v>
      </c>
      <c r="O44" s="14">
        <v>87</v>
      </c>
    </row>
    <row r="45" spans="1:15" ht="15" thickBot="1" x14ac:dyDescent="0.35">
      <c r="A45" s="13" t="s">
        <v>13</v>
      </c>
      <c r="B45" s="14">
        <v>18</v>
      </c>
      <c r="C45" s="14">
        <v>94</v>
      </c>
      <c r="M45" s="13" t="s">
        <v>13</v>
      </c>
      <c r="N45" s="14">
        <v>3</v>
      </c>
      <c r="O45" s="14">
        <v>94</v>
      </c>
    </row>
    <row r="46" spans="1:15" ht="15" thickBot="1" x14ac:dyDescent="0.35">
      <c r="A46" s="13" t="s">
        <v>14</v>
      </c>
      <c r="B46" s="14">
        <v>19</v>
      </c>
      <c r="C46" s="14">
        <v>23</v>
      </c>
      <c r="M46" s="13" t="s">
        <v>14</v>
      </c>
      <c r="N46" s="14">
        <v>2</v>
      </c>
      <c r="O46" s="14">
        <v>23</v>
      </c>
    </row>
    <row r="47" spans="1:15" ht="15" thickBot="1" x14ac:dyDescent="0.35">
      <c r="A47" s="13" t="s">
        <v>15</v>
      </c>
      <c r="B47" s="14">
        <v>7</v>
      </c>
      <c r="C47" s="14">
        <v>23</v>
      </c>
      <c r="M47" s="13" t="s">
        <v>15</v>
      </c>
      <c r="N47" s="14">
        <v>14</v>
      </c>
      <c r="O47" s="14">
        <v>23</v>
      </c>
    </row>
    <row r="48" spans="1:15" ht="15" thickBot="1" x14ac:dyDescent="0.35">
      <c r="A48" s="13" t="s">
        <v>16</v>
      </c>
      <c r="B48" s="14">
        <v>3</v>
      </c>
      <c r="C48" s="14">
        <v>76</v>
      </c>
      <c r="M48" s="13" t="s">
        <v>16</v>
      </c>
      <c r="N48" s="14">
        <v>18</v>
      </c>
      <c r="O48" s="14">
        <v>76</v>
      </c>
    </row>
    <row r="49" spans="1:15" ht="15" thickBot="1" x14ac:dyDescent="0.35">
      <c r="A49" s="13" t="s">
        <v>17</v>
      </c>
      <c r="B49" s="14">
        <v>8</v>
      </c>
      <c r="C49" s="14">
        <v>39</v>
      </c>
      <c r="M49" s="13" t="s">
        <v>17</v>
      </c>
      <c r="N49" s="14">
        <v>13</v>
      </c>
      <c r="O49" s="14">
        <v>39</v>
      </c>
    </row>
    <row r="50" spans="1:15" ht="15" thickBot="1" x14ac:dyDescent="0.35">
      <c r="A50" s="13" t="s">
        <v>18</v>
      </c>
      <c r="B50" s="14">
        <v>20</v>
      </c>
      <c r="C50" s="14">
        <v>97</v>
      </c>
      <c r="M50" s="13" t="s">
        <v>18</v>
      </c>
      <c r="N50" s="14">
        <v>1</v>
      </c>
      <c r="O50" s="14">
        <v>97</v>
      </c>
    </row>
    <row r="51" spans="1:15" ht="15" thickBot="1" x14ac:dyDescent="0.35">
      <c r="A51" s="13" t="s">
        <v>19</v>
      </c>
      <c r="B51" s="14">
        <v>13</v>
      </c>
      <c r="C51" s="14">
        <v>20</v>
      </c>
      <c r="M51" s="13" t="s">
        <v>19</v>
      </c>
      <c r="N51" s="14">
        <v>8</v>
      </c>
      <c r="O51" s="14">
        <v>20</v>
      </c>
    </row>
    <row r="52" spans="1:15" ht="18.600000000000001" thickBot="1" x14ac:dyDescent="0.35">
      <c r="A52" s="9"/>
      <c r="M52" s="9"/>
    </row>
    <row r="53" spans="1:15" ht="15" thickBot="1" x14ac:dyDescent="0.35">
      <c r="A53" s="13" t="s">
        <v>42</v>
      </c>
      <c r="B53" s="13" t="s">
        <v>40</v>
      </c>
      <c r="M53" s="13" t="s">
        <v>42</v>
      </c>
      <c r="N53" s="13" t="s">
        <v>40</v>
      </c>
    </row>
    <row r="54" spans="1:15" ht="15" thickBot="1" x14ac:dyDescent="0.35">
      <c r="A54" s="13" t="s">
        <v>43</v>
      </c>
      <c r="B54" s="14" t="s">
        <v>209</v>
      </c>
      <c r="M54" s="13" t="s">
        <v>43</v>
      </c>
      <c r="N54" s="14" t="s">
        <v>214</v>
      </c>
    </row>
    <row r="55" spans="1:15" ht="15" thickBot="1" x14ac:dyDescent="0.35">
      <c r="A55" s="13" t="s">
        <v>45</v>
      </c>
      <c r="B55" s="14" t="s">
        <v>210</v>
      </c>
      <c r="M55" s="13" t="s">
        <v>45</v>
      </c>
      <c r="N55" s="14" t="s">
        <v>215</v>
      </c>
    </row>
    <row r="56" spans="1:15" ht="15" thickBot="1" x14ac:dyDescent="0.35">
      <c r="A56" s="13" t="s">
        <v>47</v>
      </c>
      <c r="B56" s="14" t="s">
        <v>210</v>
      </c>
      <c r="M56" s="13" t="s">
        <v>47</v>
      </c>
      <c r="N56" s="14" t="s">
        <v>215</v>
      </c>
    </row>
    <row r="57" spans="1:15" ht="15" thickBot="1" x14ac:dyDescent="0.35">
      <c r="A57" s="13" t="s">
        <v>48</v>
      </c>
      <c r="B57" s="14" t="s">
        <v>210</v>
      </c>
      <c r="M57" s="13" t="s">
        <v>48</v>
      </c>
      <c r="N57" s="14" t="s">
        <v>215</v>
      </c>
    </row>
    <row r="58" spans="1:15" ht="15" thickBot="1" x14ac:dyDescent="0.35">
      <c r="A58" s="13" t="s">
        <v>49</v>
      </c>
      <c r="B58" s="14" t="s">
        <v>210</v>
      </c>
      <c r="M58" s="13" t="s">
        <v>49</v>
      </c>
      <c r="N58" s="14" t="s">
        <v>215</v>
      </c>
    </row>
    <row r="59" spans="1:15" ht="15" thickBot="1" x14ac:dyDescent="0.35">
      <c r="A59" s="13" t="s">
        <v>50</v>
      </c>
      <c r="B59" s="14" t="s">
        <v>210</v>
      </c>
      <c r="M59" s="13" t="s">
        <v>50</v>
      </c>
      <c r="N59" s="14" t="s">
        <v>215</v>
      </c>
    </row>
    <row r="60" spans="1:15" ht="15" thickBot="1" x14ac:dyDescent="0.35">
      <c r="A60" s="13" t="s">
        <v>52</v>
      </c>
      <c r="B60" s="14" t="s">
        <v>211</v>
      </c>
      <c r="M60" s="13" t="s">
        <v>52</v>
      </c>
      <c r="N60" s="14" t="s">
        <v>215</v>
      </c>
    </row>
    <row r="61" spans="1:15" ht="15" thickBot="1" x14ac:dyDescent="0.35">
      <c r="A61" s="13" t="s">
        <v>53</v>
      </c>
      <c r="B61" s="14" t="s">
        <v>211</v>
      </c>
      <c r="M61" s="13" t="s">
        <v>53</v>
      </c>
      <c r="N61" s="14" t="s">
        <v>216</v>
      </c>
    </row>
    <row r="62" spans="1:15" ht="15" thickBot="1" x14ac:dyDescent="0.35">
      <c r="A62" s="13" t="s">
        <v>54</v>
      </c>
      <c r="B62" s="14" t="s">
        <v>211</v>
      </c>
      <c r="M62" s="13" t="s">
        <v>54</v>
      </c>
      <c r="N62" s="14" t="s">
        <v>216</v>
      </c>
    </row>
    <row r="63" spans="1:15" ht="15" thickBot="1" x14ac:dyDescent="0.35">
      <c r="A63" s="13" t="s">
        <v>55</v>
      </c>
      <c r="B63" s="14" t="s">
        <v>211</v>
      </c>
      <c r="M63" s="13" t="s">
        <v>55</v>
      </c>
      <c r="N63" s="14" t="s">
        <v>216</v>
      </c>
    </row>
    <row r="64" spans="1:15" ht="15" thickBot="1" x14ac:dyDescent="0.35">
      <c r="A64" s="13" t="s">
        <v>56</v>
      </c>
      <c r="B64" s="14" t="s">
        <v>211</v>
      </c>
      <c r="M64" s="13" t="s">
        <v>56</v>
      </c>
      <c r="N64" s="14" t="s">
        <v>217</v>
      </c>
    </row>
    <row r="65" spans="1:15" ht="15" thickBot="1" x14ac:dyDescent="0.35">
      <c r="A65" s="13" t="s">
        <v>57</v>
      </c>
      <c r="B65" s="14" t="s">
        <v>211</v>
      </c>
      <c r="M65" s="13" t="s">
        <v>57</v>
      </c>
      <c r="N65" s="14" t="s">
        <v>217</v>
      </c>
    </row>
    <row r="66" spans="1:15" ht="15" thickBot="1" x14ac:dyDescent="0.35">
      <c r="A66" s="13" t="s">
        <v>58</v>
      </c>
      <c r="B66" s="14" t="s">
        <v>212</v>
      </c>
      <c r="M66" s="13" t="s">
        <v>58</v>
      </c>
      <c r="N66" s="14" t="s">
        <v>217</v>
      </c>
    </row>
    <row r="67" spans="1:15" ht="15" thickBot="1" x14ac:dyDescent="0.35">
      <c r="A67" s="13" t="s">
        <v>59</v>
      </c>
      <c r="B67" s="14" t="s">
        <v>212</v>
      </c>
      <c r="M67" s="13" t="s">
        <v>59</v>
      </c>
      <c r="N67" s="14" t="s">
        <v>217</v>
      </c>
    </row>
    <row r="68" spans="1:15" ht="15" thickBot="1" x14ac:dyDescent="0.35">
      <c r="A68" s="13" t="s">
        <v>60</v>
      </c>
      <c r="B68" s="14" t="s">
        <v>212</v>
      </c>
      <c r="M68" s="13" t="s">
        <v>60</v>
      </c>
      <c r="N68" s="14" t="s">
        <v>217</v>
      </c>
    </row>
    <row r="69" spans="1:15" ht="15" thickBot="1" x14ac:dyDescent="0.35">
      <c r="A69" s="13" t="s">
        <v>61</v>
      </c>
      <c r="B69" s="14" t="s">
        <v>212</v>
      </c>
      <c r="M69" s="13" t="s">
        <v>61</v>
      </c>
      <c r="N69" s="14" t="s">
        <v>217</v>
      </c>
    </row>
    <row r="70" spans="1:15" ht="15" thickBot="1" x14ac:dyDescent="0.35">
      <c r="A70" s="13" t="s">
        <v>62</v>
      </c>
      <c r="B70" s="14" t="s">
        <v>212</v>
      </c>
      <c r="M70" s="13" t="s">
        <v>62</v>
      </c>
      <c r="N70" s="14" t="s">
        <v>218</v>
      </c>
    </row>
    <row r="71" spans="1:15" ht="15" thickBot="1" x14ac:dyDescent="0.35">
      <c r="A71" s="13" t="s">
        <v>63</v>
      </c>
      <c r="B71" s="14" t="s">
        <v>212</v>
      </c>
      <c r="M71" s="13" t="s">
        <v>63</v>
      </c>
      <c r="N71" s="14" t="s">
        <v>218</v>
      </c>
    </row>
    <row r="72" spans="1:15" ht="15" thickBot="1" x14ac:dyDescent="0.35">
      <c r="A72" s="13" t="s">
        <v>64</v>
      </c>
      <c r="B72" s="14" t="s">
        <v>212</v>
      </c>
      <c r="M72" s="13" t="s">
        <v>64</v>
      </c>
      <c r="N72" s="14" t="s">
        <v>219</v>
      </c>
    </row>
    <row r="73" spans="1:15" ht="15" thickBot="1" x14ac:dyDescent="0.35">
      <c r="A73" s="13" t="s">
        <v>65</v>
      </c>
      <c r="B73" s="14" t="s">
        <v>212</v>
      </c>
      <c r="M73" s="13" t="s">
        <v>65</v>
      </c>
      <c r="N73" s="14" t="s">
        <v>219</v>
      </c>
    </row>
    <row r="74" spans="1:15" ht="18.600000000000001" thickBot="1" x14ac:dyDescent="0.35">
      <c r="A74" s="9"/>
      <c r="M74" s="9"/>
    </row>
    <row r="75" spans="1:15" ht="15" thickBot="1" x14ac:dyDescent="0.35">
      <c r="A75" s="13" t="s">
        <v>67</v>
      </c>
      <c r="B75" s="13" t="s">
        <v>40</v>
      </c>
      <c r="C75" t="s">
        <v>23</v>
      </c>
      <c r="M75" s="13" t="s">
        <v>67</v>
      </c>
      <c r="N75" s="13" t="s">
        <v>40</v>
      </c>
      <c r="O75" t="s">
        <v>23</v>
      </c>
    </row>
    <row r="76" spans="1:15" ht="15" thickBot="1" x14ac:dyDescent="0.35">
      <c r="A76" s="13" t="s">
        <v>43</v>
      </c>
      <c r="B76" s="14">
        <v>86.4</v>
      </c>
      <c r="C76">
        <f>RANK(B76,B$76:B$95,0)</f>
        <v>1</v>
      </c>
      <c r="M76" s="13" t="s">
        <v>43</v>
      </c>
      <c r="N76" s="14">
        <v>105.5</v>
      </c>
      <c r="O76">
        <f>RANK(N76,N$76:N$95,0)</f>
        <v>1</v>
      </c>
    </row>
    <row r="77" spans="1:15" ht="15" thickBot="1" x14ac:dyDescent="0.35">
      <c r="A77" s="13" t="s">
        <v>45</v>
      </c>
      <c r="B77" s="14">
        <v>65.8</v>
      </c>
      <c r="C77">
        <f t="shared" ref="C77:C95" si="2">RANK(B77,B$76:B$95,0)</f>
        <v>2</v>
      </c>
      <c r="M77" s="13" t="s">
        <v>45</v>
      </c>
      <c r="N77" s="14">
        <v>65.3</v>
      </c>
      <c r="O77">
        <f t="shared" ref="O77:O95" si="3">RANK(N77,N$76:N$95,0)</f>
        <v>2</v>
      </c>
    </row>
    <row r="78" spans="1:15" ht="15" thickBot="1" x14ac:dyDescent="0.35">
      <c r="A78" s="13" t="s">
        <v>47</v>
      </c>
      <c r="B78" s="14">
        <v>65.8</v>
      </c>
      <c r="C78">
        <f t="shared" si="2"/>
        <v>2</v>
      </c>
      <c r="M78" s="13" t="s">
        <v>47</v>
      </c>
      <c r="N78" s="14">
        <v>65.3</v>
      </c>
      <c r="O78">
        <f t="shared" si="3"/>
        <v>2</v>
      </c>
    </row>
    <row r="79" spans="1:15" ht="15" thickBot="1" x14ac:dyDescent="0.35">
      <c r="A79" s="13" t="s">
        <v>48</v>
      </c>
      <c r="B79" s="14">
        <v>65.8</v>
      </c>
      <c r="C79">
        <f t="shared" si="2"/>
        <v>2</v>
      </c>
      <c r="M79" s="13" t="s">
        <v>48</v>
      </c>
      <c r="N79" s="14">
        <v>65.3</v>
      </c>
      <c r="O79">
        <f t="shared" si="3"/>
        <v>2</v>
      </c>
    </row>
    <row r="80" spans="1:15" ht="15" thickBot="1" x14ac:dyDescent="0.35">
      <c r="A80" s="13" t="s">
        <v>49</v>
      </c>
      <c r="B80" s="14">
        <v>65.8</v>
      </c>
      <c r="C80">
        <f t="shared" si="2"/>
        <v>2</v>
      </c>
      <c r="M80" s="13" t="s">
        <v>49</v>
      </c>
      <c r="N80" s="14">
        <v>65.3</v>
      </c>
      <c r="O80">
        <f t="shared" si="3"/>
        <v>2</v>
      </c>
    </row>
    <row r="81" spans="1:16" ht="15" thickBot="1" x14ac:dyDescent="0.35">
      <c r="A81" s="13" t="s">
        <v>50</v>
      </c>
      <c r="B81" s="14">
        <v>65.8</v>
      </c>
      <c r="C81">
        <f t="shared" si="2"/>
        <v>2</v>
      </c>
      <c r="M81" s="13" t="s">
        <v>50</v>
      </c>
      <c r="N81" s="14">
        <v>65.3</v>
      </c>
      <c r="O81">
        <f t="shared" si="3"/>
        <v>2</v>
      </c>
    </row>
    <row r="82" spans="1:16" ht="15" thickBot="1" x14ac:dyDescent="0.35">
      <c r="A82" s="13" t="s">
        <v>52</v>
      </c>
      <c r="B82" s="14">
        <v>60.3</v>
      </c>
      <c r="C82">
        <f t="shared" si="2"/>
        <v>7</v>
      </c>
      <c r="M82" s="13" t="s">
        <v>52</v>
      </c>
      <c r="N82" s="14">
        <v>65.3</v>
      </c>
      <c r="O82">
        <f t="shared" si="3"/>
        <v>2</v>
      </c>
    </row>
    <row r="83" spans="1:16" ht="15" thickBot="1" x14ac:dyDescent="0.35">
      <c r="A83" s="13" t="s">
        <v>53</v>
      </c>
      <c r="B83" s="14">
        <v>60.3</v>
      </c>
      <c r="C83">
        <f t="shared" si="2"/>
        <v>7</v>
      </c>
      <c r="M83" s="13" t="s">
        <v>53</v>
      </c>
      <c r="N83" s="14">
        <v>63.1</v>
      </c>
      <c r="O83">
        <f t="shared" si="3"/>
        <v>8</v>
      </c>
    </row>
    <row r="84" spans="1:16" ht="15" thickBot="1" x14ac:dyDescent="0.35">
      <c r="A84" s="13" t="s">
        <v>54</v>
      </c>
      <c r="B84" s="14">
        <v>60.3</v>
      </c>
      <c r="C84">
        <f t="shared" si="2"/>
        <v>7</v>
      </c>
      <c r="M84" s="13" t="s">
        <v>54</v>
      </c>
      <c r="N84" s="14">
        <v>63.1</v>
      </c>
      <c r="O84">
        <f t="shared" si="3"/>
        <v>8</v>
      </c>
    </row>
    <row r="85" spans="1:16" ht="15" thickBot="1" x14ac:dyDescent="0.35">
      <c r="A85" s="13" t="s">
        <v>55</v>
      </c>
      <c r="B85" s="14">
        <v>60.3</v>
      </c>
      <c r="C85">
        <f t="shared" si="2"/>
        <v>7</v>
      </c>
      <c r="M85" s="13" t="s">
        <v>55</v>
      </c>
      <c r="N85" s="14">
        <v>63.1</v>
      </c>
      <c r="O85">
        <f t="shared" si="3"/>
        <v>8</v>
      </c>
    </row>
    <row r="86" spans="1:16" ht="15" thickBot="1" x14ac:dyDescent="0.35">
      <c r="A86" s="13" t="s">
        <v>56</v>
      </c>
      <c r="B86" s="14">
        <v>60.3</v>
      </c>
      <c r="C86">
        <f t="shared" si="2"/>
        <v>7</v>
      </c>
      <c r="M86" s="13" t="s">
        <v>56</v>
      </c>
      <c r="N86" s="14">
        <v>58.8</v>
      </c>
      <c r="O86">
        <f t="shared" si="3"/>
        <v>11</v>
      </c>
    </row>
    <row r="87" spans="1:16" ht="15" thickBot="1" x14ac:dyDescent="0.35">
      <c r="A87" s="13" t="s">
        <v>57</v>
      </c>
      <c r="B87" s="14">
        <v>60.3</v>
      </c>
      <c r="C87">
        <f t="shared" si="2"/>
        <v>7</v>
      </c>
      <c r="M87" s="13" t="s">
        <v>57</v>
      </c>
      <c r="N87" s="14">
        <v>58.8</v>
      </c>
      <c r="O87">
        <f t="shared" si="3"/>
        <v>11</v>
      </c>
    </row>
    <row r="88" spans="1:16" ht="15" thickBot="1" x14ac:dyDescent="0.35">
      <c r="A88" s="13" t="s">
        <v>58</v>
      </c>
      <c r="B88" s="14">
        <v>58.8</v>
      </c>
      <c r="C88">
        <f t="shared" si="2"/>
        <v>13</v>
      </c>
      <c r="M88" s="13" t="s">
        <v>58</v>
      </c>
      <c r="N88" s="14">
        <v>58.8</v>
      </c>
      <c r="O88">
        <f t="shared" si="3"/>
        <v>11</v>
      </c>
    </row>
    <row r="89" spans="1:16" ht="15" thickBot="1" x14ac:dyDescent="0.35">
      <c r="A89" s="13" t="s">
        <v>59</v>
      </c>
      <c r="B89" s="14">
        <v>58.8</v>
      </c>
      <c r="C89">
        <f t="shared" si="2"/>
        <v>13</v>
      </c>
      <c r="M89" s="13" t="s">
        <v>59</v>
      </c>
      <c r="N89" s="14">
        <v>58.8</v>
      </c>
      <c r="O89">
        <f t="shared" si="3"/>
        <v>11</v>
      </c>
    </row>
    <row r="90" spans="1:16" ht="15" thickBot="1" x14ac:dyDescent="0.35">
      <c r="A90" s="13" t="s">
        <v>60</v>
      </c>
      <c r="B90" s="14">
        <v>58.8</v>
      </c>
      <c r="C90">
        <f t="shared" si="2"/>
        <v>13</v>
      </c>
      <c r="M90" s="13" t="s">
        <v>60</v>
      </c>
      <c r="N90" s="14">
        <v>58.8</v>
      </c>
      <c r="O90">
        <f t="shared" si="3"/>
        <v>11</v>
      </c>
    </row>
    <row r="91" spans="1:16" ht="15" thickBot="1" x14ac:dyDescent="0.35">
      <c r="A91" s="13" t="s">
        <v>61</v>
      </c>
      <c r="B91" s="14">
        <v>58.8</v>
      </c>
      <c r="C91">
        <f t="shared" si="2"/>
        <v>13</v>
      </c>
      <c r="M91" s="13" t="s">
        <v>61</v>
      </c>
      <c r="N91" s="14">
        <v>58.8</v>
      </c>
      <c r="O91">
        <f t="shared" si="3"/>
        <v>11</v>
      </c>
    </row>
    <row r="92" spans="1:16" ht="15" thickBot="1" x14ac:dyDescent="0.35">
      <c r="A92" s="13" t="s">
        <v>62</v>
      </c>
      <c r="B92" s="14">
        <v>58.8</v>
      </c>
      <c r="C92">
        <f t="shared" si="2"/>
        <v>13</v>
      </c>
      <c r="M92" s="13" t="s">
        <v>62</v>
      </c>
      <c r="N92" s="14">
        <v>52.2</v>
      </c>
      <c r="O92">
        <f t="shared" si="3"/>
        <v>17</v>
      </c>
    </row>
    <row r="93" spans="1:16" ht="15" thickBot="1" x14ac:dyDescent="0.35">
      <c r="A93" s="13" t="s">
        <v>63</v>
      </c>
      <c r="B93" s="14">
        <v>58.8</v>
      </c>
      <c r="C93">
        <f t="shared" si="2"/>
        <v>13</v>
      </c>
      <c r="M93" s="13" t="s">
        <v>63</v>
      </c>
      <c r="N93" s="14">
        <v>52.2</v>
      </c>
      <c r="O93">
        <f t="shared" si="3"/>
        <v>17</v>
      </c>
    </row>
    <row r="94" spans="1:16" ht="15" thickBot="1" x14ac:dyDescent="0.35">
      <c r="A94" s="13" t="s">
        <v>64</v>
      </c>
      <c r="B94" s="14">
        <v>58.8</v>
      </c>
      <c r="C94">
        <f t="shared" si="2"/>
        <v>13</v>
      </c>
      <c r="M94" s="13" t="s">
        <v>64</v>
      </c>
      <c r="N94" s="14">
        <v>51.7</v>
      </c>
      <c r="O94">
        <f t="shared" si="3"/>
        <v>19</v>
      </c>
    </row>
    <row r="95" spans="1:16" ht="15" thickBot="1" x14ac:dyDescent="0.35">
      <c r="A95" s="13" t="s">
        <v>65</v>
      </c>
      <c r="B95" s="14">
        <v>58.8</v>
      </c>
      <c r="C95">
        <f t="shared" si="2"/>
        <v>13</v>
      </c>
      <c r="M95" s="13" t="s">
        <v>65</v>
      </c>
      <c r="N95" s="14">
        <v>51.7</v>
      </c>
      <c r="O95">
        <f t="shared" si="3"/>
        <v>19</v>
      </c>
    </row>
    <row r="96" spans="1:16" ht="18.600000000000001" thickBot="1" x14ac:dyDescent="0.35">
      <c r="A96" s="9"/>
      <c r="C96" t="s">
        <v>30</v>
      </c>
      <c r="D96">
        <f>CORREL(D98:D117,C98:C117)</f>
        <v>8.3566824959563857E-2</v>
      </c>
      <c r="E96" s="7"/>
      <c r="G96">
        <f>SUM(G98:G117)</f>
        <v>4</v>
      </c>
      <c r="M96" s="9"/>
      <c r="O96" t="s">
        <v>30</v>
      </c>
      <c r="P96">
        <f>CORREL(P98:P117,O98:O117)</f>
        <v>0.33704812155387948</v>
      </c>
    </row>
    <row r="97" spans="1:18" ht="15" thickBot="1" x14ac:dyDescent="0.35">
      <c r="A97" s="13" t="s">
        <v>68</v>
      </c>
      <c r="B97" s="13" t="s">
        <v>40</v>
      </c>
      <c r="C97" s="13" t="s">
        <v>69</v>
      </c>
      <c r="D97" s="13" t="s">
        <v>70</v>
      </c>
      <c r="E97" s="13" t="s">
        <v>71</v>
      </c>
      <c r="F97" s="13" t="s">
        <v>72</v>
      </c>
      <c r="G97" t="str">
        <f>x5di_Y!G73</f>
        <v>check</v>
      </c>
      <c r="M97" s="13" t="s">
        <v>68</v>
      </c>
      <c r="N97" s="13" t="s">
        <v>40</v>
      </c>
      <c r="O97" s="13" t="s">
        <v>69</v>
      </c>
      <c r="P97" s="13" t="s">
        <v>70</v>
      </c>
      <c r="Q97" s="13" t="s">
        <v>71</v>
      </c>
      <c r="R97" s="13" t="s">
        <v>72</v>
      </c>
    </row>
    <row r="98" spans="1:18" ht="15" thickBot="1" x14ac:dyDescent="0.35">
      <c r="A98" s="13" t="s">
        <v>0</v>
      </c>
      <c r="B98" s="14">
        <v>58.8</v>
      </c>
      <c r="C98" s="14">
        <v>58.8</v>
      </c>
      <c r="D98" s="14">
        <v>97</v>
      </c>
      <c r="E98" s="14">
        <v>38.200000000000003</v>
      </c>
      <c r="F98" s="14">
        <v>39.380000000000003</v>
      </c>
      <c r="G98">
        <f>IF(E98*Q98&lt;=0,1,0)</f>
        <v>0</v>
      </c>
      <c r="M98" s="13" t="s">
        <v>0</v>
      </c>
      <c r="N98" s="14">
        <v>65.3</v>
      </c>
      <c r="O98" s="14">
        <v>65.3</v>
      </c>
      <c r="P98" s="14">
        <v>97</v>
      </c>
      <c r="Q98" s="14">
        <v>31.7</v>
      </c>
      <c r="R98" s="14">
        <v>32.68</v>
      </c>
    </row>
    <row r="99" spans="1:18" ht="15" thickBot="1" x14ac:dyDescent="0.35">
      <c r="A99" s="13" t="s">
        <v>1</v>
      </c>
      <c r="B99" s="14">
        <v>60.3</v>
      </c>
      <c r="C99" s="14">
        <v>60.3</v>
      </c>
      <c r="D99" s="14">
        <v>43</v>
      </c>
      <c r="E99" s="14">
        <v>-17.3</v>
      </c>
      <c r="F99" s="14">
        <v>-40.229999999999997</v>
      </c>
      <c r="G99">
        <f t="shared" ref="G99:G117" si="4">IF(E99*Q99&lt;=0,1,0)</f>
        <v>0</v>
      </c>
      <c r="M99" s="13" t="s">
        <v>1</v>
      </c>
      <c r="N99" s="14">
        <v>58.8</v>
      </c>
      <c r="O99" s="14">
        <v>58.8</v>
      </c>
      <c r="P99" s="14">
        <v>43</v>
      </c>
      <c r="Q99" s="14">
        <v>-15.8</v>
      </c>
      <c r="R99" s="14">
        <v>-36.74</v>
      </c>
    </row>
    <row r="100" spans="1:18" ht="15" thickBot="1" x14ac:dyDescent="0.35">
      <c r="A100" s="13" t="s">
        <v>2</v>
      </c>
      <c r="B100" s="14">
        <v>58.8</v>
      </c>
      <c r="C100" s="14">
        <v>58.8</v>
      </c>
      <c r="D100" s="14">
        <v>41</v>
      </c>
      <c r="E100" s="14">
        <v>-17.8</v>
      </c>
      <c r="F100" s="14">
        <v>-43.41</v>
      </c>
      <c r="G100">
        <f t="shared" si="4"/>
        <v>0</v>
      </c>
      <c r="M100" s="13" t="s">
        <v>2</v>
      </c>
      <c r="N100" s="14">
        <v>65.3</v>
      </c>
      <c r="O100" s="14">
        <v>65.3</v>
      </c>
      <c r="P100" s="14">
        <v>41</v>
      </c>
      <c r="Q100" s="14">
        <v>-24.3</v>
      </c>
      <c r="R100" s="14">
        <v>-59.27</v>
      </c>
    </row>
    <row r="101" spans="1:18" ht="15" thickBot="1" x14ac:dyDescent="0.35">
      <c r="A101" s="13" t="s">
        <v>3</v>
      </c>
      <c r="B101" s="14">
        <v>65.8</v>
      </c>
      <c r="C101" s="14">
        <v>65.8</v>
      </c>
      <c r="D101" s="14">
        <v>88</v>
      </c>
      <c r="E101" s="14">
        <v>22.2</v>
      </c>
      <c r="F101" s="14">
        <v>25.23</v>
      </c>
      <c r="G101">
        <f t="shared" si="4"/>
        <v>0</v>
      </c>
      <c r="M101" s="13" t="s">
        <v>3</v>
      </c>
      <c r="N101" s="14">
        <v>58.8</v>
      </c>
      <c r="O101" s="14">
        <v>58.8</v>
      </c>
      <c r="P101" s="14">
        <v>88</v>
      </c>
      <c r="Q101" s="14">
        <v>29.2</v>
      </c>
      <c r="R101" s="14">
        <v>33.18</v>
      </c>
    </row>
    <row r="102" spans="1:18" ht="15" thickBot="1" x14ac:dyDescent="0.35">
      <c r="A102" s="13" t="s">
        <v>4</v>
      </c>
      <c r="B102" s="14">
        <v>60.3</v>
      </c>
      <c r="C102" s="14">
        <v>60.3</v>
      </c>
      <c r="D102" s="14">
        <v>60</v>
      </c>
      <c r="E102" s="14">
        <v>-0.3</v>
      </c>
      <c r="F102" s="14">
        <v>-0.5</v>
      </c>
      <c r="G102">
        <f t="shared" si="4"/>
        <v>1</v>
      </c>
      <c r="M102" s="13" t="s">
        <v>4</v>
      </c>
      <c r="N102" s="14">
        <v>58.8</v>
      </c>
      <c r="O102" s="14">
        <v>58.8</v>
      </c>
      <c r="P102" s="14">
        <v>60</v>
      </c>
      <c r="Q102" s="14">
        <v>1.2</v>
      </c>
      <c r="R102" s="14">
        <v>2</v>
      </c>
    </row>
    <row r="103" spans="1:18" ht="15" thickBot="1" x14ac:dyDescent="0.35">
      <c r="A103" s="13" t="s">
        <v>5</v>
      </c>
      <c r="B103" s="14">
        <v>65.8</v>
      </c>
      <c r="C103" s="14">
        <v>65.8</v>
      </c>
      <c r="D103" s="14">
        <v>34</v>
      </c>
      <c r="E103" s="14">
        <v>-31.8</v>
      </c>
      <c r="F103" s="14">
        <v>-93.53</v>
      </c>
      <c r="G103">
        <f t="shared" si="4"/>
        <v>0</v>
      </c>
      <c r="M103" s="13" t="s">
        <v>5</v>
      </c>
      <c r="N103" s="14">
        <v>51.7</v>
      </c>
      <c r="O103" s="14">
        <v>51.7</v>
      </c>
      <c r="P103" s="14">
        <v>34</v>
      </c>
      <c r="Q103" s="14">
        <v>-17.7</v>
      </c>
      <c r="R103" s="14">
        <v>-52.06</v>
      </c>
    </row>
    <row r="104" spans="1:18" ht="15" thickBot="1" x14ac:dyDescent="0.35">
      <c r="A104" s="13" t="s">
        <v>6</v>
      </c>
      <c r="B104" s="14">
        <v>58.8</v>
      </c>
      <c r="C104" s="14">
        <v>58.8</v>
      </c>
      <c r="D104" s="14">
        <v>68</v>
      </c>
      <c r="E104" s="14">
        <v>9.1999999999999993</v>
      </c>
      <c r="F104" s="14">
        <v>13.53</v>
      </c>
      <c r="G104">
        <f t="shared" si="4"/>
        <v>0</v>
      </c>
      <c r="M104" s="13" t="s">
        <v>6</v>
      </c>
      <c r="N104" s="14">
        <v>65.3</v>
      </c>
      <c r="O104" s="14">
        <v>65.3</v>
      </c>
      <c r="P104" s="14">
        <v>68</v>
      </c>
      <c r="Q104" s="14">
        <v>2.7</v>
      </c>
      <c r="R104" s="14">
        <v>3.97</v>
      </c>
    </row>
    <row r="105" spans="1:18" ht="15" thickBot="1" x14ac:dyDescent="0.35">
      <c r="A105" s="13" t="s">
        <v>7</v>
      </c>
      <c r="B105" s="14">
        <v>60.3</v>
      </c>
      <c r="C105" s="14">
        <v>60.3</v>
      </c>
      <c r="D105" s="14">
        <v>96</v>
      </c>
      <c r="E105" s="14">
        <v>35.700000000000003</v>
      </c>
      <c r="F105" s="14">
        <v>37.19</v>
      </c>
      <c r="G105">
        <f t="shared" si="4"/>
        <v>0</v>
      </c>
      <c r="M105" s="13" t="s">
        <v>7</v>
      </c>
      <c r="N105" s="14">
        <v>63.1</v>
      </c>
      <c r="O105" s="14">
        <v>63.1</v>
      </c>
      <c r="P105" s="14">
        <v>96</v>
      </c>
      <c r="Q105" s="14">
        <v>32.9</v>
      </c>
      <c r="R105" s="14">
        <v>34.270000000000003</v>
      </c>
    </row>
    <row r="106" spans="1:18" ht="15" thickBot="1" x14ac:dyDescent="0.35">
      <c r="A106" s="13" t="s">
        <v>8</v>
      </c>
      <c r="B106" s="14">
        <v>65.8</v>
      </c>
      <c r="C106" s="14">
        <v>65.8</v>
      </c>
      <c r="D106" s="14">
        <v>54</v>
      </c>
      <c r="E106" s="14">
        <v>-11.8</v>
      </c>
      <c r="F106" s="14">
        <v>-21.85</v>
      </c>
      <c r="G106">
        <f t="shared" si="4"/>
        <v>1</v>
      </c>
      <c r="M106" s="13" t="s">
        <v>8</v>
      </c>
      <c r="N106" s="14">
        <v>52.2</v>
      </c>
      <c r="O106" s="14">
        <v>52.2</v>
      </c>
      <c r="P106" s="14">
        <v>54</v>
      </c>
      <c r="Q106" s="14">
        <v>1.8</v>
      </c>
      <c r="R106" s="14">
        <v>3.33</v>
      </c>
    </row>
    <row r="107" spans="1:18" ht="15" thickBot="1" x14ac:dyDescent="0.35">
      <c r="A107" s="13" t="s">
        <v>9</v>
      </c>
      <c r="B107" s="14">
        <v>65.8</v>
      </c>
      <c r="C107" s="14">
        <v>65.8</v>
      </c>
      <c r="D107" s="14">
        <v>54</v>
      </c>
      <c r="E107" s="14">
        <v>-11.8</v>
      </c>
      <c r="F107" s="14">
        <v>-21.85</v>
      </c>
      <c r="G107">
        <f t="shared" si="4"/>
        <v>0</v>
      </c>
      <c r="M107" s="13" t="s">
        <v>9</v>
      </c>
      <c r="N107" s="14">
        <v>58.8</v>
      </c>
      <c r="O107" s="14">
        <v>58.8</v>
      </c>
      <c r="P107" s="14">
        <v>54</v>
      </c>
      <c r="Q107" s="14">
        <v>-4.8</v>
      </c>
      <c r="R107" s="14">
        <v>-8.89</v>
      </c>
    </row>
    <row r="108" spans="1:18" ht="15" thickBot="1" x14ac:dyDescent="0.35">
      <c r="A108" s="13" t="s">
        <v>10</v>
      </c>
      <c r="B108" s="14">
        <v>86.4</v>
      </c>
      <c r="C108" s="14">
        <v>86.4</v>
      </c>
      <c r="D108" s="14">
        <v>75</v>
      </c>
      <c r="E108" s="14">
        <v>-11.4</v>
      </c>
      <c r="F108" s="14">
        <v>-15.2</v>
      </c>
      <c r="G108">
        <f t="shared" si="4"/>
        <v>1</v>
      </c>
      <c r="M108" s="13" t="s">
        <v>10</v>
      </c>
      <c r="N108" s="14">
        <v>51.7</v>
      </c>
      <c r="O108" s="14">
        <v>51.7</v>
      </c>
      <c r="P108" s="14">
        <v>75</v>
      </c>
      <c r="Q108" s="14">
        <v>23.3</v>
      </c>
      <c r="R108" s="14">
        <v>31.07</v>
      </c>
    </row>
    <row r="109" spans="1:18" ht="15" thickBot="1" x14ac:dyDescent="0.35">
      <c r="A109" s="13" t="s">
        <v>11</v>
      </c>
      <c r="B109" s="14">
        <v>58.8</v>
      </c>
      <c r="C109" s="14">
        <v>58.8</v>
      </c>
      <c r="D109" s="14">
        <v>78</v>
      </c>
      <c r="E109" s="14">
        <v>19.2</v>
      </c>
      <c r="F109" s="14">
        <v>24.62</v>
      </c>
      <c r="G109">
        <f t="shared" si="4"/>
        <v>0</v>
      </c>
      <c r="M109" s="13" t="s">
        <v>11</v>
      </c>
      <c r="N109" s="14">
        <v>65.3</v>
      </c>
      <c r="O109" s="14">
        <v>65.3</v>
      </c>
      <c r="P109" s="14">
        <v>78</v>
      </c>
      <c r="Q109" s="14">
        <v>12.7</v>
      </c>
      <c r="R109" s="14">
        <v>16.28</v>
      </c>
    </row>
    <row r="110" spans="1:18" ht="15" thickBot="1" x14ac:dyDescent="0.35">
      <c r="A110" s="13" t="s">
        <v>12</v>
      </c>
      <c r="B110" s="14">
        <v>60.3</v>
      </c>
      <c r="C110" s="14">
        <v>60.3</v>
      </c>
      <c r="D110" s="14">
        <v>87</v>
      </c>
      <c r="E110" s="14">
        <v>26.7</v>
      </c>
      <c r="F110" s="14">
        <v>30.69</v>
      </c>
      <c r="G110">
        <f t="shared" si="4"/>
        <v>0</v>
      </c>
      <c r="M110" s="13" t="s">
        <v>12</v>
      </c>
      <c r="N110" s="14">
        <v>63.1</v>
      </c>
      <c r="O110" s="14">
        <v>63.1</v>
      </c>
      <c r="P110" s="14">
        <v>87</v>
      </c>
      <c r="Q110" s="14">
        <v>23.9</v>
      </c>
      <c r="R110" s="14">
        <v>27.47</v>
      </c>
    </row>
    <row r="111" spans="1:18" ht="15" thickBot="1" x14ac:dyDescent="0.35">
      <c r="A111" s="13" t="s">
        <v>13</v>
      </c>
      <c r="B111" s="14">
        <v>58.8</v>
      </c>
      <c r="C111" s="14">
        <v>58.8</v>
      </c>
      <c r="D111" s="14">
        <v>94</v>
      </c>
      <c r="E111" s="14">
        <v>35.200000000000003</v>
      </c>
      <c r="F111" s="14">
        <v>37.450000000000003</v>
      </c>
      <c r="G111">
        <f t="shared" si="4"/>
        <v>0</v>
      </c>
      <c r="M111" s="13" t="s">
        <v>13</v>
      </c>
      <c r="N111" s="14">
        <v>65.3</v>
      </c>
      <c r="O111" s="14">
        <v>65.3</v>
      </c>
      <c r="P111" s="14">
        <v>94</v>
      </c>
      <c r="Q111" s="14">
        <v>28.7</v>
      </c>
      <c r="R111" s="14">
        <v>30.53</v>
      </c>
    </row>
    <row r="112" spans="1:18" ht="15" thickBot="1" x14ac:dyDescent="0.35">
      <c r="A112" s="13" t="s">
        <v>14</v>
      </c>
      <c r="B112" s="14">
        <v>58.8</v>
      </c>
      <c r="C112" s="14">
        <v>58.8</v>
      </c>
      <c r="D112" s="14">
        <v>23</v>
      </c>
      <c r="E112" s="14">
        <v>-35.799999999999997</v>
      </c>
      <c r="F112" s="14">
        <v>-155.65</v>
      </c>
      <c r="G112">
        <f t="shared" si="4"/>
        <v>0</v>
      </c>
      <c r="M112" s="13" t="s">
        <v>14</v>
      </c>
      <c r="N112" s="14">
        <v>65.3</v>
      </c>
      <c r="O112" s="14">
        <v>65.3</v>
      </c>
      <c r="P112" s="14">
        <v>23</v>
      </c>
      <c r="Q112" s="14">
        <v>-42.3</v>
      </c>
      <c r="R112" s="14">
        <v>-183.91</v>
      </c>
    </row>
    <row r="113" spans="1:18" ht="15" thickBot="1" x14ac:dyDescent="0.35">
      <c r="A113" s="13" t="s">
        <v>15</v>
      </c>
      <c r="B113" s="14">
        <v>60.3</v>
      </c>
      <c r="C113" s="14">
        <v>60.3</v>
      </c>
      <c r="D113" s="14">
        <v>23</v>
      </c>
      <c r="E113" s="14">
        <v>-37.299999999999997</v>
      </c>
      <c r="F113" s="14">
        <v>-162.16999999999999</v>
      </c>
      <c r="G113">
        <f t="shared" si="4"/>
        <v>0</v>
      </c>
      <c r="M113" s="13" t="s">
        <v>15</v>
      </c>
      <c r="N113" s="14">
        <v>58.8</v>
      </c>
      <c r="O113" s="14">
        <v>58.8</v>
      </c>
      <c r="P113" s="14">
        <v>23</v>
      </c>
      <c r="Q113" s="14">
        <v>-35.799999999999997</v>
      </c>
      <c r="R113" s="14">
        <v>-155.65</v>
      </c>
    </row>
    <row r="114" spans="1:18" ht="15" thickBot="1" x14ac:dyDescent="0.35">
      <c r="A114" s="13" t="s">
        <v>16</v>
      </c>
      <c r="B114" s="14">
        <v>65.8</v>
      </c>
      <c r="C114" s="14">
        <v>65.8</v>
      </c>
      <c r="D114" s="14">
        <v>76</v>
      </c>
      <c r="E114" s="14">
        <v>10.199999999999999</v>
      </c>
      <c r="F114" s="14">
        <v>13.42</v>
      </c>
      <c r="G114">
        <f t="shared" si="4"/>
        <v>0</v>
      </c>
      <c r="M114" s="13" t="s">
        <v>16</v>
      </c>
      <c r="N114" s="14">
        <v>52.2</v>
      </c>
      <c r="O114" s="14">
        <v>52.2</v>
      </c>
      <c r="P114" s="14">
        <v>76</v>
      </c>
      <c r="Q114" s="14">
        <v>23.8</v>
      </c>
      <c r="R114" s="14">
        <v>31.32</v>
      </c>
    </row>
    <row r="115" spans="1:18" ht="15" thickBot="1" x14ac:dyDescent="0.35">
      <c r="A115" s="13" t="s">
        <v>17</v>
      </c>
      <c r="B115" s="14">
        <v>60.3</v>
      </c>
      <c r="C115" s="14">
        <v>60.3</v>
      </c>
      <c r="D115" s="14">
        <v>39</v>
      </c>
      <c r="E115" s="14">
        <v>-21.3</v>
      </c>
      <c r="F115" s="14">
        <v>-54.62</v>
      </c>
      <c r="G115">
        <f t="shared" si="4"/>
        <v>0</v>
      </c>
      <c r="M115" s="13" t="s">
        <v>17</v>
      </c>
      <c r="N115" s="14">
        <v>58.8</v>
      </c>
      <c r="O115" s="14">
        <v>58.8</v>
      </c>
      <c r="P115" s="14">
        <v>39</v>
      </c>
      <c r="Q115" s="14">
        <v>-19.8</v>
      </c>
      <c r="R115" s="14">
        <v>-50.77</v>
      </c>
    </row>
    <row r="116" spans="1:18" ht="15" thickBot="1" x14ac:dyDescent="0.35">
      <c r="A116" s="13" t="s">
        <v>18</v>
      </c>
      <c r="B116" s="14">
        <v>58.8</v>
      </c>
      <c r="C116" s="14">
        <v>58.8</v>
      </c>
      <c r="D116" s="14">
        <v>97</v>
      </c>
      <c r="E116" s="14">
        <v>38.200000000000003</v>
      </c>
      <c r="F116" s="14">
        <v>39.380000000000003</v>
      </c>
      <c r="G116">
        <f t="shared" si="4"/>
        <v>1</v>
      </c>
      <c r="M116" s="13" t="s">
        <v>18</v>
      </c>
      <c r="N116" s="14">
        <v>105.5</v>
      </c>
      <c r="O116" s="14">
        <v>105.5</v>
      </c>
      <c r="P116" s="14">
        <v>97</v>
      </c>
      <c r="Q116" s="14">
        <v>-8.5</v>
      </c>
      <c r="R116" s="14">
        <v>-8.76</v>
      </c>
    </row>
    <row r="117" spans="1:18" ht="15" thickBot="1" x14ac:dyDescent="0.35">
      <c r="A117" s="13" t="s">
        <v>19</v>
      </c>
      <c r="B117" s="14">
        <v>58.8</v>
      </c>
      <c r="C117" s="14">
        <v>58.8</v>
      </c>
      <c r="D117" s="14">
        <v>20</v>
      </c>
      <c r="E117" s="14">
        <v>-38.799999999999997</v>
      </c>
      <c r="F117" s="14">
        <v>-194</v>
      </c>
      <c r="G117">
        <f t="shared" si="4"/>
        <v>0</v>
      </c>
      <c r="M117" s="13" t="s">
        <v>19</v>
      </c>
      <c r="N117" s="14">
        <v>63.1</v>
      </c>
      <c r="O117" s="14">
        <v>63.1</v>
      </c>
      <c r="P117" s="14">
        <v>20</v>
      </c>
      <c r="Q117" s="14">
        <v>-43.1</v>
      </c>
      <c r="R117" s="14">
        <v>-215.5</v>
      </c>
    </row>
    <row r="118" spans="1:18" ht="15" thickBot="1" x14ac:dyDescent="0.35"/>
    <row r="119" spans="1:18" ht="15" thickBot="1" x14ac:dyDescent="0.35">
      <c r="A119" s="15" t="s">
        <v>73</v>
      </c>
      <c r="B119" s="16">
        <v>86.4</v>
      </c>
      <c r="M119" s="15" t="s">
        <v>73</v>
      </c>
      <c r="N119" s="16">
        <v>105.5</v>
      </c>
    </row>
    <row r="120" spans="1:18" ht="15" thickBot="1" x14ac:dyDescent="0.35">
      <c r="A120" s="15" t="s">
        <v>74</v>
      </c>
      <c r="B120" s="16">
        <v>58.8</v>
      </c>
      <c r="M120" s="15" t="s">
        <v>74</v>
      </c>
      <c r="N120" s="16">
        <v>51.7</v>
      </c>
    </row>
    <row r="121" spans="1:18" ht="15" thickBot="1" x14ac:dyDescent="0.35">
      <c r="A121" s="15" t="s">
        <v>75</v>
      </c>
      <c r="B121" s="16">
        <v>1247.5999999999999</v>
      </c>
      <c r="M121" s="15" t="s">
        <v>75</v>
      </c>
      <c r="N121" s="16">
        <v>1247.2</v>
      </c>
    </row>
    <row r="122" spans="1:18" ht="15" thickBot="1" x14ac:dyDescent="0.35">
      <c r="A122" s="15" t="s">
        <v>76</v>
      </c>
      <c r="B122" s="16">
        <v>1247</v>
      </c>
      <c r="M122" s="15" t="s">
        <v>76</v>
      </c>
      <c r="N122" s="16">
        <v>1247</v>
      </c>
    </row>
    <row r="123" spans="1:18" ht="15" thickBot="1" x14ac:dyDescent="0.35">
      <c r="A123" s="15" t="s">
        <v>77</v>
      </c>
      <c r="B123" s="16">
        <v>0.6</v>
      </c>
      <c r="M123" s="15" t="s">
        <v>77</v>
      </c>
      <c r="N123" s="16">
        <v>0.2</v>
      </c>
    </row>
    <row r="124" spans="1:18" ht="15" thickBot="1" x14ac:dyDescent="0.35">
      <c r="A124" s="15" t="s">
        <v>78</v>
      </c>
      <c r="B124" s="16"/>
      <c r="M124" s="15" t="s">
        <v>78</v>
      </c>
      <c r="N124" s="16"/>
    </row>
    <row r="125" spans="1:18" ht="15" thickBot="1" x14ac:dyDescent="0.35">
      <c r="A125" s="15" t="s">
        <v>79</v>
      </c>
      <c r="B125" s="16"/>
      <c r="M125" s="15" t="s">
        <v>79</v>
      </c>
      <c r="N125" s="16"/>
    </row>
    <row r="126" spans="1:18" ht="15" thickBot="1" x14ac:dyDescent="0.35">
      <c r="A126" s="15" t="s">
        <v>80</v>
      </c>
      <c r="B126" s="16">
        <v>0</v>
      </c>
      <c r="M126" s="15" t="s">
        <v>80</v>
      </c>
      <c r="N126" s="16">
        <v>0</v>
      </c>
    </row>
    <row r="128" spans="1:18" x14ac:dyDescent="0.3">
      <c r="A128" s="17" t="s">
        <v>81</v>
      </c>
      <c r="M128" s="17" t="s">
        <v>81</v>
      </c>
    </row>
    <row r="130" spans="1:13" x14ac:dyDescent="0.3">
      <c r="A130" s="18" t="s">
        <v>82</v>
      </c>
      <c r="M130" s="18" t="s">
        <v>82</v>
      </c>
    </row>
    <row r="131" spans="1:13" x14ac:dyDescent="0.3">
      <c r="A131" s="18" t="s">
        <v>143</v>
      </c>
      <c r="M131" s="18" t="s">
        <v>201</v>
      </c>
    </row>
  </sheetData>
  <conditionalFormatting sqref="C76:C9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8:G1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O9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153179520211025110202.html" xr:uid="{A1340B6D-1431-4D40-8F3E-F714725AF57B}"/>
    <hyperlink ref="M128" r:id="rId2" display="https://miau.my-x.hu/myx-free/coco/test/786992020211025110220.html" xr:uid="{B054A638-4FBF-4E51-9F22-BD275A9B086D}"/>
  </hyperlinks>
  <pageMargins left="0.7" right="0.7" top="0.75" bottom="0.75" header="0.3" footer="0.3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AAF3-8696-4B47-B2E6-E2DF84E746AD}">
  <dimension ref="A1:X131"/>
  <sheetViews>
    <sheetView zoomScale="20" zoomScaleNormal="20" workbookViewId="0"/>
  </sheetViews>
  <sheetFormatPr defaultRowHeight="14.4" x14ac:dyDescent="0.3"/>
  <sheetData>
    <row r="1" spans="1:6" x14ac:dyDescent="0.3">
      <c r="A1" t="s">
        <v>84</v>
      </c>
      <c r="B1" t="s">
        <v>158</v>
      </c>
      <c r="C1" t="s">
        <v>85</v>
      </c>
      <c r="D1" t="s">
        <v>158</v>
      </c>
      <c r="E1" t="s">
        <v>24</v>
      </c>
      <c r="F1" t="s">
        <v>178</v>
      </c>
    </row>
    <row r="2" spans="1:6" x14ac:dyDescent="0.3">
      <c r="A2">
        <f>raw!P4</f>
        <v>12</v>
      </c>
      <c r="B2">
        <f>raw!T4</f>
        <v>97</v>
      </c>
      <c r="C2">
        <f>raw!K4</f>
        <v>9</v>
      </c>
      <c r="D2">
        <f>B2</f>
        <v>97</v>
      </c>
      <c r="E2">
        <f>C2+A2</f>
        <v>21</v>
      </c>
      <c r="F2">
        <f>E2-raw!X4</f>
        <v>0</v>
      </c>
    </row>
    <row r="3" spans="1:6" x14ac:dyDescent="0.3">
      <c r="A3">
        <f>raw!P5</f>
        <v>13</v>
      </c>
      <c r="B3">
        <f>raw!T5</f>
        <v>43</v>
      </c>
      <c r="C3">
        <f>raw!K5</f>
        <v>8</v>
      </c>
      <c r="D3">
        <f t="shared" ref="D3:D21" si="0">B3</f>
        <v>43</v>
      </c>
      <c r="E3">
        <f t="shared" ref="E3:E21" si="1">C3+A3</f>
        <v>21</v>
      </c>
      <c r="F3">
        <f>E3-raw!X5</f>
        <v>0</v>
      </c>
    </row>
    <row r="4" spans="1:6" x14ac:dyDescent="0.3">
      <c r="A4">
        <f>raw!P6</f>
        <v>2</v>
      </c>
      <c r="B4">
        <f>raw!T6</f>
        <v>41</v>
      </c>
      <c r="C4">
        <f>raw!K6</f>
        <v>19</v>
      </c>
      <c r="D4">
        <f t="shared" si="0"/>
        <v>41</v>
      </c>
      <c r="E4">
        <f t="shared" si="1"/>
        <v>21</v>
      </c>
      <c r="F4">
        <f>E4-raw!X6</f>
        <v>0</v>
      </c>
    </row>
    <row r="5" spans="1:6" x14ac:dyDescent="0.3">
      <c r="A5">
        <f>raw!P7</f>
        <v>7</v>
      </c>
      <c r="B5">
        <f>raw!T7</f>
        <v>88</v>
      </c>
      <c r="C5">
        <f>raw!K7</f>
        <v>13</v>
      </c>
      <c r="D5">
        <f t="shared" si="0"/>
        <v>88</v>
      </c>
      <c r="E5">
        <f t="shared" si="1"/>
        <v>20</v>
      </c>
      <c r="F5">
        <f>E5-raw!X7</f>
        <v>0</v>
      </c>
    </row>
    <row r="6" spans="1:6" x14ac:dyDescent="0.3">
      <c r="A6">
        <f>raw!P8</f>
        <v>4</v>
      </c>
      <c r="B6">
        <f>raw!T8</f>
        <v>60</v>
      </c>
      <c r="C6">
        <f>raw!K8</f>
        <v>17</v>
      </c>
      <c r="D6">
        <f t="shared" si="0"/>
        <v>60</v>
      </c>
      <c r="E6">
        <f t="shared" si="1"/>
        <v>21</v>
      </c>
      <c r="F6">
        <f>E6-raw!X8</f>
        <v>0</v>
      </c>
    </row>
    <row r="7" spans="1:6" x14ac:dyDescent="0.3">
      <c r="A7">
        <f>raw!P9</f>
        <v>20</v>
      </c>
      <c r="B7">
        <f>raw!T9</f>
        <v>34</v>
      </c>
      <c r="C7">
        <f>raw!K9</f>
        <v>1</v>
      </c>
      <c r="D7">
        <f t="shared" si="0"/>
        <v>34</v>
      </c>
      <c r="E7">
        <f t="shared" si="1"/>
        <v>21</v>
      </c>
      <c r="F7">
        <f>E7-raw!X9</f>
        <v>0</v>
      </c>
    </row>
    <row r="8" spans="1:6" x14ac:dyDescent="0.3">
      <c r="A8">
        <f>raw!P10</f>
        <v>9</v>
      </c>
      <c r="B8">
        <f>raw!T10</f>
        <v>68</v>
      </c>
      <c r="C8">
        <f>raw!K10</f>
        <v>12</v>
      </c>
      <c r="D8">
        <f t="shared" si="0"/>
        <v>68</v>
      </c>
      <c r="E8">
        <f t="shared" si="1"/>
        <v>21</v>
      </c>
      <c r="F8">
        <f>E8-raw!X10</f>
        <v>0</v>
      </c>
    </row>
    <row r="9" spans="1:6" x14ac:dyDescent="0.3">
      <c r="A9">
        <f>raw!P11</f>
        <v>16</v>
      </c>
      <c r="B9">
        <f>raw!T11</f>
        <v>96</v>
      </c>
      <c r="C9">
        <f>raw!K11</f>
        <v>5</v>
      </c>
      <c r="D9">
        <f t="shared" si="0"/>
        <v>96</v>
      </c>
      <c r="E9">
        <f t="shared" si="1"/>
        <v>21</v>
      </c>
      <c r="F9">
        <f>E9-raw!X11</f>
        <v>0</v>
      </c>
    </row>
    <row r="10" spans="1:6" x14ac:dyDescent="0.3">
      <c r="A10">
        <f>raw!P12</f>
        <v>10</v>
      </c>
      <c r="B10">
        <f>raw!T12</f>
        <v>54</v>
      </c>
      <c r="C10">
        <f>raw!K12</f>
        <v>11</v>
      </c>
      <c r="D10">
        <f t="shared" si="0"/>
        <v>54</v>
      </c>
      <c r="E10">
        <f t="shared" si="1"/>
        <v>21</v>
      </c>
      <c r="F10">
        <f>E10-raw!X12</f>
        <v>0</v>
      </c>
    </row>
    <row r="11" spans="1:6" x14ac:dyDescent="0.3">
      <c r="A11">
        <f>raw!P13</f>
        <v>15</v>
      </c>
      <c r="B11">
        <f>raw!T13</f>
        <v>54</v>
      </c>
      <c r="C11">
        <f>raw!K13</f>
        <v>6</v>
      </c>
      <c r="D11">
        <f t="shared" si="0"/>
        <v>54</v>
      </c>
      <c r="E11">
        <f t="shared" si="1"/>
        <v>21</v>
      </c>
      <c r="F11">
        <f>E11-raw!X13</f>
        <v>0</v>
      </c>
    </row>
    <row r="12" spans="1:6" x14ac:dyDescent="0.3">
      <c r="A12">
        <f>raw!P14</f>
        <v>14</v>
      </c>
      <c r="B12">
        <f>raw!T14</f>
        <v>75</v>
      </c>
      <c r="C12">
        <f>raw!K14</f>
        <v>7</v>
      </c>
      <c r="D12">
        <f t="shared" si="0"/>
        <v>75</v>
      </c>
      <c r="E12">
        <f t="shared" si="1"/>
        <v>21</v>
      </c>
      <c r="F12">
        <f>E12-raw!X14</f>
        <v>0</v>
      </c>
    </row>
    <row r="13" spans="1:6" x14ac:dyDescent="0.3">
      <c r="A13">
        <f>raw!P15</f>
        <v>1</v>
      </c>
      <c r="B13">
        <f>raw!T15</f>
        <v>78</v>
      </c>
      <c r="C13">
        <f>raw!K15</f>
        <v>20</v>
      </c>
      <c r="D13">
        <f t="shared" si="0"/>
        <v>78</v>
      </c>
      <c r="E13">
        <f t="shared" si="1"/>
        <v>21</v>
      </c>
      <c r="F13">
        <f>E13-raw!X15</f>
        <v>0</v>
      </c>
    </row>
    <row r="14" spans="1:6" x14ac:dyDescent="0.3">
      <c r="A14">
        <f>raw!P16</f>
        <v>3</v>
      </c>
      <c r="B14">
        <f>raw!T16</f>
        <v>87</v>
      </c>
      <c r="C14">
        <f>raw!K16</f>
        <v>18</v>
      </c>
      <c r="D14">
        <f t="shared" si="0"/>
        <v>87</v>
      </c>
      <c r="E14">
        <f t="shared" si="1"/>
        <v>21</v>
      </c>
      <c r="F14">
        <f>E14-raw!X16</f>
        <v>0</v>
      </c>
    </row>
    <row r="15" spans="1:6" x14ac:dyDescent="0.3">
      <c r="A15">
        <f>raw!P17</f>
        <v>17</v>
      </c>
      <c r="B15">
        <f>raw!T17</f>
        <v>94</v>
      </c>
      <c r="C15">
        <f>raw!K17</f>
        <v>4</v>
      </c>
      <c r="D15">
        <f t="shared" si="0"/>
        <v>94</v>
      </c>
      <c r="E15">
        <f t="shared" si="1"/>
        <v>21</v>
      </c>
      <c r="F15">
        <f>E15-raw!X17</f>
        <v>0</v>
      </c>
    </row>
    <row r="16" spans="1:6" x14ac:dyDescent="0.3">
      <c r="A16">
        <f>raw!P18</f>
        <v>18</v>
      </c>
      <c r="B16">
        <f>raw!T18</f>
        <v>23</v>
      </c>
      <c r="C16">
        <f>raw!K18</f>
        <v>2</v>
      </c>
      <c r="D16">
        <f t="shared" si="0"/>
        <v>23</v>
      </c>
      <c r="E16">
        <f t="shared" si="1"/>
        <v>20</v>
      </c>
      <c r="F16">
        <f>E16-raw!X18</f>
        <v>0</v>
      </c>
    </row>
    <row r="17" spans="1:24" x14ac:dyDescent="0.3">
      <c r="A17">
        <f>raw!P19</f>
        <v>11</v>
      </c>
      <c r="B17">
        <f>raw!T19</f>
        <v>23</v>
      </c>
      <c r="C17">
        <f>raw!K19</f>
        <v>10</v>
      </c>
      <c r="D17">
        <f t="shared" si="0"/>
        <v>23</v>
      </c>
      <c r="E17">
        <f t="shared" si="1"/>
        <v>21</v>
      </c>
      <c r="F17">
        <f>E17-raw!X19</f>
        <v>0</v>
      </c>
    </row>
    <row r="18" spans="1:24" x14ac:dyDescent="0.3">
      <c r="A18">
        <f>raw!P20</f>
        <v>7</v>
      </c>
      <c r="B18">
        <f>raw!T20</f>
        <v>76</v>
      </c>
      <c r="C18">
        <f>raw!K20</f>
        <v>13</v>
      </c>
      <c r="D18">
        <f t="shared" si="0"/>
        <v>76</v>
      </c>
      <c r="E18">
        <f t="shared" si="1"/>
        <v>20</v>
      </c>
      <c r="F18">
        <f>E18-raw!X20</f>
        <v>0</v>
      </c>
    </row>
    <row r="19" spans="1:24" x14ac:dyDescent="0.3">
      <c r="A19">
        <f>raw!P21</f>
        <v>6</v>
      </c>
      <c r="B19">
        <f>raw!T21</f>
        <v>39</v>
      </c>
      <c r="C19">
        <f>raw!K21</f>
        <v>15</v>
      </c>
      <c r="D19">
        <f t="shared" si="0"/>
        <v>39</v>
      </c>
      <c r="E19">
        <f t="shared" si="1"/>
        <v>21</v>
      </c>
      <c r="F19">
        <f>E19-raw!X21</f>
        <v>0</v>
      </c>
    </row>
    <row r="20" spans="1:24" x14ac:dyDescent="0.3">
      <c r="A20">
        <f>raw!P22</f>
        <v>5</v>
      </c>
      <c r="B20">
        <f>raw!T22</f>
        <v>97</v>
      </c>
      <c r="C20">
        <f>raw!K22</f>
        <v>16</v>
      </c>
      <c r="D20">
        <f t="shared" si="0"/>
        <v>97</v>
      </c>
      <c r="E20">
        <f t="shared" si="1"/>
        <v>21</v>
      </c>
      <c r="F20">
        <f>E20-raw!X22</f>
        <v>0</v>
      </c>
    </row>
    <row r="21" spans="1:24" x14ac:dyDescent="0.3">
      <c r="A21">
        <f>raw!P23</f>
        <v>18</v>
      </c>
      <c r="B21">
        <f>raw!T23</f>
        <v>20</v>
      </c>
      <c r="C21">
        <f>raw!K23</f>
        <v>2</v>
      </c>
      <c r="D21">
        <f t="shared" si="0"/>
        <v>20</v>
      </c>
      <c r="E21">
        <f t="shared" si="1"/>
        <v>20</v>
      </c>
      <c r="F21">
        <f>E21-raw!X23</f>
        <v>0</v>
      </c>
    </row>
    <row r="25" spans="1:24" ht="18" x14ac:dyDescent="0.3">
      <c r="A25" s="9"/>
      <c r="M25" s="9"/>
    </row>
    <row r="26" spans="1:24" x14ac:dyDescent="0.3">
      <c r="A26" s="10"/>
      <c r="M26" s="10"/>
    </row>
    <row r="29" spans="1:24" ht="18" x14ac:dyDescent="0.3">
      <c r="A29" s="11" t="s">
        <v>32</v>
      </c>
      <c r="B29" s="12">
        <v>4706574</v>
      </c>
      <c r="C29" s="11" t="s">
        <v>33</v>
      </c>
      <c r="D29" s="12">
        <v>20</v>
      </c>
      <c r="E29" s="11" t="s">
        <v>34</v>
      </c>
      <c r="F29" s="12">
        <v>1</v>
      </c>
      <c r="G29" s="11" t="s">
        <v>35</v>
      </c>
      <c r="H29" s="12">
        <v>20</v>
      </c>
      <c r="I29" s="11" t="s">
        <v>36</v>
      </c>
      <c r="J29" s="12">
        <v>0</v>
      </c>
      <c r="K29" s="11" t="s">
        <v>37</v>
      </c>
      <c r="L29" s="12" t="s">
        <v>193</v>
      </c>
      <c r="M29" s="11" t="s">
        <v>32</v>
      </c>
      <c r="N29" s="12">
        <v>6275390</v>
      </c>
      <c r="O29" s="11" t="s">
        <v>33</v>
      </c>
      <c r="P29" s="12">
        <v>20</v>
      </c>
      <c r="Q29" s="11" t="s">
        <v>34</v>
      </c>
      <c r="R29" s="12">
        <v>1</v>
      </c>
      <c r="S29" s="11" t="s">
        <v>35</v>
      </c>
      <c r="T29" s="12">
        <v>20</v>
      </c>
      <c r="U29" s="11" t="s">
        <v>36</v>
      </c>
      <c r="V29" s="12">
        <v>0</v>
      </c>
      <c r="W29" s="11" t="s">
        <v>37</v>
      </c>
      <c r="X29" s="12" t="s">
        <v>202</v>
      </c>
    </row>
    <row r="30" spans="1:24" ht="18.600000000000001" thickBot="1" x14ac:dyDescent="0.35">
      <c r="A30" s="9"/>
      <c r="M30" s="9"/>
    </row>
    <row r="31" spans="1:24" ht="15" thickBot="1" x14ac:dyDescent="0.35">
      <c r="A31" s="13" t="s">
        <v>39</v>
      </c>
      <c r="B31" s="13" t="s">
        <v>40</v>
      </c>
      <c r="C31" s="13" t="s">
        <v>41</v>
      </c>
      <c r="M31" s="13" t="s">
        <v>39</v>
      </c>
      <c r="N31" s="13" t="s">
        <v>40</v>
      </c>
      <c r="O31" s="13" t="s">
        <v>41</v>
      </c>
    </row>
    <row r="32" spans="1:24" ht="15" thickBot="1" x14ac:dyDescent="0.35">
      <c r="A32" s="13" t="s">
        <v>0</v>
      </c>
      <c r="B32" s="14">
        <v>12</v>
      </c>
      <c r="C32" s="14">
        <v>97</v>
      </c>
      <c r="M32" s="13" t="s">
        <v>0</v>
      </c>
      <c r="N32" s="14">
        <v>9</v>
      </c>
      <c r="O32" s="14">
        <v>97</v>
      </c>
    </row>
    <row r="33" spans="1:15" ht="15" thickBot="1" x14ac:dyDescent="0.35">
      <c r="A33" s="13" t="s">
        <v>1</v>
      </c>
      <c r="B33" s="14">
        <v>13</v>
      </c>
      <c r="C33" s="14">
        <v>43</v>
      </c>
      <c r="M33" s="13" t="s">
        <v>1</v>
      </c>
      <c r="N33" s="14">
        <v>8</v>
      </c>
      <c r="O33" s="14">
        <v>43</v>
      </c>
    </row>
    <row r="34" spans="1:15" ht="15" thickBot="1" x14ac:dyDescent="0.35">
      <c r="A34" s="13" t="s">
        <v>2</v>
      </c>
      <c r="B34" s="14">
        <v>2</v>
      </c>
      <c r="C34" s="14">
        <v>41</v>
      </c>
      <c r="M34" s="13" t="s">
        <v>2</v>
      </c>
      <c r="N34" s="14">
        <v>19</v>
      </c>
      <c r="O34" s="14">
        <v>41</v>
      </c>
    </row>
    <row r="35" spans="1:15" ht="15" thickBot="1" x14ac:dyDescent="0.35">
      <c r="A35" s="13" t="s">
        <v>3</v>
      </c>
      <c r="B35" s="14">
        <v>7</v>
      </c>
      <c r="C35" s="14">
        <v>88</v>
      </c>
      <c r="M35" s="13" t="s">
        <v>3</v>
      </c>
      <c r="N35" s="14">
        <v>13</v>
      </c>
      <c r="O35" s="14">
        <v>88</v>
      </c>
    </row>
    <row r="36" spans="1:15" ht="15" thickBot="1" x14ac:dyDescent="0.35">
      <c r="A36" s="13" t="s">
        <v>4</v>
      </c>
      <c r="B36" s="14">
        <v>4</v>
      </c>
      <c r="C36" s="14">
        <v>60</v>
      </c>
      <c r="M36" s="13" t="s">
        <v>4</v>
      </c>
      <c r="N36" s="14">
        <v>17</v>
      </c>
      <c r="O36" s="14">
        <v>60</v>
      </c>
    </row>
    <row r="37" spans="1:15" ht="15" thickBot="1" x14ac:dyDescent="0.35">
      <c r="A37" s="13" t="s">
        <v>5</v>
      </c>
      <c r="B37" s="14">
        <v>20</v>
      </c>
      <c r="C37" s="14">
        <v>34</v>
      </c>
      <c r="M37" s="13" t="s">
        <v>5</v>
      </c>
      <c r="N37" s="14">
        <v>1</v>
      </c>
      <c r="O37" s="14">
        <v>34</v>
      </c>
    </row>
    <row r="38" spans="1:15" ht="15" thickBot="1" x14ac:dyDescent="0.35">
      <c r="A38" s="13" t="s">
        <v>6</v>
      </c>
      <c r="B38" s="14">
        <v>9</v>
      </c>
      <c r="C38" s="14">
        <v>68</v>
      </c>
      <c r="M38" s="13" t="s">
        <v>6</v>
      </c>
      <c r="N38" s="14">
        <v>12</v>
      </c>
      <c r="O38" s="14">
        <v>68</v>
      </c>
    </row>
    <row r="39" spans="1:15" ht="15" thickBot="1" x14ac:dyDescent="0.35">
      <c r="A39" s="13" t="s">
        <v>7</v>
      </c>
      <c r="B39" s="14">
        <v>16</v>
      </c>
      <c r="C39" s="14">
        <v>96</v>
      </c>
      <c r="M39" s="13" t="s">
        <v>7</v>
      </c>
      <c r="N39" s="14">
        <v>5</v>
      </c>
      <c r="O39" s="14">
        <v>96</v>
      </c>
    </row>
    <row r="40" spans="1:15" ht="15" thickBot="1" x14ac:dyDescent="0.35">
      <c r="A40" s="13" t="s">
        <v>8</v>
      </c>
      <c r="B40" s="14">
        <v>10</v>
      </c>
      <c r="C40" s="14">
        <v>54</v>
      </c>
      <c r="M40" s="13" t="s">
        <v>8</v>
      </c>
      <c r="N40" s="14">
        <v>11</v>
      </c>
      <c r="O40" s="14">
        <v>54</v>
      </c>
    </row>
    <row r="41" spans="1:15" ht="15" thickBot="1" x14ac:dyDescent="0.35">
      <c r="A41" s="13" t="s">
        <v>9</v>
      </c>
      <c r="B41" s="14">
        <v>15</v>
      </c>
      <c r="C41" s="14">
        <v>54</v>
      </c>
      <c r="M41" s="13" t="s">
        <v>9</v>
      </c>
      <c r="N41" s="14">
        <v>6</v>
      </c>
      <c r="O41" s="14">
        <v>54</v>
      </c>
    </row>
    <row r="42" spans="1:15" ht="15" thickBot="1" x14ac:dyDescent="0.35">
      <c r="A42" s="13" t="s">
        <v>10</v>
      </c>
      <c r="B42" s="14">
        <v>14</v>
      </c>
      <c r="C42" s="14">
        <v>75</v>
      </c>
      <c r="M42" s="13" t="s">
        <v>10</v>
      </c>
      <c r="N42" s="14">
        <v>7</v>
      </c>
      <c r="O42" s="14">
        <v>75</v>
      </c>
    </row>
    <row r="43" spans="1:15" ht="15" thickBot="1" x14ac:dyDescent="0.35">
      <c r="A43" s="13" t="s">
        <v>11</v>
      </c>
      <c r="B43" s="14">
        <v>1</v>
      </c>
      <c r="C43" s="14">
        <v>78</v>
      </c>
      <c r="M43" s="13" t="s">
        <v>11</v>
      </c>
      <c r="N43" s="14">
        <v>20</v>
      </c>
      <c r="O43" s="14">
        <v>78</v>
      </c>
    </row>
    <row r="44" spans="1:15" ht="15" thickBot="1" x14ac:dyDescent="0.35">
      <c r="A44" s="13" t="s">
        <v>12</v>
      </c>
      <c r="B44" s="14">
        <v>3</v>
      </c>
      <c r="C44" s="14">
        <v>87</v>
      </c>
      <c r="M44" s="13" t="s">
        <v>12</v>
      </c>
      <c r="N44" s="14">
        <v>18</v>
      </c>
      <c r="O44" s="14">
        <v>87</v>
      </c>
    </row>
    <row r="45" spans="1:15" ht="15" thickBot="1" x14ac:dyDescent="0.35">
      <c r="A45" s="13" t="s">
        <v>13</v>
      </c>
      <c r="B45" s="14">
        <v>17</v>
      </c>
      <c r="C45" s="14">
        <v>94</v>
      </c>
      <c r="M45" s="13" t="s">
        <v>13</v>
      </c>
      <c r="N45" s="14">
        <v>4</v>
      </c>
      <c r="O45" s="14">
        <v>94</v>
      </c>
    </row>
    <row r="46" spans="1:15" ht="15" thickBot="1" x14ac:dyDescent="0.35">
      <c r="A46" s="13" t="s">
        <v>14</v>
      </c>
      <c r="B46" s="14">
        <v>18</v>
      </c>
      <c r="C46" s="14">
        <v>23</v>
      </c>
      <c r="M46" s="13" t="s">
        <v>14</v>
      </c>
      <c r="N46" s="14">
        <v>2</v>
      </c>
      <c r="O46" s="14">
        <v>23</v>
      </c>
    </row>
    <row r="47" spans="1:15" ht="15" thickBot="1" x14ac:dyDescent="0.35">
      <c r="A47" s="13" t="s">
        <v>15</v>
      </c>
      <c r="B47" s="14">
        <v>11</v>
      </c>
      <c r="C47" s="14">
        <v>23</v>
      </c>
      <c r="M47" s="13" t="s">
        <v>15</v>
      </c>
      <c r="N47" s="14">
        <v>10</v>
      </c>
      <c r="O47" s="14">
        <v>23</v>
      </c>
    </row>
    <row r="48" spans="1:15" ht="15" thickBot="1" x14ac:dyDescent="0.35">
      <c r="A48" s="13" t="s">
        <v>16</v>
      </c>
      <c r="B48" s="14">
        <v>7</v>
      </c>
      <c r="C48" s="14">
        <v>76</v>
      </c>
      <c r="M48" s="13" t="s">
        <v>16</v>
      </c>
      <c r="N48" s="14">
        <v>13</v>
      </c>
      <c r="O48" s="14">
        <v>76</v>
      </c>
    </row>
    <row r="49" spans="1:15" ht="15" thickBot="1" x14ac:dyDescent="0.35">
      <c r="A49" s="13" t="s">
        <v>17</v>
      </c>
      <c r="B49" s="14">
        <v>6</v>
      </c>
      <c r="C49" s="14">
        <v>39</v>
      </c>
      <c r="M49" s="13" t="s">
        <v>17</v>
      </c>
      <c r="N49" s="14">
        <v>15</v>
      </c>
      <c r="O49" s="14">
        <v>39</v>
      </c>
    </row>
    <row r="50" spans="1:15" ht="15" thickBot="1" x14ac:dyDescent="0.35">
      <c r="A50" s="13" t="s">
        <v>18</v>
      </c>
      <c r="B50" s="14">
        <v>5</v>
      </c>
      <c r="C50" s="14">
        <v>97</v>
      </c>
      <c r="M50" s="13" t="s">
        <v>18</v>
      </c>
      <c r="N50" s="14">
        <v>16</v>
      </c>
      <c r="O50" s="14">
        <v>97</v>
      </c>
    </row>
    <row r="51" spans="1:15" ht="15" thickBot="1" x14ac:dyDescent="0.35">
      <c r="A51" s="13" t="s">
        <v>19</v>
      </c>
      <c r="B51" s="14">
        <v>18</v>
      </c>
      <c r="C51" s="14">
        <v>20</v>
      </c>
      <c r="M51" s="13" t="s">
        <v>19</v>
      </c>
      <c r="N51" s="14">
        <v>2</v>
      </c>
      <c r="O51" s="14">
        <v>20</v>
      </c>
    </row>
    <row r="52" spans="1:15" ht="18.600000000000001" thickBot="1" x14ac:dyDescent="0.35">
      <c r="A52" s="9"/>
      <c r="M52" s="9"/>
    </row>
    <row r="53" spans="1:15" ht="15" thickBot="1" x14ac:dyDescent="0.35">
      <c r="A53" s="13" t="s">
        <v>42</v>
      </c>
      <c r="B53" s="13" t="s">
        <v>40</v>
      </c>
      <c r="M53" s="13" t="s">
        <v>42</v>
      </c>
      <c r="N53" s="13" t="s">
        <v>40</v>
      </c>
    </row>
    <row r="54" spans="1:15" ht="15" thickBot="1" x14ac:dyDescent="0.35">
      <c r="A54" s="13" t="s">
        <v>43</v>
      </c>
      <c r="B54" s="14" t="s">
        <v>194</v>
      </c>
      <c r="M54" s="13" t="s">
        <v>43</v>
      </c>
      <c r="N54" s="14" t="s">
        <v>203</v>
      </c>
    </row>
    <row r="55" spans="1:15" ht="15" thickBot="1" x14ac:dyDescent="0.35">
      <c r="A55" s="13" t="s">
        <v>45</v>
      </c>
      <c r="B55" s="14" t="s">
        <v>195</v>
      </c>
      <c r="M55" s="13" t="s">
        <v>45</v>
      </c>
      <c r="N55" s="14" t="s">
        <v>204</v>
      </c>
    </row>
    <row r="56" spans="1:15" ht="15" thickBot="1" x14ac:dyDescent="0.35">
      <c r="A56" s="13" t="s">
        <v>47</v>
      </c>
      <c r="B56" s="14" t="s">
        <v>195</v>
      </c>
      <c r="M56" s="13" t="s">
        <v>47</v>
      </c>
      <c r="N56" s="14" t="s">
        <v>204</v>
      </c>
    </row>
    <row r="57" spans="1:15" ht="15" thickBot="1" x14ac:dyDescent="0.35">
      <c r="A57" s="13" t="s">
        <v>48</v>
      </c>
      <c r="B57" s="14" t="s">
        <v>195</v>
      </c>
      <c r="M57" s="13" t="s">
        <v>48</v>
      </c>
      <c r="N57" s="14" t="s">
        <v>204</v>
      </c>
    </row>
    <row r="58" spans="1:15" ht="15" thickBot="1" x14ac:dyDescent="0.35">
      <c r="A58" s="13" t="s">
        <v>49</v>
      </c>
      <c r="B58" s="14" t="s">
        <v>195</v>
      </c>
      <c r="M58" s="13" t="s">
        <v>49</v>
      </c>
      <c r="N58" s="14" t="s">
        <v>204</v>
      </c>
    </row>
    <row r="59" spans="1:15" ht="15" thickBot="1" x14ac:dyDescent="0.35">
      <c r="A59" s="13" t="s">
        <v>50</v>
      </c>
      <c r="B59" s="14" t="s">
        <v>196</v>
      </c>
      <c r="M59" s="13" t="s">
        <v>50</v>
      </c>
      <c r="N59" s="14" t="s">
        <v>204</v>
      </c>
    </row>
    <row r="60" spans="1:15" ht="15" thickBot="1" x14ac:dyDescent="0.35">
      <c r="A60" s="13" t="s">
        <v>52</v>
      </c>
      <c r="B60" s="14" t="s">
        <v>196</v>
      </c>
      <c r="M60" s="13" t="s">
        <v>52</v>
      </c>
      <c r="N60" s="14" t="s">
        <v>204</v>
      </c>
    </row>
    <row r="61" spans="1:15" ht="15" thickBot="1" x14ac:dyDescent="0.35">
      <c r="A61" s="13" t="s">
        <v>53</v>
      </c>
      <c r="B61" s="14" t="s">
        <v>196</v>
      </c>
      <c r="M61" s="13" t="s">
        <v>53</v>
      </c>
      <c r="N61" s="14" t="s">
        <v>204</v>
      </c>
    </row>
    <row r="62" spans="1:15" ht="15" thickBot="1" x14ac:dyDescent="0.35">
      <c r="A62" s="13" t="s">
        <v>54</v>
      </c>
      <c r="B62" s="14" t="s">
        <v>196</v>
      </c>
      <c r="M62" s="13" t="s">
        <v>54</v>
      </c>
      <c r="N62" s="14" t="s">
        <v>204</v>
      </c>
    </row>
    <row r="63" spans="1:15" ht="15" thickBot="1" x14ac:dyDescent="0.35">
      <c r="A63" s="13" t="s">
        <v>55</v>
      </c>
      <c r="B63" s="14" t="s">
        <v>196</v>
      </c>
      <c r="M63" s="13" t="s">
        <v>55</v>
      </c>
      <c r="N63" s="14" t="s">
        <v>204</v>
      </c>
    </row>
    <row r="64" spans="1:15" ht="15" thickBot="1" x14ac:dyDescent="0.35">
      <c r="A64" s="13" t="s">
        <v>56</v>
      </c>
      <c r="B64" s="14" t="s">
        <v>197</v>
      </c>
      <c r="M64" s="13" t="s">
        <v>56</v>
      </c>
      <c r="N64" s="14" t="s">
        <v>204</v>
      </c>
    </row>
    <row r="65" spans="1:15" ht="15" thickBot="1" x14ac:dyDescent="0.35">
      <c r="A65" s="13" t="s">
        <v>57</v>
      </c>
      <c r="B65" s="14" t="s">
        <v>197</v>
      </c>
      <c r="M65" s="13" t="s">
        <v>57</v>
      </c>
      <c r="N65" s="14" t="s">
        <v>204</v>
      </c>
    </row>
    <row r="66" spans="1:15" ht="15" thickBot="1" x14ac:dyDescent="0.35">
      <c r="A66" s="13" t="s">
        <v>58</v>
      </c>
      <c r="B66" s="14" t="s">
        <v>198</v>
      </c>
      <c r="M66" s="13" t="s">
        <v>58</v>
      </c>
      <c r="N66" s="14" t="s">
        <v>204</v>
      </c>
    </row>
    <row r="67" spans="1:15" ht="15" thickBot="1" x14ac:dyDescent="0.35">
      <c r="A67" s="13" t="s">
        <v>59</v>
      </c>
      <c r="B67" s="14" t="s">
        <v>198</v>
      </c>
      <c r="M67" s="13" t="s">
        <v>59</v>
      </c>
      <c r="N67" s="14" t="s">
        <v>204</v>
      </c>
    </row>
    <row r="68" spans="1:15" ht="15" thickBot="1" x14ac:dyDescent="0.35">
      <c r="A68" s="13" t="s">
        <v>60</v>
      </c>
      <c r="B68" s="14" t="s">
        <v>198</v>
      </c>
      <c r="M68" s="13" t="s">
        <v>60</v>
      </c>
      <c r="N68" s="14" t="s">
        <v>204</v>
      </c>
    </row>
    <row r="69" spans="1:15" ht="15" thickBot="1" x14ac:dyDescent="0.35">
      <c r="A69" s="13" t="s">
        <v>61</v>
      </c>
      <c r="B69" s="14" t="s">
        <v>198</v>
      </c>
      <c r="M69" s="13" t="s">
        <v>61</v>
      </c>
      <c r="N69" s="14" t="s">
        <v>204</v>
      </c>
    </row>
    <row r="70" spans="1:15" ht="15" thickBot="1" x14ac:dyDescent="0.35">
      <c r="A70" s="13" t="s">
        <v>62</v>
      </c>
      <c r="B70" s="14" t="s">
        <v>199</v>
      </c>
      <c r="M70" s="13" t="s">
        <v>62</v>
      </c>
      <c r="N70" s="14" t="s">
        <v>205</v>
      </c>
    </row>
    <row r="71" spans="1:15" ht="15" thickBot="1" x14ac:dyDescent="0.35">
      <c r="A71" s="13" t="s">
        <v>63</v>
      </c>
      <c r="B71" s="14" t="s">
        <v>200</v>
      </c>
      <c r="M71" s="13" t="s">
        <v>63</v>
      </c>
      <c r="N71" s="14" t="s">
        <v>205</v>
      </c>
    </row>
    <row r="72" spans="1:15" ht="15" thickBot="1" x14ac:dyDescent="0.35">
      <c r="A72" s="13" t="s">
        <v>64</v>
      </c>
      <c r="B72" s="14" t="s">
        <v>200</v>
      </c>
      <c r="M72" s="13" t="s">
        <v>64</v>
      </c>
      <c r="N72" s="14" t="s">
        <v>206</v>
      </c>
    </row>
    <row r="73" spans="1:15" ht="15" thickBot="1" x14ac:dyDescent="0.35">
      <c r="A73" s="13" t="s">
        <v>65</v>
      </c>
      <c r="B73" s="14" t="s">
        <v>200</v>
      </c>
      <c r="M73" s="13" t="s">
        <v>65</v>
      </c>
      <c r="N73" s="14" t="s">
        <v>206</v>
      </c>
    </row>
    <row r="74" spans="1:15" ht="18.600000000000001" thickBot="1" x14ac:dyDescent="0.35">
      <c r="A74" s="9"/>
      <c r="M74" s="9"/>
    </row>
    <row r="75" spans="1:15" ht="15" thickBot="1" x14ac:dyDescent="0.35">
      <c r="A75" s="13" t="s">
        <v>67</v>
      </c>
      <c r="B75" s="13" t="s">
        <v>40</v>
      </c>
      <c r="C75" t="s">
        <v>23</v>
      </c>
      <c r="M75" s="13" t="s">
        <v>67</v>
      </c>
      <c r="N75" s="13" t="s">
        <v>40</v>
      </c>
      <c r="O75" t="s">
        <v>23</v>
      </c>
    </row>
    <row r="76" spans="1:15" ht="15" thickBot="1" x14ac:dyDescent="0.35">
      <c r="A76" s="13" t="s">
        <v>43</v>
      </c>
      <c r="B76" s="14">
        <v>90.9</v>
      </c>
      <c r="C76">
        <f>RANK(B76,B$76:B$95,0)</f>
        <v>1</v>
      </c>
      <c r="M76" s="13" t="s">
        <v>43</v>
      </c>
      <c r="N76" s="14">
        <v>71.099999999999994</v>
      </c>
      <c r="O76">
        <f>RANK(N76,N$76:N$95,0)</f>
        <v>1</v>
      </c>
    </row>
    <row r="77" spans="1:15" ht="15" thickBot="1" x14ac:dyDescent="0.35">
      <c r="A77" s="13" t="s">
        <v>45</v>
      </c>
      <c r="B77" s="14">
        <v>71.599999999999994</v>
      </c>
      <c r="C77">
        <f t="shared" ref="C77:C95" si="2">RANK(B77,B$76:B$95,0)</f>
        <v>2</v>
      </c>
      <c r="M77" s="13" t="s">
        <v>45</v>
      </c>
      <c r="N77" s="14">
        <v>63.5</v>
      </c>
      <c r="O77">
        <f t="shared" ref="O77:O95" si="3">RANK(N77,N$76:N$95,0)</f>
        <v>2</v>
      </c>
    </row>
    <row r="78" spans="1:15" ht="15" thickBot="1" x14ac:dyDescent="0.35">
      <c r="A78" s="13" t="s">
        <v>47</v>
      </c>
      <c r="B78" s="14">
        <v>71.599999999999994</v>
      </c>
      <c r="C78">
        <f t="shared" si="2"/>
        <v>2</v>
      </c>
      <c r="M78" s="13" t="s">
        <v>47</v>
      </c>
      <c r="N78" s="14">
        <v>63.5</v>
      </c>
      <c r="O78">
        <f t="shared" si="3"/>
        <v>2</v>
      </c>
    </row>
    <row r="79" spans="1:15" ht="15" thickBot="1" x14ac:dyDescent="0.35">
      <c r="A79" s="13" t="s">
        <v>48</v>
      </c>
      <c r="B79" s="14">
        <v>71.599999999999994</v>
      </c>
      <c r="C79">
        <f t="shared" si="2"/>
        <v>2</v>
      </c>
      <c r="M79" s="13" t="s">
        <v>48</v>
      </c>
      <c r="N79" s="14">
        <v>63.5</v>
      </c>
      <c r="O79">
        <f t="shared" si="3"/>
        <v>2</v>
      </c>
    </row>
    <row r="80" spans="1:15" ht="15" thickBot="1" x14ac:dyDescent="0.35">
      <c r="A80" s="13" t="s">
        <v>49</v>
      </c>
      <c r="B80" s="14">
        <v>71.599999999999994</v>
      </c>
      <c r="C80">
        <f t="shared" si="2"/>
        <v>2</v>
      </c>
      <c r="M80" s="13" t="s">
        <v>49</v>
      </c>
      <c r="N80" s="14">
        <v>63.5</v>
      </c>
      <c r="O80">
        <f t="shared" si="3"/>
        <v>2</v>
      </c>
    </row>
    <row r="81" spans="1:16" ht="15" thickBot="1" x14ac:dyDescent="0.35">
      <c r="A81" s="13" t="s">
        <v>50</v>
      </c>
      <c r="B81" s="14">
        <v>70.599999999999994</v>
      </c>
      <c r="C81">
        <f t="shared" si="2"/>
        <v>6</v>
      </c>
      <c r="M81" s="13" t="s">
        <v>50</v>
      </c>
      <c r="N81" s="14">
        <v>63.5</v>
      </c>
      <c r="O81">
        <f t="shared" si="3"/>
        <v>2</v>
      </c>
    </row>
    <row r="82" spans="1:16" ht="15" thickBot="1" x14ac:dyDescent="0.35">
      <c r="A82" s="13" t="s">
        <v>52</v>
      </c>
      <c r="B82" s="14">
        <v>70.599999999999994</v>
      </c>
      <c r="C82">
        <f t="shared" si="2"/>
        <v>6</v>
      </c>
      <c r="M82" s="13" t="s">
        <v>52</v>
      </c>
      <c r="N82" s="14">
        <v>63.5</v>
      </c>
      <c r="O82">
        <f t="shared" si="3"/>
        <v>2</v>
      </c>
    </row>
    <row r="83" spans="1:16" ht="15" thickBot="1" x14ac:dyDescent="0.35">
      <c r="A83" s="13" t="s">
        <v>53</v>
      </c>
      <c r="B83" s="14">
        <v>70.599999999999994</v>
      </c>
      <c r="C83">
        <f t="shared" si="2"/>
        <v>6</v>
      </c>
      <c r="M83" s="13" t="s">
        <v>53</v>
      </c>
      <c r="N83" s="14">
        <v>63.5</v>
      </c>
      <c r="O83">
        <f t="shared" si="3"/>
        <v>2</v>
      </c>
    </row>
    <row r="84" spans="1:16" ht="15" thickBot="1" x14ac:dyDescent="0.35">
      <c r="A84" s="13" t="s">
        <v>54</v>
      </c>
      <c r="B84" s="14">
        <v>70.599999999999994</v>
      </c>
      <c r="C84">
        <f t="shared" si="2"/>
        <v>6</v>
      </c>
      <c r="M84" s="13" t="s">
        <v>54</v>
      </c>
      <c r="N84" s="14">
        <v>63.5</v>
      </c>
      <c r="O84">
        <f t="shared" si="3"/>
        <v>2</v>
      </c>
    </row>
    <row r="85" spans="1:16" ht="15" thickBot="1" x14ac:dyDescent="0.35">
      <c r="A85" s="13" t="s">
        <v>55</v>
      </c>
      <c r="B85" s="14">
        <v>70.599999999999994</v>
      </c>
      <c r="C85">
        <f t="shared" si="2"/>
        <v>6</v>
      </c>
      <c r="M85" s="13" t="s">
        <v>55</v>
      </c>
      <c r="N85" s="14">
        <v>63.5</v>
      </c>
      <c r="O85">
        <f t="shared" si="3"/>
        <v>2</v>
      </c>
    </row>
    <row r="86" spans="1:16" ht="15" thickBot="1" x14ac:dyDescent="0.35">
      <c r="A86" s="13" t="s">
        <v>56</v>
      </c>
      <c r="B86" s="14">
        <v>62.3</v>
      </c>
      <c r="C86">
        <f t="shared" si="2"/>
        <v>11</v>
      </c>
      <c r="M86" s="13" t="s">
        <v>56</v>
      </c>
      <c r="N86" s="14">
        <v>63.5</v>
      </c>
      <c r="O86">
        <f t="shared" si="3"/>
        <v>2</v>
      </c>
    </row>
    <row r="87" spans="1:16" ht="15" thickBot="1" x14ac:dyDescent="0.35">
      <c r="A87" s="13" t="s">
        <v>57</v>
      </c>
      <c r="B87" s="14">
        <v>62.3</v>
      </c>
      <c r="C87">
        <f t="shared" si="2"/>
        <v>11</v>
      </c>
      <c r="M87" s="13" t="s">
        <v>57</v>
      </c>
      <c r="N87" s="14">
        <v>63.5</v>
      </c>
      <c r="O87">
        <f t="shared" si="3"/>
        <v>2</v>
      </c>
    </row>
    <row r="88" spans="1:16" ht="15" thickBot="1" x14ac:dyDescent="0.35">
      <c r="A88" s="13" t="s">
        <v>58</v>
      </c>
      <c r="B88" s="14">
        <v>61.8</v>
      </c>
      <c r="C88">
        <f t="shared" si="2"/>
        <v>13</v>
      </c>
      <c r="M88" s="13" t="s">
        <v>58</v>
      </c>
      <c r="N88" s="14">
        <v>63.5</v>
      </c>
      <c r="O88">
        <f t="shared" si="3"/>
        <v>2</v>
      </c>
    </row>
    <row r="89" spans="1:16" ht="15" thickBot="1" x14ac:dyDescent="0.35">
      <c r="A89" s="13" t="s">
        <v>59</v>
      </c>
      <c r="B89" s="14">
        <v>61.8</v>
      </c>
      <c r="C89">
        <f t="shared" si="2"/>
        <v>13</v>
      </c>
      <c r="M89" s="13" t="s">
        <v>59</v>
      </c>
      <c r="N89" s="14">
        <v>63.5</v>
      </c>
      <c r="O89">
        <f t="shared" si="3"/>
        <v>2</v>
      </c>
    </row>
    <row r="90" spans="1:16" ht="15" thickBot="1" x14ac:dyDescent="0.35">
      <c r="A90" s="13" t="s">
        <v>60</v>
      </c>
      <c r="B90" s="14">
        <v>61.8</v>
      </c>
      <c r="C90">
        <f t="shared" si="2"/>
        <v>13</v>
      </c>
      <c r="M90" s="13" t="s">
        <v>60</v>
      </c>
      <c r="N90" s="14">
        <v>63.5</v>
      </c>
      <c r="O90">
        <f t="shared" si="3"/>
        <v>2</v>
      </c>
    </row>
    <row r="91" spans="1:16" ht="15" thickBot="1" x14ac:dyDescent="0.35">
      <c r="A91" s="13" t="s">
        <v>61</v>
      </c>
      <c r="B91" s="14">
        <v>61.8</v>
      </c>
      <c r="C91">
        <f t="shared" si="2"/>
        <v>13</v>
      </c>
      <c r="M91" s="13" t="s">
        <v>61</v>
      </c>
      <c r="N91" s="14">
        <v>63.5</v>
      </c>
      <c r="O91">
        <f t="shared" si="3"/>
        <v>2</v>
      </c>
    </row>
    <row r="92" spans="1:16" ht="15" thickBot="1" x14ac:dyDescent="0.35">
      <c r="A92" s="13" t="s">
        <v>62</v>
      </c>
      <c r="B92" s="14">
        <v>60.7</v>
      </c>
      <c r="C92">
        <f t="shared" si="2"/>
        <v>17</v>
      </c>
      <c r="M92" s="13" t="s">
        <v>62</v>
      </c>
      <c r="N92" s="14">
        <v>58.1</v>
      </c>
      <c r="O92">
        <f t="shared" si="3"/>
        <v>17</v>
      </c>
    </row>
    <row r="93" spans="1:16" ht="15" thickBot="1" x14ac:dyDescent="0.35">
      <c r="A93" s="13" t="s">
        <v>63</v>
      </c>
      <c r="B93" s="14">
        <v>28</v>
      </c>
      <c r="C93">
        <f t="shared" si="2"/>
        <v>18</v>
      </c>
      <c r="M93" s="13" t="s">
        <v>63</v>
      </c>
      <c r="N93" s="14">
        <v>58.1</v>
      </c>
      <c r="O93">
        <f t="shared" si="3"/>
        <v>17</v>
      </c>
    </row>
    <row r="94" spans="1:16" ht="15" thickBot="1" x14ac:dyDescent="0.35">
      <c r="A94" s="13" t="s">
        <v>64</v>
      </c>
      <c r="B94" s="14">
        <v>28</v>
      </c>
      <c r="C94">
        <f t="shared" si="2"/>
        <v>18</v>
      </c>
      <c r="M94" s="13" t="s">
        <v>64</v>
      </c>
      <c r="N94" s="14">
        <v>53.2</v>
      </c>
      <c r="O94">
        <f t="shared" si="3"/>
        <v>19</v>
      </c>
    </row>
    <row r="95" spans="1:16" ht="15" thickBot="1" x14ac:dyDescent="0.35">
      <c r="A95" s="13" t="s">
        <v>65</v>
      </c>
      <c r="B95" s="14">
        <v>28</v>
      </c>
      <c r="C95">
        <f t="shared" si="2"/>
        <v>18</v>
      </c>
      <c r="M95" s="13" t="s">
        <v>65</v>
      </c>
      <c r="N95" s="14">
        <v>53.2</v>
      </c>
      <c r="O95">
        <f t="shared" si="3"/>
        <v>19</v>
      </c>
    </row>
    <row r="96" spans="1:16" ht="18.600000000000001" thickBot="1" x14ac:dyDescent="0.35">
      <c r="A96" s="9"/>
      <c r="C96" t="s">
        <v>30</v>
      </c>
      <c r="D96">
        <f>CORREL(D98:D117,C98:C117)</f>
        <v>0.55516528304175328</v>
      </c>
      <c r="E96" s="7"/>
      <c r="G96">
        <f>SUM(G98:G117)</f>
        <v>4</v>
      </c>
      <c r="M96" s="9"/>
      <c r="O96" t="s">
        <v>30</v>
      </c>
      <c r="P96">
        <f>CORREL(P98:P117,O98:O117)</f>
        <v>-0.13703969270470542</v>
      </c>
    </row>
    <row r="97" spans="1:18" ht="15" thickBot="1" x14ac:dyDescent="0.35">
      <c r="A97" s="13" t="s">
        <v>68</v>
      </c>
      <c r="B97" s="13" t="s">
        <v>40</v>
      </c>
      <c r="C97" s="13" t="s">
        <v>69</v>
      </c>
      <c r="D97" s="13" t="s">
        <v>70</v>
      </c>
      <c r="E97" s="13" t="s">
        <v>71</v>
      </c>
      <c r="F97" s="13" t="s">
        <v>72</v>
      </c>
      <c r="G97" t="str">
        <f>x5di_Y!G73</f>
        <v>check</v>
      </c>
      <c r="M97" s="13" t="s">
        <v>68</v>
      </c>
      <c r="N97" s="13" t="s">
        <v>40</v>
      </c>
      <c r="O97" s="13" t="s">
        <v>69</v>
      </c>
      <c r="P97" s="13" t="s">
        <v>70</v>
      </c>
      <c r="Q97" s="13" t="s">
        <v>71</v>
      </c>
      <c r="R97" s="13" t="s">
        <v>72</v>
      </c>
    </row>
    <row r="98" spans="1:18" ht="15" thickBot="1" x14ac:dyDescent="0.35">
      <c r="A98" s="13" t="s">
        <v>0</v>
      </c>
      <c r="B98" s="14">
        <v>62.3</v>
      </c>
      <c r="C98" s="14">
        <v>62.3</v>
      </c>
      <c r="D98" s="14">
        <v>97</v>
      </c>
      <c r="E98" s="14">
        <v>34.700000000000003</v>
      </c>
      <c r="F98" s="14">
        <v>35.770000000000003</v>
      </c>
      <c r="G98">
        <f>IF(E98*Q98&lt;=0,1,0)</f>
        <v>0</v>
      </c>
      <c r="M98" s="13" t="s">
        <v>0</v>
      </c>
      <c r="N98" s="14">
        <v>63.5</v>
      </c>
      <c r="O98" s="14">
        <v>63.5</v>
      </c>
      <c r="P98" s="14">
        <v>97</v>
      </c>
      <c r="Q98" s="14">
        <v>33.5</v>
      </c>
      <c r="R98" s="14">
        <v>34.54</v>
      </c>
    </row>
    <row r="99" spans="1:18" ht="15" thickBot="1" x14ac:dyDescent="0.35">
      <c r="A99" s="13" t="s">
        <v>1</v>
      </c>
      <c r="B99" s="14">
        <v>61.8</v>
      </c>
      <c r="C99" s="14">
        <v>61.8</v>
      </c>
      <c r="D99" s="14">
        <v>43</v>
      </c>
      <c r="E99" s="14">
        <v>-18.8</v>
      </c>
      <c r="F99" s="14">
        <v>-43.72</v>
      </c>
      <c r="G99">
        <f t="shared" ref="G99:G117" si="4">IF(E99*Q99&lt;=0,1,0)</f>
        <v>0</v>
      </c>
      <c r="M99" s="13" t="s">
        <v>1</v>
      </c>
      <c r="N99" s="14">
        <v>63.5</v>
      </c>
      <c r="O99" s="14">
        <v>63.5</v>
      </c>
      <c r="P99" s="14">
        <v>43</v>
      </c>
      <c r="Q99" s="14">
        <v>-20.5</v>
      </c>
      <c r="R99" s="14">
        <v>-47.67</v>
      </c>
    </row>
    <row r="100" spans="1:18" ht="15" thickBot="1" x14ac:dyDescent="0.35">
      <c r="A100" s="13" t="s">
        <v>2</v>
      </c>
      <c r="B100" s="14">
        <v>71.599999999999994</v>
      </c>
      <c r="C100" s="14">
        <v>71.599999999999994</v>
      </c>
      <c r="D100" s="14">
        <v>41</v>
      </c>
      <c r="E100" s="14">
        <v>-30.6</v>
      </c>
      <c r="F100" s="14">
        <v>-74.63</v>
      </c>
      <c r="G100">
        <f t="shared" si="4"/>
        <v>0</v>
      </c>
      <c r="M100" s="13" t="s">
        <v>2</v>
      </c>
      <c r="N100" s="14">
        <v>53.2</v>
      </c>
      <c r="O100" s="14">
        <v>53.2</v>
      </c>
      <c r="P100" s="14">
        <v>41</v>
      </c>
      <c r="Q100" s="14">
        <v>-12.2</v>
      </c>
      <c r="R100" s="14">
        <v>-29.76</v>
      </c>
    </row>
    <row r="101" spans="1:18" ht="15" thickBot="1" x14ac:dyDescent="0.35">
      <c r="A101" s="13" t="s">
        <v>3</v>
      </c>
      <c r="B101" s="14">
        <v>70.599999999999994</v>
      </c>
      <c r="C101" s="14">
        <v>70.599999999999994</v>
      </c>
      <c r="D101" s="14">
        <v>88</v>
      </c>
      <c r="E101" s="14">
        <v>17.399999999999999</v>
      </c>
      <c r="F101" s="14">
        <v>19.77</v>
      </c>
      <c r="G101">
        <f t="shared" si="4"/>
        <v>0</v>
      </c>
      <c r="M101" s="13" t="s">
        <v>3</v>
      </c>
      <c r="N101" s="14">
        <v>63.5</v>
      </c>
      <c r="O101" s="14">
        <v>63.5</v>
      </c>
      <c r="P101" s="14">
        <v>88</v>
      </c>
      <c r="Q101" s="14">
        <v>24.5</v>
      </c>
      <c r="R101" s="14">
        <v>27.84</v>
      </c>
    </row>
    <row r="102" spans="1:18" ht="15" thickBot="1" x14ac:dyDescent="0.35">
      <c r="A102" s="13" t="s">
        <v>4</v>
      </c>
      <c r="B102" s="14">
        <v>71.599999999999994</v>
      </c>
      <c r="C102" s="14">
        <v>71.599999999999994</v>
      </c>
      <c r="D102" s="14">
        <v>60</v>
      </c>
      <c r="E102" s="14">
        <v>-11.6</v>
      </c>
      <c r="F102" s="14">
        <v>-19.329999999999998</v>
      </c>
      <c r="G102">
        <f t="shared" si="4"/>
        <v>1</v>
      </c>
      <c r="M102" s="13" t="s">
        <v>4</v>
      </c>
      <c r="N102" s="14">
        <v>58.1</v>
      </c>
      <c r="O102" s="14">
        <v>58.1</v>
      </c>
      <c r="P102" s="14">
        <v>60</v>
      </c>
      <c r="Q102" s="14">
        <v>1.9</v>
      </c>
      <c r="R102" s="14">
        <v>3.17</v>
      </c>
    </row>
    <row r="103" spans="1:18" ht="15" thickBot="1" x14ac:dyDescent="0.35">
      <c r="A103" s="13" t="s">
        <v>5</v>
      </c>
      <c r="B103" s="14">
        <v>28</v>
      </c>
      <c r="C103" s="14">
        <v>28</v>
      </c>
      <c r="D103" s="14">
        <v>34</v>
      </c>
      <c r="E103" s="14">
        <v>6</v>
      </c>
      <c r="F103" s="14">
        <v>17.649999999999999</v>
      </c>
      <c r="G103">
        <f t="shared" si="4"/>
        <v>1</v>
      </c>
      <c r="M103" s="13" t="s">
        <v>5</v>
      </c>
      <c r="N103" s="14">
        <v>71.099999999999994</v>
      </c>
      <c r="O103" s="14">
        <v>71.099999999999994</v>
      </c>
      <c r="P103" s="14">
        <v>34</v>
      </c>
      <c r="Q103" s="14">
        <v>-37.1</v>
      </c>
      <c r="R103" s="14">
        <v>-109.12</v>
      </c>
    </row>
    <row r="104" spans="1:18" ht="15" thickBot="1" x14ac:dyDescent="0.35">
      <c r="A104" s="13" t="s">
        <v>6</v>
      </c>
      <c r="B104" s="14">
        <v>70.599999999999994</v>
      </c>
      <c r="C104" s="14">
        <v>70.599999999999994</v>
      </c>
      <c r="D104" s="14">
        <v>68</v>
      </c>
      <c r="E104" s="14">
        <v>-2.6</v>
      </c>
      <c r="F104" s="14">
        <v>-3.82</v>
      </c>
      <c r="G104">
        <f t="shared" si="4"/>
        <v>1</v>
      </c>
      <c r="M104" s="13" t="s">
        <v>6</v>
      </c>
      <c r="N104" s="14">
        <v>63.5</v>
      </c>
      <c r="O104" s="14">
        <v>63.5</v>
      </c>
      <c r="P104" s="14">
        <v>68</v>
      </c>
      <c r="Q104" s="14">
        <v>4.5</v>
      </c>
      <c r="R104" s="14">
        <v>6.62</v>
      </c>
    </row>
    <row r="105" spans="1:18" ht="15" thickBot="1" x14ac:dyDescent="0.35">
      <c r="A105" s="13" t="s">
        <v>7</v>
      </c>
      <c r="B105" s="14">
        <v>61.8</v>
      </c>
      <c r="C105" s="14">
        <v>61.8</v>
      </c>
      <c r="D105" s="14">
        <v>96</v>
      </c>
      <c r="E105" s="14">
        <v>34.200000000000003</v>
      </c>
      <c r="F105" s="14">
        <v>35.630000000000003</v>
      </c>
      <c r="G105">
        <f t="shared" si="4"/>
        <v>0</v>
      </c>
      <c r="M105" s="13" t="s">
        <v>7</v>
      </c>
      <c r="N105" s="14">
        <v>63.5</v>
      </c>
      <c r="O105" s="14">
        <v>63.5</v>
      </c>
      <c r="P105" s="14">
        <v>96</v>
      </c>
      <c r="Q105" s="14">
        <v>32.5</v>
      </c>
      <c r="R105" s="14">
        <v>33.85</v>
      </c>
    </row>
    <row r="106" spans="1:18" ht="15" thickBot="1" x14ac:dyDescent="0.35">
      <c r="A106" s="13" t="s">
        <v>8</v>
      </c>
      <c r="B106" s="14">
        <v>70.599999999999994</v>
      </c>
      <c r="C106" s="14">
        <v>70.599999999999994</v>
      </c>
      <c r="D106" s="14">
        <v>54</v>
      </c>
      <c r="E106" s="14">
        <v>-16.600000000000001</v>
      </c>
      <c r="F106" s="14">
        <v>-30.74</v>
      </c>
      <c r="G106">
        <f t="shared" si="4"/>
        <v>0</v>
      </c>
      <c r="M106" s="13" t="s">
        <v>8</v>
      </c>
      <c r="N106" s="14">
        <v>63.5</v>
      </c>
      <c r="O106" s="14">
        <v>63.5</v>
      </c>
      <c r="P106" s="14">
        <v>54</v>
      </c>
      <c r="Q106" s="14">
        <v>-9.5</v>
      </c>
      <c r="R106" s="14">
        <v>-17.59</v>
      </c>
    </row>
    <row r="107" spans="1:18" ht="15" thickBot="1" x14ac:dyDescent="0.35">
      <c r="A107" s="13" t="s">
        <v>9</v>
      </c>
      <c r="B107" s="14">
        <v>61.8</v>
      </c>
      <c r="C107" s="14">
        <v>61.8</v>
      </c>
      <c r="D107" s="14">
        <v>54</v>
      </c>
      <c r="E107" s="14">
        <v>-7.8</v>
      </c>
      <c r="F107" s="14">
        <v>-14.44</v>
      </c>
      <c r="G107">
        <f t="shared" si="4"/>
        <v>0</v>
      </c>
      <c r="M107" s="13" t="s">
        <v>9</v>
      </c>
      <c r="N107" s="14">
        <v>63.5</v>
      </c>
      <c r="O107" s="14">
        <v>63.5</v>
      </c>
      <c r="P107" s="14">
        <v>54</v>
      </c>
      <c r="Q107" s="14">
        <v>-9.5</v>
      </c>
      <c r="R107" s="14">
        <v>-17.59</v>
      </c>
    </row>
    <row r="108" spans="1:18" ht="15" thickBot="1" x14ac:dyDescent="0.35">
      <c r="A108" s="13" t="s">
        <v>10</v>
      </c>
      <c r="B108" s="14">
        <v>61.8</v>
      </c>
      <c r="C108" s="14">
        <v>61.8</v>
      </c>
      <c r="D108" s="14">
        <v>75</v>
      </c>
      <c r="E108" s="14">
        <v>13.2</v>
      </c>
      <c r="F108" s="14">
        <v>17.600000000000001</v>
      </c>
      <c r="G108">
        <f t="shared" si="4"/>
        <v>0</v>
      </c>
      <c r="M108" s="13" t="s">
        <v>10</v>
      </c>
      <c r="N108" s="14">
        <v>63.5</v>
      </c>
      <c r="O108" s="14">
        <v>63.5</v>
      </c>
      <c r="P108" s="14">
        <v>75</v>
      </c>
      <c r="Q108" s="14">
        <v>11.5</v>
      </c>
      <c r="R108" s="14">
        <v>15.33</v>
      </c>
    </row>
    <row r="109" spans="1:18" ht="15" thickBot="1" x14ac:dyDescent="0.35">
      <c r="A109" s="13" t="s">
        <v>11</v>
      </c>
      <c r="B109" s="14">
        <v>90.9</v>
      </c>
      <c r="C109" s="14">
        <v>90.9</v>
      </c>
      <c r="D109" s="14">
        <v>78</v>
      </c>
      <c r="E109" s="14">
        <v>-12.9</v>
      </c>
      <c r="F109" s="14">
        <v>-16.54</v>
      </c>
      <c r="G109">
        <f t="shared" si="4"/>
        <v>1</v>
      </c>
      <c r="M109" s="13" t="s">
        <v>11</v>
      </c>
      <c r="N109" s="14">
        <v>53.2</v>
      </c>
      <c r="O109" s="14">
        <v>53.2</v>
      </c>
      <c r="P109" s="14">
        <v>78</v>
      </c>
      <c r="Q109" s="14">
        <v>24.8</v>
      </c>
      <c r="R109" s="14">
        <v>31.79</v>
      </c>
    </row>
    <row r="110" spans="1:18" ht="15" thickBot="1" x14ac:dyDescent="0.35">
      <c r="A110" s="13" t="s">
        <v>12</v>
      </c>
      <c r="B110" s="14">
        <v>71.599999999999994</v>
      </c>
      <c r="C110" s="14">
        <v>71.599999999999994</v>
      </c>
      <c r="D110" s="14">
        <v>87</v>
      </c>
      <c r="E110" s="14">
        <v>15.4</v>
      </c>
      <c r="F110" s="14">
        <v>17.7</v>
      </c>
      <c r="G110">
        <f t="shared" si="4"/>
        <v>0</v>
      </c>
      <c r="M110" s="13" t="s">
        <v>12</v>
      </c>
      <c r="N110" s="14">
        <v>58.1</v>
      </c>
      <c r="O110" s="14">
        <v>58.1</v>
      </c>
      <c r="P110" s="14">
        <v>87</v>
      </c>
      <c r="Q110" s="14">
        <v>28.9</v>
      </c>
      <c r="R110" s="14">
        <v>33.22</v>
      </c>
    </row>
    <row r="111" spans="1:18" ht="15" thickBot="1" x14ac:dyDescent="0.35">
      <c r="A111" s="13" t="s">
        <v>13</v>
      </c>
      <c r="B111" s="14">
        <v>60.7</v>
      </c>
      <c r="C111" s="14">
        <v>60.7</v>
      </c>
      <c r="D111" s="14">
        <v>94</v>
      </c>
      <c r="E111" s="14">
        <v>33.299999999999997</v>
      </c>
      <c r="F111" s="14">
        <v>35.43</v>
      </c>
      <c r="G111">
        <f t="shared" si="4"/>
        <v>0</v>
      </c>
      <c r="M111" s="13" t="s">
        <v>13</v>
      </c>
      <c r="N111" s="14">
        <v>63.5</v>
      </c>
      <c r="O111" s="14">
        <v>63.5</v>
      </c>
      <c r="P111" s="14">
        <v>94</v>
      </c>
      <c r="Q111" s="14">
        <v>30.5</v>
      </c>
      <c r="R111" s="14">
        <v>32.450000000000003</v>
      </c>
    </row>
    <row r="112" spans="1:18" ht="15" thickBot="1" x14ac:dyDescent="0.35">
      <c r="A112" s="13" t="s">
        <v>14</v>
      </c>
      <c r="B112" s="14">
        <v>28</v>
      </c>
      <c r="C112" s="14">
        <v>28</v>
      </c>
      <c r="D112" s="14">
        <v>23</v>
      </c>
      <c r="E112" s="14">
        <v>-5</v>
      </c>
      <c r="F112" s="14">
        <v>-21.74</v>
      </c>
      <c r="G112">
        <f t="shared" si="4"/>
        <v>0</v>
      </c>
      <c r="M112" s="13" t="s">
        <v>14</v>
      </c>
      <c r="N112" s="14">
        <v>63.5</v>
      </c>
      <c r="O112" s="14">
        <v>63.5</v>
      </c>
      <c r="P112" s="14">
        <v>23</v>
      </c>
      <c r="Q112" s="14">
        <v>-40.5</v>
      </c>
      <c r="R112" s="14">
        <v>-176.09</v>
      </c>
    </row>
    <row r="113" spans="1:18" ht="15" thickBot="1" x14ac:dyDescent="0.35">
      <c r="A113" s="13" t="s">
        <v>15</v>
      </c>
      <c r="B113" s="14">
        <v>62.3</v>
      </c>
      <c r="C113" s="14">
        <v>62.3</v>
      </c>
      <c r="D113" s="14">
        <v>23</v>
      </c>
      <c r="E113" s="14">
        <v>-39.299999999999997</v>
      </c>
      <c r="F113" s="14">
        <v>-170.87</v>
      </c>
      <c r="G113">
        <f t="shared" si="4"/>
        <v>0</v>
      </c>
      <c r="M113" s="13" t="s">
        <v>15</v>
      </c>
      <c r="N113" s="14">
        <v>63.5</v>
      </c>
      <c r="O113" s="14">
        <v>63.5</v>
      </c>
      <c r="P113" s="14">
        <v>23</v>
      </c>
      <c r="Q113" s="14">
        <v>-40.5</v>
      </c>
      <c r="R113" s="14">
        <v>-176.09</v>
      </c>
    </row>
    <row r="114" spans="1:18" ht="15" thickBot="1" x14ac:dyDescent="0.35">
      <c r="A114" s="13" t="s">
        <v>16</v>
      </c>
      <c r="B114" s="14">
        <v>70.599999999999994</v>
      </c>
      <c r="C114" s="14">
        <v>70.599999999999994</v>
      </c>
      <c r="D114" s="14">
        <v>76</v>
      </c>
      <c r="E114" s="14">
        <v>5.4</v>
      </c>
      <c r="F114" s="14">
        <v>7.11</v>
      </c>
      <c r="G114">
        <f t="shared" si="4"/>
        <v>0</v>
      </c>
      <c r="M114" s="13" t="s">
        <v>16</v>
      </c>
      <c r="N114" s="14">
        <v>63.5</v>
      </c>
      <c r="O114" s="14">
        <v>63.5</v>
      </c>
      <c r="P114" s="14">
        <v>76</v>
      </c>
      <c r="Q114" s="14">
        <v>12.5</v>
      </c>
      <c r="R114" s="14">
        <v>16.45</v>
      </c>
    </row>
    <row r="115" spans="1:18" ht="15" thickBot="1" x14ac:dyDescent="0.35">
      <c r="A115" s="13" t="s">
        <v>17</v>
      </c>
      <c r="B115" s="14">
        <v>70.599999999999994</v>
      </c>
      <c r="C115" s="14">
        <v>70.599999999999994</v>
      </c>
      <c r="D115" s="14">
        <v>39</v>
      </c>
      <c r="E115" s="14">
        <v>-31.6</v>
      </c>
      <c r="F115" s="14">
        <v>-81.03</v>
      </c>
      <c r="G115">
        <f t="shared" si="4"/>
        <v>0</v>
      </c>
      <c r="M115" s="13" t="s">
        <v>17</v>
      </c>
      <c r="N115" s="14">
        <v>63.5</v>
      </c>
      <c r="O115" s="14">
        <v>63.5</v>
      </c>
      <c r="P115" s="14">
        <v>39</v>
      </c>
      <c r="Q115" s="14">
        <v>-24.5</v>
      </c>
      <c r="R115" s="14">
        <v>-62.82</v>
      </c>
    </row>
    <row r="116" spans="1:18" ht="15" thickBot="1" x14ac:dyDescent="0.35">
      <c r="A116" s="13" t="s">
        <v>18</v>
      </c>
      <c r="B116" s="14">
        <v>71.599999999999994</v>
      </c>
      <c r="C116" s="14">
        <v>71.599999999999994</v>
      </c>
      <c r="D116" s="14">
        <v>97</v>
      </c>
      <c r="E116" s="14">
        <v>25.4</v>
      </c>
      <c r="F116" s="14">
        <v>26.19</v>
      </c>
      <c r="G116">
        <f t="shared" si="4"/>
        <v>0</v>
      </c>
      <c r="M116" s="13" t="s">
        <v>18</v>
      </c>
      <c r="N116" s="14">
        <v>63.5</v>
      </c>
      <c r="O116" s="14">
        <v>63.5</v>
      </c>
      <c r="P116" s="14">
        <v>97</v>
      </c>
      <c r="Q116" s="14">
        <v>33.5</v>
      </c>
      <c r="R116" s="14">
        <v>34.54</v>
      </c>
    </row>
    <row r="117" spans="1:18" ht="15" thickBot="1" x14ac:dyDescent="0.35">
      <c r="A117" s="13" t="s">
        <v>19</v>
      </c>
      <c r="B117" s="14">
        <v>28</v>
      </c>
      <c r="C117" s="14">
        <v>28</v>
      </c>
      <c r="D117" s="14">
        <v>20</v>
      </c>
      <c r="E117" s="14">
        <v>-8</v>
      </c>
      <c r="F117" s="14">
        <v>-40</v>
      </c>
      <c r="G117">
        <f t="shared" si="4"/>
        <v>0</v>
      </c>
      <c r="M117" s="13" t="s">
        <v>19</v>
      </c>
      <c r="N117" s="14">
        <v>63.5</v>
      </c>
      <c r="O117" s="14">
        <v>63.5</v>
      </c>
      <c r="P117" s="14">
        <v>20</v>
      </c>
      <c r="Q117" s="14">
        <v>-43.5</v>
      </c>
      <c r="R117" s="14">
        <v>-217.5</v>
      </c>
    </row>
    <row r="118" spans="1:18" ht="15" thickBot="1" x14ac:dyDescent="0.35"/>
    <row r="119" spans="1:18" ht="15" thickBot="1" x14ac:dyDescent="0.35">
      <c r="A119" s="15" t="s">
        <v>73</v>
      </c>
      <c r="B119" s="16">
        <v>90.9</v>
      </c>
      <c r="M119" s="15" t="s">
        <v>73</v>
      </c>
      <c r="N119" s="16">
        <v>71.099999999999994</v>
      </c>
    </row>
    <row r="120" spans="1:18" ht="15" thickBot="1" x14ac:dyDescent="0.35">
      <c r="A120" s="15" t="s">
        <v>74</v>
      </c>
      <c r="B120" s="16">
        <v>28</v>
      </c>
      <c r="M120" s="15" t="s">
        <v>74</v>
      </c>
      <c r="N120" s="16">
        <v>53.2</v>
      </c>
    </row>
    <row r="121" spans="1:18" ht="15" thickBot="1" x14ac:dyDescent="0.35">
      <c r="A121" s="15" t="s">
        <v>75</v>
      </c>
      <c r="B121" s="16">
        <v>1246.8</v>
      </c>
      <c r="M121" s="15" t="s">
        <v>75</v>
      </c>
      <c r="N121" s="16">
        <v>1246.2</v>
      </c>
    </row>
    <row r="122" spans="1:18" ht="15" thickBot="1" x14ac:dyDescent="0.35">
      <c r="A122" s="15" t="s">
        <v>76</v>
      </c>
      <c r="B122" s="16">
        <v>1247</v>
      </c>
      <c r="M122" s="15" t="s">
        <v>76</v>
      </c>
      <c r="N122" s="16">
        <v>1247</v>
      </c>
    </row>
    <row r="123" spans="1:18" ht="15" thickBot="1" x14ac:dyDescent="0.35">
      <c r="A123" s="15" t="s">
        <v>77</v>
      </c>
      <c r="B123" s="16">
        <v>-0.2</v>
      </c>
      <c r="M123" s="15" t="s">
        <v>77</v>
      </c>
      <c r="N123" s="16">
        <v>-0.8</v>
      </c>
    </row>
    <row r="124" spans="1:18" ht="15" thickBot="1" x14ac:dyDescent="0.35">
      <c r="A124" s="15" t="s">
        <v>78</v>
      </c>
      <c r="B124" s="16"/>
      <c r="M124" s="15" t="s">
        <v>78</v>
      </c>
      <c r="N124" s="16"/>
    </row>
    <row r="125" spans="1:18" ht="15" thickBot="1" x14ac:dyDescent="0.35">
      <c r="A125" s="15" t="s">
        <v>79</v>
      </c>
      <c r="B125" s="16"/>
      <c r="M125" s="15" t="s">
        <v>79</v>
      </c>
      <c r="N125" s="16"/>
    </row>
    <row r="126" spans="1:18" ht="15" thickBot="1" x14ac:dyDescent="0.35">
      <c r="A126" s="15" t="s">
        <v>80</v>
      </c>
      <c r="B126" s="16">
        <v>0</v>
      </c>
      <c r="M126" s="15" t="s">
        <v>80</v>
      </c>
      <c r="N126" s="16">
        <v>0</v>
      </c>
    </row>
    <row r="128" spans="1:18" x14ac:dyDescent="0.3">
      <c r="A128" s="17" t="s">
        <v>81</v>
      </c>
      <c r="M128" s="17" t="s">
        <v>81</v>
      </c>
    </row>
    <row r="130" spans="1:13" x14ac:dyDescent="0.3">
      <c r="A130" s="18" t="s">
        <v>82</v>
      </c>
      <c r="M130" s="18" t="s">
        <v>82</v>
      </c>
    </row>
    <row r="131" spans="1:13" x14ac:dyDescent="0.3">
      <c r="A131" s="18" t="s">
        <v>201</v>
      </c>
      <c r="M131" s="18" t="s">
        <v>207</v>
      </c>
    </row>
  </sheetData>
  <conditionalFormatting sqref="C76:C9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8:G1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O9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470657420211025110008.html" xr:uid="{A31F6FDD-B785-4539-B1DE-28817346DA86}"/>
    <hyperlink ref="M128" r:id="rId2" display="https://miau.my-x.hu/myx-free/coco/test/627539020211025110034.html" xr:uid="{A53E543C-88D1-45B2-B4BD-726F0A868DE7}"/>
  </hyperlinks>
  <pageMargins left="0.7" right="0.7" top="0.75" bottom="0.75" header="0.3" footer="0.3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BF23-D21B-4666-9A4D-7DAA22D53413}">
  <dimension ref="A1:X131"/>
  <sheetViews>
    <sheetView zoomScale="20" zoomScaleNormal="20" workbookViewId="0"/>
  </sheetViews>
  <sheetFormatPr defaultRowHeight="14.4" x14ac:dyDescent="0.3"/>
  <sheetData>
    <row r="1" spans="1:6" x14ac:dyDescent="0.3">
      <c r="A1" t="s">
        <v>84</v>
      </c>
      <c r="B1" t="s">
        <v>158</v>
      </c>
      <c r="C1" t="s">
        <v>85</v>
      </c>
      <c r="D1" t="s">
        <v>158</v>
      </c>
      <c r="E1" t="s">
        <v>24</v>
      </c>
      <c r="F1" t="s">
        <v>178</v>
      </c>
    </row>
    <row r="2" spans="1:6" x14ac:dyDescent="0.3">
      <c r="A2">
        <f>raw!O4</f>
        <v>16</v>
      </c>
      <c r="B2">
        <f>raw!T4</f>
        <v>97</v>
      </c>
      <c r="C2">
        <f>raw!J4</f>
        <v>5</v>
      </c>
      <c r="D2">
        <f>B2</f>
        <v>97</v>
      </c>
      <c r="E2">
        <f>C2+A2</f>
        <v>21</v>
      </c>
      <c r="F2">
        <f>E2-raw!W4</f>
        <v>0</v>
      </c>
    </row>
    <row r="3" spans="1:6" x14ac:dyDescent="0.3">
      <c r="A3">
        <f>raw!O5</f>
        <v>20</v>
      </c>
      <c r="B3">
        <f>raw!T5</f>
        <v>43</v>
      </c>
      <c r="C3">
        <f>raw!J5</f>
        <v>1</v>
      </c>
      <c r="D3">
        <f t="shared" ref="D3:D21" si="0">B3</f>
        <v>43</v>
      </c>
      <c r="E3">
        <f t="shared" ref="E3:E21" si="1">C3+A3</f>
        <v>21</v>
      </c>
      <c r="F3">
        <f>E3-raw!W5</f>
        <v>0</v>
      </c>
    </row>
    <row r="4" spans="1:6" x14ac:dyDescent="0.3">
      <c r="A4">
        <f>raw!O6</f>
        <v>11</v>
      </c>
      <c r="B4">
        <f>raw!T6</f>
        <v>41</v>
      </c>
      <c r="C4">
        <f>raw!J6</f>
        <v>10</v>
      </c>
      <c r="D4">
        <f t="shared" si="0"/>
        <v>41</v>
      </c>
      <c r="E4">
        <f t="shared" si="1"/>
        <v>21</v>
      </c>
      <c r="F4">
        <f>E4-raw!W6</f>
        <v>0</v>
      </c>
    </row>
    <row r="5" spans="1:6" x14ac:dyDescent="0.3">
      <c r="A5">
        <f>raw!O7</f>
        <v>7</v>
      </c>
      <c r="B5">
        <f>raw!T7</f>
        <v>88</v>
      </c>
      <c r="C5">
        <f>raw!J7</f>
        <v>13</v>
      </c>
      <c r="D5">
        <f t="shared" si="0"/>
        <v>88</v>
      </c>
      <c r="E5">
        <f t="shared" si="1"/>
        <v>20</v>
      </c>
      <c r="F5">
        <f>E5-raw!W7</f>
        <v>0</v>
      </c>
    </row>
    <row r="6" spans="1:6" x14ac:dyDescent="0.3">
      <c r="A6">
        <f>raw!O8</f>
        <v>14</v>
      </c>
      <c r="B6">
        <f>raw!T8</f>
        <v>60</v>
      </c>
      <c r="C6">
        <f>raw!J8</f>
        <v>6</v>
      </c>
      <c r="D6">
        <f t="shared" si="0"/>
        <v>60</v>
      </c>
      <c r="E6">
        <f t="shared" si="1"/>
        <v>20</v>
      </c>
      <c r="F6">
        <f>E6-raw!W8</f>
        <v>0</v>
      </c>
    </row>
    <row r="7" spans="1:6" x14ac:dyDescent="0.3">
      <c r="A7">
        <f>raw!O9</f>
        <v>19</v>
      </c>
      <c r="B7">
        <f>raw!T9</f>
        <v>34</v>
      </c>
      <c r="C7">
        <f>raw!J9</f>
        <v>2</v>
      </c>
      <c r="D7">
        <f t="shared" si="0"/>
        <v>34</v>
      </c>
      <c r="E7">
        <f t="shared" si="1"/>
        <v>21</v>
      </c>
      <c r="F7">
        <f>E7-raw!W9</f>
        <v>0</v>
      </c>
    </row>
    <row r="8" spans="1:6" x14ac:dyDescent="0.3">
      <c r="A8">
        <f>raw!O10</f>
        <v>2</v>
      </c>
      <c r="B8">
        <f>raw!T10</f>
        <v>68</v>
      </c>
      <c r="C8">
        <f>raw!J10</f>
        <v>19</v>
      </c>
      <c r="D8">
        <f t="shared" si="0"/>
        <v>68</v>
      </c>
      <c r="E8">
        <f t="shared" si="1"/>
        <v>21</v>
      </c>
      <c r="F8">
        <f>E8-raw!W10</f>
        <v>0</v>
      </c>
    </row>
    <row r="9" spans="1:6" x14ac:dyDescent="0.3">
      <c r="A9">
        <f>raw!O11</f>
        <v>13</v>
      </c>
      <c r="B9">
        <f>raw!T11</f>
        <v>96</v>
      </c>
      <c r="C9">
        <f>raw!J11</f>
        <v>8</v>
      </c>
      <c r="D9">
        <f t="shared" si="0"/>
        <v>96</v>
      </c>
      <c r="E9">
        <f t="shared" si="1"/>
        <v>21</v>
      </c>
      <c r="F9">
        <f>E9-raw!W11</f>
        <v>0</v>
      </c>
    </row>
    <row r="10" spans="1:6" x14ac:dyDescent="0.3">
      <c r="A10">
        <f>raw!O12</f>
        <v>9</v>
      </c>
      <c r="B10">
        <f>raw!T12</f>
        <v>54</v>
      </c>
      <c r="C10">
        <f>raw!J12</f>
        <v>12</v>
      </c>
      <c r="D10">
        <f t="shared" si="0"/>
        <v>54</v>
      </c>
      <c r="E10">
        <f t="shared" si="1"/>
        <v>21</v>
      </c>
      <c r="F10">
        <f>E10-raw!W12</f>
        <v>0</v>
      </c>
    </row>
    <row r="11" spans="1:6" x14ac:dyDescent="0.3">
      <c r="A11">
        <f>raw!O13</f>
        <v>18</v>
      </c>
      <c r="B11">
        <f>raw!T13</f>
        <v>54</v>
      </c>
      <c r="C11">
        <f>raw!J13</f>
        <v>3</v>
      </c>
      <c r="D11">
        <f t="shared" si="0"/>
        <v>54</v>
      </c>
      <c r="E11">
        <f t="shared" si="1"/>
        <v>21</v>
      </c>
      <c r="F11">
        <f>E11-raw!W13</f>
        <v>0</v>
      </c>
    </row>
    <row r="12" spans="1:6" x14ac:dyDescent="0.3">
      <c r="A12">
        <f>raw!O14</f>
        <v>12</v>
      </c>
      <c r="B12">
        <f>raw!T14</f>
        <v>75</v>
      </c>
      <c r="C12">
        <f>raw!J14</f>
        <v>9</v>
      </c>
      <c r="D12">
        <f t="shared" si="0"/>
        <v>75</v>
      </c>
      <c r="E12">
        <f t="shared" si="1"/>
        <v>21</v>
      </c>
      <c r="F12">
        <f>E12-raw!W14</f>
        <v>0</v>
      </c>
    </row>
    <row r="13" spans="1:6" x14ac:dyDescent="0.3">
      <c r="A13">
        <f>raw!O15</f>
        <v>5</v>
      </c>
      <c r="B13">
        <f>raw!T15</f>
        <v>78</v>
      </c>
      <c r="C13">
        <f>raw!J15</f>
        <v>16</v>
      </c>
      <c r="D13">
        <f t="shared" si="0"/>
        <v>78</v>
      </c>
      <c r="E13">
        <f t="shared" si="1"/>
        <v>21</v>
      </c>
      <c r="F13">
        <f>E13-raw!W15</f>
        <v>0</v>
      </c>
    </row>
    <row r="14" spans="1:6" x14ac:dyDescent="0.3">
      <c r="A14">
        <f>raw!O16</f>
        <v>7</v>
      </c>
      <c r="B14">
        <f>raw!T16</f>
        <v>87</v>
      </c>
      <c r="C14">
        <f>raw!J16</f>
        <v>13</v>
      </c>
      <c r="D14">
        <f t="shared" si="0"/>
        <v>87</v>
      </c>
      <c r="E14">
        <f t="shared" si="1"/>
        <v>20</v>
      </c>
      <c r="F14">
        <f>E14-raw!W16</f>
        <v>0</v>
      </c>
    </row>
    <row r="15" spans="1:6" x14ac:dyDescent="0.3">
      <c r="A15">
        <f>raw!O17</f>
        <v>1</v>
      </c>
      <c r="B15">
        <f>raw!T17</f>
        <v>94</v>
      </c>
      <c r="C15">
        <f>raw!J17</f>
        <v>20</v>
      </c>
      <c r="D15">
        <f t="shared" si="0"/>
        <v>94</v>
      </c>
      <c r="E15">
        <f t="shared" si="1"/>
        <v>21</v>
      </c>
      <c r="F15">
        <f>E15-raw!W17</f>
        <v>0</v>
      </c>
    </row>
    <row r="16" spans="1:6" x14ac:dyDescent="0.3">
      <c r="A16">
        <f>raw!O18</f>
        <v>4</v>
      </c>
      <c r="B16">
        <f>raw!T18</f>
        <v>23</v>
      </c>
      <c r="C16">
        <f>raw!J18</f>
        <v>17</v>
      </c>
      <c r="D16">
        <f t="shared" si="0"/>
        <v>23</v>
      </c>
      <c r="E16">
        <f t="shared" si="1"/>
        <v>21</v>
      </c>
      <c r="F16">
        <f>E16-raw!W18</f>
        <v>0</v>
      </c>
    </row>
    <row r="17" spans="1:24" x14ac:dyDescent="0.3">
      <c r="A17">
        <f>raw!O19</f>
        <v>10</v>
      </c>
      <c r="B17">
        <f>raw!T19</f>
        <v>23</v>
      </c>
      <c r="C17">
        <f>raw!J19</f>
        <v>11</v>
      </c>
      <c r="D17">
        <f t="shared" si="0"/>
        <v>23</v>
      </c>
      <c r="E17">
        <f t="shared" si="1"/>
        <v>21</v>
      </c>
      <c r="F17">
        <f>E17-raw!W19</f>
        <v>0</v>
      </c>
    </row>
    <row r="18" spans="1:24" x14ac:dyDescent="0.3">
      <c r="A18">
        <f>raw!O20</f>
        <v>14</v>
      </c>
      <c r="B18">
        <f>raw!T20</f>
        <v>76</v>
      </c>
      <c r="C18">
        <f>raw!J20</f>
        <v>6</v>
      </c>
      <c r="D18">
        <f t="shared" si="0"/>
        <v>76</v>
      </c>
      <c r="E18">
        <f t="shared" si="1"/>
        <v>20</v>
      </c>
      <c r="F18">
        <f>E18-raw!W20</f>
        <v>0</v>
      </c>
    </row>
    <row r="19" spans="1:24" x14ac:dyDescent="0.3">
      <c r="A19">
        <f>raw!O21</f>
        <v>17</v>
      </c>
      <c r="B19">
        <f>raw!T21</f>
        <v>39</v>
      </c>
      <c r="C19">
        <f>raw!J21</f>
        <v>4</v>
      </c>
      <c r="D19">
        <f t="shared" si="0"/>
        <v>39</v>
      </c>
      <c r="E19">
        <f t="shared" si="1"/>
        <v>21</v>
      </c>
      <c r="F19">
        <f>E19-raw!W21</f>
        <v>0</v>
      </c>
    </row>
    <row r="20" spans="1:24" x14ac:dyDescent="0.3">
      <c r="A20">
        <f>raw!O22</f>
        <v>3</v>
      </c>
      <c r="B20">
        <f>raw!T22</f>
        <v>97</v>
      </c>
      <c r="C20">
        <f>raw!J22</f>
        <v>18</v>
      </c>
      <c r="D20">
        <f t="shared" si="0"/>
        <v>97</v>
      </c>
      <c r="E20">
        <f t="shared" si="1"/>
        <v>21</v>
      </c>
      <c r="F20">
        <f>E20-raw!W22</f>
        <v>0</v>
      </c>
    </row>
    <row r="21" spans="1:24" x14ac:dyDescent="0.3">
      <c r="A21">
        <f>raw!O23</f>
        <v>6</v>
      </c>
      <c r="B21">
        <f>raw!T23</f>
        <v>20</v>
      </c>
      <c r="C21">
        <f>raw!J23</f>
        <v>15</v>
      </c>
      <c r="D21">
        <f t="shared" si="0"/>
        <v>20</v>
      </c>
      <c r="E21">
        <f t="shared" si="1"/>
        <v>21</v>
      </c>
      <c r="F21">
        <f>E21-raw!W23</f>
        <v>0</v>
      </c>
    </row>
    <row r="25" spans="1:24" ht="18" x14ac:dyDescent="0.3">
      <c r="A25" s="9"/>
      <c r="M25" s="9"/>
    </row>
    <row r="26" spans="1:24" x14ac:dyDescent="0.3">
      <c r="A26" s="10"/>
      <c r="M26" s="10"/>
    </row>
    <row r="29" spans="1:24" ht="18" x14ac:dyDescent="0.3">
      <c r="A29" s="11" t="s">
        <v>32</v>
      </c>
      <c r="B29" s="12">
        <v>4920156</v>
      </c>
      <c r="C29" s="11" t="s">
        <v>33</v>
      </c>
      <c r="D29" s="12">
        <v>20</v>
      </c>
      <c r="E29" s="11" t="s">
        <v>34</v>
      </c>
      <c r="F29" s="12">
        <v>1</v>
      </c>
      <c r="G29" s="11" t="s">
        <v>35</v>
      </c>
      <c r="H29" s="12">
        <v>20</v>
      </c>
      <c r="I29" s="11" t="s">
        <v>36</v>
      </c>
      <c r="J29" s="12">
        <v>0</v>
      </c>
      <c r="K29" s="11" t="s">
        <v>37</v>
      </c>
      <c r="L29" s="12" t="s">
        <v>179</v>
      </c>
      <c r="M29" s="11" t="s">
        <v>32</v>
      </c>
      <c r="N29" s="12">
        <v>6211301</v>
      </c>
      <c r="O29" s="11" t="s">
        <v>33</v>
      </c>
      <c r="P29" s="12">
        <v>20</v>
      </c>
      <c r="Q29" s="11" t="s">
        <v>34</v>
      </c>
      <c r="R29" s="12">
        <v>1</v>
      </c>
      <c r="S29" s="11" t="s">
        <v>35</v>
      </c>
      <c r="T29" s="12">
        <v>20</v>
      </c>
      <c r="U29" s="11" t="s">
        <v>36</v>
      </c>
      <c r="V29" s="12">
        <v>0</v>
      </c>
      <c r="W29" s="11" t="s">
        <v>37</v>
      </c>
      <c r="X29" s="12" t="s">
        <v>187</v>
      </c>
    </row>
    <row r="30" spans="1:24" ht="18.600000000000001" thickBot="1" x14ac:dyDescent="0.35">
      <c r="A30" s="9"/>
      <c r="M30" s="9"/>
    </row>
    <row r="31" spans="1:24" ht="15" thickBot="1" x14ac:dyDescent="0.35">
      <c r="A31" s="13" t="s">
        <v>39</v>
      </c>
      <c r="B31" s="13" t="s">
        <v>40</v>
      </c>
      <c r="C31" s="13" t="s">
        <v>41</v>
      </c>
      <c r="M31" s="13" t="s">
        <v>39</v>
      </c>
      <c r="N31" s="13" t="s">
        <v>40</v>
      </c>
      <c r="O31" s="13" t="s">
        <v>41</v>
      </c>
    </row>
    <row r="32" spans="1:24" ht="15" thickBot="1" x14ac:dyDescent="0.35">
      <c r="A32" s="13" t="s">
        <v>0</v>
      </c>
      <c r="B32" s="14">
        <v>16</v>
      </c>
      <c r="C32" s="14">
        <v>97</v>
      </c>
      <c r="M32" s="13" t="s">
        <v>0</v>
      </c>
      <c r="N32" s="14">
        <v>5</v>
      </c>
      <c r="O32" s="14">
        <v>97</v>
      </c>
    </row>
    <row r="33" spans="1:15" ht="15" thickBot="1" x14ac:dyDescent="0.35">
      <c r="A33" s="13" t="s">
        <v>1</v>
      </c>
      <c r="B33" s="14">
        <v>20</v>
      </c>
      <c r="C33" s="14">
        <v>43</v>
      </c>
      <c r="M33" s="13" t="s">
        <v>1</v>
      </c>
      <c r="N33" s="14">
        <v>1</v>
      </c>
      <c r="O33" s="14">
        <v>43</v>
      </c>
    </row>
    <row r="34" spans="1:15" ht="15" thickBot="1" x14ac:dyDescent="0.35">
      <c r="A34" s="13" t="s">
        <v>2</v>
      </c>
      <c r="B34" s="14">
        <v>11</v>
      </c>
      <c r="C34" s="14">
        <v>41</v>
      </c>
      <c r="M34" s="13" t="s">
        <v>2</v>
      </c>
      <c r="N34" s="14">
        <v>10</v>
      </c>
      <c r="O34" s="14">
        <v>41</v>
      </c>
    </row>
    <row r="35" spans="1:15" ht="15" thickBot="1" x14ac:dyDescent="0.35">
      <c r="A35" s="13" t="s">
        <v>3</v>
      </c>
      <c r="B35" s="14">
        <v>7</v>
      </c>
      <c r="C35" s="14">
        <v>88</v>
      </c>
      <c r="M35" s="13" t="s">
        <v>3</v>
      </c>
      <c r="N35" s="14">
        <v>13</v>
      </c>
      <c r="O35" s="14">
        <v>88</v>
      </c>
    </row>
    <row r="36" spans="1:15" ht="15" thickBot="1" x14ac:dyDescent="0.35">
      <c r="A36" s="13" t="s">
        <v>4</v>
      </c>
      <c r="B36" s="14">
        <v>14</v>
      </c>
      <c r="C36" s="14">
        <v>60</v>
      </c>
      <c r="M36" s="13" t="s">
        <v>4</v>
      </c>
      <c r="N36" s="14">
        <v>6</v>
      </c>
      <c r="O36" s="14">
        <v>60</v>
      </c>
    </row>
    <row r="37" spans="1:15" ht="15" thickBot="1" x14ac:dyDescent="0.35">
      <c r="A37" s="13" t="s">
        <v>5</v>
      </c>
      <c r="B37" s="14">
        <v>19</v>
      </c>
      <c r="C37" s="14">
        <v>34</v>
      </c>
      <c r="M37" s="13" t="s">
        <v>5</v>
      </c>
      <c r="N37" s="14">
        <v>2</v>
      </c>
      <c r="O37" s="14">
        <v>34</v>
      </c>
    </row>
    <row r="38" spans="1:15" ht="15" thickBot="1" x14ac:dyDescent="0.35">
      <c r="A38" s="13" t="s">
        <v>6</v>
      </c>
      <c r="B38" s="14">
        <v>2</v>
      </c>
      <c r="C38" s="14">
        <v>68</v>
      </c>
      <c r="M38" s="13" t="s">
        <v>6</v>
      </c>
      <c r="N38" s="14">
        <v>19</v>
      </c>
      <c r="O38" s="14">
        <v>68</v>
      </c>
    </row>
    <row r="39" spans="1:15" ht="15" thickBot="1" x14ac:dyDescent="0.35">
      <c r="A39" s="13" t="s">
        <v>7</v>
      </c>
      <c r="B39" s="14">
        <v>13</v>
      </c>
      <c r="C39" s="14">
        <v>96</v>
      </c>
      <c r="M39" s="13" t="s">
        <v>7</v>
      </c>
      <c r="N39" s="14">
        <v>8</v>
      </c>
      <c r="O39" s="14">
        <v>96</v>
      </c>
    </row>
    <row r="40" spans="1:15" ht="15" thickBot="1" x14ac:dyDescent="0.35">
      <c r="A40" s="13" t="s">
        <v>8</v>
      </c>
      <c r="B40" s="14">
        <v>9</v>
      </c>
      <c r="C40" s="14">
        <v>54</v>
      </c>
      <c r="M40" s="13" t="s">
        <v>8</v>
      </c>
      <c r="N40" s="14">
        <v>12</v>
      </c>
      <c r="O40" s="14">
        <v>54</v>
      </c>
    </row>
    <row r="41" spans="1:15" ht="15" thickBot="1" x14ac:dyDescent="0.35">
      <c r="A41" s="13" t="s">
        <v>9</v>
      </c>
      <c r="B41" s="14">
        <v>18</v>
      </c>
      <c r="C41" s="14">
        <v>54</v>
      </c>
      <c r="M41" s="13" t="s">
        <v>9</v>
      </c>
      <c r="N41" s="14">
        <v>3</v>
      </c>
      <c r="O41" s="14">
        <v>54</v>
      </c>
    </row>
    <row r="42" spans="1:15" ht="15" thickBot="1" x14ac:dyDescent="0.35">
      <c r="A42" s="13" t="s">
        <v>10</v>
      </c>
      <c r="B42" s="14">
        <v>12</v>
      </c>
      <c r="C42" s="14">
        <v>75</v>
      </c>
      <c r="M42" s="13" t="s">
        <v>10</v>
      </c>
      <c r="N42" s="14">
        <v>9</v>
      </c>
      <c r="O42" s="14">
        <v>75</v>
      </c>
    </row>
    <row r="43" spans="1:15" ht="15" thickBot="1" x14ac:dyDescent="0.35">
      <c r="A43" s="13" t="s">
        <v>11</v>
      </c>
      <c r="B43" s="14">
        <v>5</v>
      </c>
      <c r="C43" s="14">
        <v>78</v>
      </c>
      <c r="M43" s="13" t="s">
        <v>11</v>
      </c>
      <c r="N43" s="14">
        <v>16</v>
      </c>
      <c r="O43" s="14">
        <v>78</v>
      </c>
    </row>
    <row r="44" spans="1:15" ht="15" thickBot="1" x14ac:dyDescent="0.35">
      <c r="A44" s="13" t="s">
        <v>12</v>
      </c>
      <c r="B44" s="14">
        <v>7</v>
      </c>
      <c r="C44" s="14">
        <v>87</v>
      </c>
      <c r="M44" s="13" t="s">
        <v>12</v>
      </c>
      <c r="N44" s="14">
        <v>13</v>
      </c>
      <c r="O44" s="14">
        <v>87</v>
      </c>
    </row>
    <row r="45" spans="1:15" ht="15" thickBot="1" x14ac:dyDescent="0.35">
      <c r="A45" s="13" t="s">
        <v>13</v>
      </c>
      <c r="B45" s="14">
        <v>1</v>
      </c>
      <c r="C45" s="14">
        <v>94</v>
      </c>
      <c r="M45" s="13" t="s">
        <v>13</v>
      </c>
      <c r="N45" s="14">
        <v>20</v>
      </c>
      <c r="O45" s="14">
        <v>94</v>
      </c>
    </row>
    <row r="46" spans="1:15" ht="15" thickBot="1" x14ac:dyDescent="0.35">
      <c r="A46" s="13" t="s">
        <v>14</v>
      </c>
      <c r="B46" s="14">
        <v>4</v>
      </c>
      <c r="C46" s="14">
        <v>23</v>
      </c>
      <c r="M46" s="13" t="s">
        <v>14</v>
      </c>
      <c r="N46" s="14">
        <v>17</v>
      </c>
      <c r="O46" s="14">
        <v>23</v>
      </c>
    </row>
    <row r="47" spans="1:15" ht="15" thickBot="1" x14ac:dyDescent="0.35">
      <c r="A47" s="13" t="s">
        <v>15</v>
      </c>
      <c r="B47" s="14">
        <v>10</v>
      </c>
      <c r="C47" s="14">
        <v>23</v>
      </c>
      <c r="M47" s="13" t="s">
        <v>15</v>
      </c>
      <c r="N47" s="14">
        <v>11</v>
      </c>
      <c r="O47" s="14">
        <v>23</v>
      </c>
    </row>
    <row r="48" spans="1:15" ht="15" thickBot="1" x14ac:dyDescent="0.35">
      <c r="A48" s="13" t="s">
        <v>16</v>
      </c>
      <c r="B48" s="14">
        <v>14</v>
      </c>
      <c r="C48" s="14">
        <v>76</v>
      </c>
      <c r="M48" s="13" t="s">
        <v>16</v>
      </c>
      <c r="N48" s="14">
        <v>6</v>
      </c>
      <c r="O48" s="14">
        <v>76</v>
      </c>
    </row>
    <row r="49" spans="1:15" ht="15" thickBot="1" x14ac:dyDescent="0.35">
      <c r="A49" s="13" t="s">
        <v>17</v>
      </c>
      <c r="B49" s="14">
        <v>17</v>
      </c>
      <c r="C49" s="14">
        <v>39</v>
      </c>
      <c r="M49" s="13" t="s">
        <v>17</v>
      </c>
      <c r="N49" s="14">
        <v>4</v>
      </c>
      <c r="O49" s="14">
        <v>39</v>
      </c>
    </row>
    <row r="50" spans="1:15" ht="15" thickBot="1" x14ac:dyDescent="0.35">
      <c r="A50" s="13" t="s">
        <v>18</v>
      </c>
      <c r="B50" s="14">
        <v>3</v>
      </c>
      <c r="C50" s="14">
        <v>97</v>
      </c>
      <c r="M50" s="13" t="s">
        <v>18</v>
      </c>
      <c r="N50" s="14">
        <v>18</v>
      </c>
      <c r="O50" s="14">
        <v>97</v>
      </c>
    </row>
    <row r="51" spans="1:15" ht="15" thickBot="1" x14ac:dyDescent="0.35">
      <c r="A51" s="13" t="s">
        <v>19</v>
      </c>
      <c r="B51" s="14">
        <v>6</v>
      </c>
      <c r="C51" s="14">
        <v>20</v>
      </c>
      <c r="M51" s="13" t="s">
        <v>19</v>
      </c>
      <c r="N51" s="14">
        <v>15</v>
      </c>
      <c r="O51" s="14">
        <v>20</v>
      </c>
    </row>
    <row r="52" spans="1:15" ht="18.600000000000001" thickBot="1" x14ac:dyDescent="0.35">
      <c r="A52" s="9"/>
      <c r="M52" s="9"/>
    </row>
    <row r="53" spans="1:15" ht="15" thickBot="1" x14ac:dyDescent="0.35">
      <c r="A53" s="13" t="s">
        <v>42</v>
      </c>
      <c r="B53" s="13" t="s">
        <v>40</v>
      </c>
      <c r="M53" s="13" t="s">
        <v>42</v>
      </c>
      <c r="N53" s="13" t="s">
        <v>40</v>
      </c>
    </row>
    <row r="54" spans="1:15" ht="15" thickBot="1" x14ac:dyDescent="0.35">
      <c r="A54" s="13" t="s">
        <v>43</v>
      </c>
      <c r="B54" s="14" t="s">
        <v>180</v>
      </c>
      <c r="M54" s="13" t="s">
        <v>43</v>
      </c>
      <c r="N54" s="14" t="s">
        <v>188</v>
      </c>
    </row>
    <row r="55" spans="1:15" ht="15" thickBot="1" x14ac:dyDescent="0.35">
      <c r="A55" s="13" t="s">
        <v>45</v>
      </c>
      <c r="B55" s="14" t="s">
        <v>181</v>
      </c>
      <c r="M55" s="13" t="s">
        <v>45</v>
      </c>
      <c r="N55" s="14" t="s">
        <v>189</v>
      </c>
    </row>
    <row r="56" spans="1:15" ht="15" thickBot="1" x14ac:dyDescent="0.35">
      <c r="A56" s="13" t="s">
        <v>47</v>
      </c>
      <c r="B56" s="14" t="s">
        <v>181</v>
      </c>
      <c r="M56" s="13" t="s">
        <v>47</v>
      </c>
      <c r="N56" s="14" t="s">
        <v>189</v>
      </c>
    </row>
    <row r="57" spans="1:15" ht="15" thickBot="1" x14ac:dyDescent="0.35">
      <c r="A57" s="13" t="s">
        <v>48</v>
      </c>
      <c r="B57" s="14" t="s">
        <v>182</v>
      </c>
      <c r="M57" s="13" t="s">
        <v>48</v>
      </c>
      <c r="N57" s="14" t="s">
        <v>189</v>
      </c>
    </row>
    <row r="58" spans="1:15" ht="15" thickBot="1" x14ac:dyDescent="0.35">
      <c r="A58" s="13" t="s">
        <v>49</v>
      </c>
      <c r="B58" s="14" t="s">
        <v>182</v>
      </c>
      <c r="M58" s="13" t="s">
        <v>49</v>
      </c>
      <c r="N58" s="14" t="s">
        <v>189</v>
      </c>
    </row>
    <row r="59" spans="1:15" ht="15" thickBot="1" x14ac:dyDescent="0.35">
      <c r="A59" s="13" t="s">
        <v>50</v>
      </c>
      <c r="B59" s="14" t="s">
        <v>183</v>
      </c>
      <c r="M59" s="13" t="s">
        <v>50</v>
      </c>
      <c r="N59" s="14" t="s">
        <v>189</v>
      </c>
    </row>
    <row r="60" spans="1:15" ht="15" thickBot="1" x14ac:dyDescent="0.35">
      <c r="A60" s="13" t="s">
        <v>52</v>
      </c>
      <c r="B60" s="14" t="s">
        <v>183</v>
      </c>
      <c r="M60" s="13" t="s">
        <v>52</v>
      </c>
      <c r="N60" s="14" t="s">
        <v>189</v>
      </c>
    </row>
    <row r="61" spans="1:15" ht="15" thickBot="1" x14ac:dyDescent="0.35">
      <c r="A61" s="13" t="s">
        <v>53</v>
      </c>
      <c r="B61" s="14" t="s">
        <v>183</v>
      </c>
      <c r="M61" s="13" t="s">
        <v>53</v>
      </c>
      <c r="N61" s="14" t="s">
        <v>189</v>
      </c>
    </row>
    <row r="62" spans="1:15" ht="15" thickBot="1" x14ac:dyDescent="0.35">
      <c r="A62" s="13" t="s">
        <v>54</v>
      </c>
      <c r="B62" s="14" t="s">
        <v>183</v>
      </c>
      <c r="M62" s="13" t="s">
        <v>54</v>
      </c>
      <c r="N62" s="14" t="s">
        <v>189</v>
      </c>
    </row>
    <row r="63" spans="1:15" ht="15" thickBot="1" x14ac:dyDescent="0.35">
      <c r="A63" s="13" t="s">
        <v>55</v>
      </c>
      <c r="B63" s="14" t="s">
        <v>183</v>
      </c>
      <c r="M63" s="13" t="s">
        <v>55</v>
      </c>
      <c r="N63" s="14" t="s">
        <v>189</v>
      </c>
    </row>
    <row r="64" spans="1:15" ht="15" thickBot="1" x14ac:dyDescent="0.35">
      <c r="A64" s="13" t="s">
        <v>56</v>
      </c>
      <c r="B64" s="14" t="s">
        <v>183</v>
      </c>
      <c r="M64" s="13" t="s">
        <v>56</v>
      </c>
      <c r="N64" s="14" t="s">
        <v>190</v>
      </c>
    </row>
    <row r="65" spans="1:15" ht="15" thickBot="1" x14ac:dyDescent="0.35">
      <c r="A65" s="13" t="s">
        <v>57</v>
      </c>
      <c r="B65" s="14" t="s">
        <v>183</v>
      </c>
      <c r="M65" s="13" t="s">
        <v>57</v>
      </c>
      <c r="N65" s="14" t="s">
        <v>190</v>
      </c>
    </row>
    <row r="66" spans="1:15" ht="15" thickBot="1" x14ac:dyDescent="0.35">
      <c r="A66" s="13" t="s">
        <v>58</v>
      </c>
      <c r="B66" s="14" t="s">
        <v>183</v>
      </c>
      <c r="M66" s="13" t="s">
        <v>58</v>
      </c>
      <c r="N66" s="14" t="s">
        <v>190</v>
      </c>
    </row>
    <row r="67" spans="1:15" ht="15" thickBot="1" x14ac:dyDescent="0.35">
      <c r="A67" s="13" t="s">
        <v>59</v>
      </c>
      <c r="B67" s="14" t="s">
        <v>183</v>
      </c>
      <c r="M67" s="13" t="s">
        <v>59</v>
      </c>
      <c r="N67" s="14" t="s">
        <v>191</v>
      </c>
    </row>
    <row r="68" spans="1:15" ht="15" thickBot="1" x14ac:dyDescent="0.35">
      <c r="A68" s="13" t="s">
        <v>60</v>
      </c>
      <c r="B68" s="14" t="s">
        <v>183</v>
      </c>
      <c r="M68" s="13" t="s">
        <v>60</v>
      </c>
      <c r="N68" s="14" t="s">
        <v>191</v>
      </c>
    </row>
    <row r="69" spans="1:15" ht="15" thickBot="1" x14ac:dyDescent="0.35">
      <c r="A69" s="13" t="s">
        <v>61</v>
      </c>
      <c r="B69" s="14" t="s">
        <v>183</v>
      </c>
      <c r="M69" s="13" t="s">
        <v>61</v>
      </c>
      <c r="N69" s="14" t="s">
        <v>191</v>
      </c>
    </row>
    <row r="70" spans="1:15" ht="15" thickBot="1" x14ac:dyDescent="0.35">
      <c r="A70" s="13" t="s">
        <v>62</v>
      </c>
      <c r="B70" s="14" t="s">
        <v>184</v>
      </c>
      <c r="M70" s="13" t="s">
        <v>62</v>
      </c>
      <c r="N70" s="14" t="s">
        <v>191</v>
      </c>
    </row>
    <row r="71" spans="1:15" ht="15" thickBot="1" x14ac:dyDescent="0.35">
      <c r="A71" s="13" t="s">
        <v>63</v>
      </c>
      <c r="B71" s="14" t="s">
        <v>184</v>
      </c>
      <c r="M71" s="13" t="s">
        <v>63</v>
      </c>
      <c r="N71" s="14" t="s">
        <v>191</v>
      </c>
    </row>
    <row r="72" spans="1:15" ht="15" thickBot="1" x14ac:dyDescent="0.35">
      <c r="A72" s="13" t="s">
        <v>64</v>
      </c>
      <c r="B72" s="14" t="s">
        <v>185</v>
      </c>
      <c r="M72" s="13" t="s">
        <v>64</v>
      </c>
      <c r="N72" s="14" t="s">
        <v>192</v>
      </c>
    </row>
    <row r="73" spans="1:15" ht="15" thickBot="1" x14ac:dyDescent="0.35">
      <c r="A73" s="13" t="s">
        <v>65</v>
      </c>
      <c r="B73" s="14" t="s">
        <v>185</v>
      </c>
      <c r="M73" s="13" t="s">
        <v>65</v>
      </c>
      <c r="N73" s="14" t="s">
        <v>192</v>
      </c>
    </row>
    <row r="74" spans="1:15" ht="18.600000000000001" thickBot="1" x14ac:dyDescent="0.35">
      <c r="A74" s="9"/>
      <c r="M74" s="9"/>
    </row>
    <row r="75" spans="1:15" ht="15" thickBot="1" x14ac:dyDescent="0.35">
      <c r="A75" s="13" t="s">
        <v>67</v>
      </c>
      <c r="B75" s="13" t="s">
        <v>40</v>
      </c>
      <c r="C75" t="s">
        <v>23</v>
      </c>
      <c r="M75" s="13" t="s">
        <v>67</v>
      </c>
      <c r="N75" s="13" t="s">
        <v>40</v>
      </c>
      <c r="O75" t="s">
        <v>23</v>
      </c>
    </row>
    <row r="76" spans="1:15" ht="15" thickBot="1" x14ac:dyDescent="0.35">
      <c r="A76" s="13" t="s">
        <v>43</v>
      </c>
      <c r="B76" s="14">
        <v>102.6</v>
      </c>
      <c r="C76">
        <f>RANK(B76,B$76:B$95,0)</f>
        <v>1</v>
      </c>
      <c r="M76" s="13" t="s">
        <v>43</v>
      </c>
      <c r="N76" s="14">
        <v>70</v>
      </c>
      <c r="O76">
        <f>RANK(N76,N$76:N$95,0)</f>
        <v>1</v>
      </c>
    </row>
    <row r="77" spans="1:15" ht="15" thickBot="1" x14ac:dyDescent="0.35">
      <c r="A77" s="13" t="s">
        <v>45</v>
      </c>
      <c r="B77" s="14">
        <v>88.6</v>
      </c>
      <c r="C77">
        <f t="shared" ref="C77:C95" si="2">RANK(B77,B$76:B$95,0)</f>
        <v>2</v>
      </c>
      <c r="M77" s="13" t="s">
        <v>45</v>
      </c>
      <c r="N77" s="14">
        <v>65.5</v>
      </c>
      <c r="O77">
        <f t="shared" ref="O77:O95" si="3">RANK(N77,N$76:N$95,0)</f>
        <v>2</v>
      </c>
    </row>
    <row r="78" spans="1:15" ht="15" thickBot="1" x14ac:dyDescent="0.35">
      <c r="A78" s="13" t="s">
        <v>47</v>
      </c>
      <c r="B78" s="14">
        <v>88.6</v>
      </c>
      <c r="C78">
        <f t="shared" si="2"/>
        <v>2</v>
      </c>
      <c r="M78" s="13" t="s">
        <v>47</v>
      </c>
      <c r="N78" s="14">
        <v>65.5</v>
      </c>
      <c r="O78">
        <f t="shared" si="3"/>
        <v>2</v>
      </c>
    </row>
    <row r="79" spans="1:15" ht="15" thickBot="1" x14ac:dyDescent="0.35">
      <c r="A79" s="13" t="s">
        <v>48</v>
      </c>
      <c r="B79" s="14">
        <v>64.400000000000006</v>
      </c>
      <c r="C79">
        <f t="shared" si="2"/>
        <v>4</v>
      </c>
      <c r="M79" s="13" t="s">
        <v>48</v>
      </c>
      <c r="N79" s="14">
        <v>65.5</v>
      </c>
      <c r="O79">
        <f t="shared" si="3"/>
        <v>2</v>
      </c>
    </row>
    <row r="80" spans="1:15" ht="15" thickBot="1" x14ac:dyDescent="0.35">
      <c r="A80" s="13" t="s">
        <v>49</v>
      </c>
      <c r="B80" s="14">
        <v>64.400000000000006</v>
      </c>
      <c r="C80">
        <f t="shared" si="2"/>
        <v>4</v>
      </c>
      <c r="M80" s="13" t="s">
        <v>49</v>
      </c>
      <c r="N80" s="14">
        <v>65.5</v>
      </c>
      <c r="O80">
        <f t="shared" si="3"/>
        <v>2</v>
      </c>
    </row>
    <row r="81" spans="1:16" ht="15" thickBot="1" x14ac:dyDescent="0.35">
      <c r="A81" s="13" t="s">
        <v>50</v>
      </c>
      <c r="B81" s="14">
        <v>62.8</v>
      </c>
      <c r="C81">
        <f t="shared" si="2"/>
        <v>6</v>
      </c>
      <c r="M81" s="13" t="s">
        <v>50</v>
      </c>
      <c r="N81" s="14">
        <v>65.5</v>
      </c>
      <c r="O81">
        <f t="shared" si="3"/>
        <v>2</v>
      </c>
    </row>
    <row r="82" spans="1:16" ht="15" thickBot="1" x14ac:dyDescent="0.35">
      <c r="A82" s="13" t="s">
        <v>52</v>
      </c>
      <c r="B82" s="14">
        <v>62.8</v>
      </c>
      <c r="C82">
        <f t="shared" si="2"/>
        <v>6</v>
      </c>
      <c r="M82" s="13" t="s">
        <v>52</v>
      </c>
      <c r="N82" s="14">
        <v>65.5</v>
      </c>
      <c r="O82">
        <f t="shared" si="3"/>
        <v>2</v>
      </c>
    </row>
    <row r="83" spans="1:16" ht="15" thickBot="1" x14ac:dyDescent="0.35">
      <c r="A83" s="13" t="s">
        <v>53</v>
      </c>
      <c r="B83" s="14">
        <v>62.8</v>
      </c>
      <c r="C83">
        <f t="shared" si="2"/>
        <v>6</v>
      </c>
      <c r="M83" s="13" t="s">
        <v>53</v>
      </c>
      <c r="N83" s="14">
        <v>65.5</v>
      </c>
      <c r="O83">
        <f t="shared" si="3"/>
        <v>2</v>
      </c>
    </row>
    <row r="84" spans="1:16" ht="15" thickBot="1" x14ac:dyDescent="0.35">
      <c r="A84" s="13" t="s">
        <v>54</v>
      </c>
      <c r="B84" s="14">
        <v>62.8</v>
      </c>
      <c r="C84">
        <f t="shared" si="2"/>
        <v>6</v>
      </c>
      <c r="M84" s="13" t="s">
        <v>54</v>
      </c>
      <c r="N84" s="14">
        <v>65.5</v>
      </c>
      <c r="O84">
        <f t="shared" si="3"/>
        <v>2</v>
      </c>
    </row>
    <row r="85" spans="1:16" ht="15" thickBot="1" x14ac:dyDescent="0.35">
      <c r="A85" s="13" t="s">
        <v>55</v>
      </c>
      <c r="B85" s="14">
        <v>62.8</v>
      </c>
      <c r="C85">
        <f t="shared" si="2"/>
        <v>6</v>
      </c>
      <c r="M85" s="13" t="s">
        <v>55</v>
      </c>
      <c r="N85" s="14">
        <v>65.5</v>
      </c>
      <c r="O85">
        <f t="shared" si="3"/>
        <v>2</v>
      </c>
    </row>
    <row r="86" spans="1:16" ht="15" thickBot="1" x14ac:dyDescent="0.35">
      <c r="A86" s="13" t="s">
        <v>56</v>
      </c>
      <c r="B86" s="14">
        <v>62.8</v>
      </c>
      <c r="C86">
        <f t="shared" si="2"/>
        <v>6</v>
      </c>
      <c r="M86" s="13" t="s">
        <v>56</v>
      </c>
      <c r="N86" s="14">
        <v>60</v>
      </c>
      <c r="O86">
        <f t="shared" si="3"/>
        <v>11</v>
      </c>
    </row>
    <row r="87" spans="1:16" ht="15" thickBot="1" x14ac:dyDescent="0.35">
      <c r="A87" s="13" t="s">
        <v>57</v>
      </c>
      <c r="B87" s="14">
        <v>62.8</v>
      </c>
      <c r="C87">
        <f t="shared" si="2"/>
        <v>6</v>
      </c>
      <c r="M87" s="13" t="s">
        <v>57</v>
      </c>
      <c r="N87" s="14">
        <v>60</v>
      </c>
      <c r="O87">
        <f t="shared" si="3"/>
        <v>11</v>
      </c>
    </row>
    <row r="88" spans="1:16" ht="15" thickBot="1" x14ac:dyDescent="0.35">
      <c r="A88" s="13" t="s">
        <v>58</v>
      </c>
      <c r="B88" s="14">
        <v>62.8</v>
      </c>
      <c r="C88">
        <f t="shared" si="2"/>
        <v>6</v>
      </c>
      <c r="M88" s="13" t="s">
        <v>58</v>
      </c>
      <c r="N88" s="14">
        <v>60</v>
      </c>
      <c r="O88">
        <f t="shared" si="3"/>
        <v>11</v>
      </c>
    </row>
    <row r="89" spans="1:16" ht="15" thickBot="1" x14ac:dyDescent="0.35">
      <c r="A89" s="13" t="s">
        <v>59</v>
      </c>
      <c r="B89" s="14">
        <v>62.8</v>
      </c>
      <c r="C89">
        <f t="shared" si="2"/>
        <v>6</v>
      </c>
      <c r="M89" s="13" t="s">
        <v>59</v>
      </c>
      <c r="N89" s="14">
        <v>58.5</v>
      </c>
      <c r="O89">
        <f t="shared" si="3"/>
        <v>14</v>
      </c>
    </row>
    <row r="90" spans="1:16" ht="15" thickBot="1" x14ac:dyDescent="0.35">
      <c r="A90" s="13" t="s">
        <v>60</v>
      </c>
      <c r="B90" s="14">
        <v>62.8</v>
      </c>
      <c r="C90">
        <f t="shared" si="2"/>
        <v>6</v>
      </c>
      <c r="M90" s="13" t="s">
        <v>60</v>
      </c>
      <c r="N90" s="14">
        <v>58.5</v>
      </c>
      <c r="O90">
        <f t="shared" si="3"/>
        <v>14</v>
      </c>
    </row>
    <row r="91" spans="1:16" ht="15" thickBot="1" x14ac:dyDescent="0.35">
      <c r="A91" s="13" t="s">
        <v>61</v>
      </c>
      <c r="B91" s="14">
        <v>62.8</v>
      </c>
      <c r="C91">
        <f t="shared" si="2"/>
        <v>6</v>
      </c>
      <c r="M91" s="13" t="s">
        <v>61</v>
      </c>
      <c r="N91" s="14">
        <v>58.5</v>
      </c>
      <c r="O91">
        <f t="shared" si="3"/>
        <v>14</v>
      </c>
    </row>
    <row r="92" spans="1:16" ht="15" thickBot="1" x14ac:dyDescent="0.35">
      <c r="A92" s="13" t="s">
        <v>62</v>
      </c>
      <c r="B92" s="14">
        <v>39.700000000000003</v>
      </c>
      <c r="C92">
        <f t="shared" si="2"/>
        <v>17</v>
      </c>
      <c r="M92" s="13" t="s">
        <v>62</v>
      </c>
      <c r="N92" s="14">
        <v>58.5</v>
      </c>
      <c r="O92">
        <f t="shared" si="3"/>
        <v>14</v>
      </c>
    </row>
    <row r="93" spans="1:16" ht="15" thickBot="1" x14ac:dyDescent="0.35">
      <c r="A93" s="13" t="s">
        <v>63</v>
      </c>
      <c r="B93" s="14">
        <v>39.700000000000003</v>
      </c>
      <c r="C93">
        <f t="shared" si="2"/>
        <v>17</v>
      </c>
      <c r="M93" s="13" t="s">
        <v>63</v>
      </c>
      <c r="N93" s="14">
        <v>58.5</v>
      </c>
      <c r="O93">
        <f t="shared" si="3"/>
        <v>14</v>
      </c>
    </row>
    <row r="94" spans="1:16" ht="15" thickBot="1" x14ac:dyDescent="0.35">
      <c r="A94" s="13" t="s">
        <v>64</v>
      </c>
      <c r="B94" s="14">
        <v>33.799999999999997</v>
      </c>
      <c r="C94">
        <f t="shared" si="2"/>
        <v>19</v>
      </c>
      <c r="M94" s="13" t="s">
        <v>64</v>
      </c>
      <c r="N94" s="14">
        <v>57</v>
      </c>
      <c r="O94">
        <f t="shared" si="3"/>
        <v>19</v>
      </c>
    </row>
    <row r="95" spans="1:16" ht="15" thickBot="1" x14ac:dyDescent="0.35">
      <c r="A95" s="13" t="s">
        <v>65</v>
      </c>
      <c r="B95" s="14">
        <v>33.799999999999997</v>
      </c>
      <c r="C95">
        <f t="shared" si="2"/>
        <v>19</v>
      </c>
      <c r="M95" s="13" t="s">
        <v>65</v>
      </c>
      <c r="N95" s="14">
        <v>57</v>
      </c>
      <c r="O95">
        <f t="shared" si="3"/>
        <v>19</v>
      </c>
    </row>
    <row r="96" spans="1:16" ht="18.600000000000001" thickBot="1" x14ac:dyDescent="0.35">
      <c r="A96" s="9"/>
      <c r="C96" t="s">
        <v>30</v>
      </c>
      <c r="D96">
        <f>CORREL(D98:D117,C98:C117)</f>
        <v>0.49796228310644625</v>
      </c>
      <c r="E96" s="7"/>
      <c r="G96">
        <f>SUM(G98:G117)</f>
        <v>5</v>
      </c>
      <c r="M96" s="9"/>
      <c r="O96" t="s">
        <v>30</v>
      </c>
      <c r="P96">
        <f>CORREL(P98:P117,O98:O117)</f>
        <v>-0.10049278283402086</v>
      </c>
    </row>
    <row r="97" spans="1:18" ht="15" thickBot="1" x14ac:dyDescent="0.35">
      <c r="A97" s="13" t="s">
        <v>68</v>
      </c>
      <c r="B97" s="13" t="s">
        <v>40</v>
      </c>
      <c r="C97" s="13" t="s">
        <v>69</v>
      </c>
      <c r="D97" s="13" t="s">
        <v>70</v>
      </c>
      <c r="E97" s="13" t="s">
        <v>71</v>
      </c>
      <c r="F97" s="13" t="s">
        <v>72</v>
      </c>
      <c r="G97" t="str">
        <f>x5di_Y!G73</f>
        <v>check</v>
      </c>
      <c r="M97" s="13" t="s">
        <v>68</v>
      </c>
      <c r="N97" s="13" t="s">
        <v>40</v>
      </c>
      <c r="O97" s="13" t="s">
        <v>69</v>
      </c>
      <c r="P97" s="13" t="s">
        <v>70</v>
      </c>
      <c r="Q97" s="13" t="s">
        <v>71</v>
      </c>
      <c r="R97" s="13" t="s">
        <v>72</v>
      </c>
    </row>
    <row r="98" spans="1:18" ht="15" thickBot="1" x14ac:dyDescent="0.35">
      <c r="A98" s="13" t="s">
        <v>0</v>
      </c>
      <c r="B98" s="14">
        <v>62.8</v>
      </c>
      <c r="C98" s="14">
        <v>62.8</v>
      </c>
      <c r="D98" s="14">
        <v>97</v>
      </c>
      <c r="E98" s="14">
        <v>34.200000000000003</v>
      </c>
      <c r="F98" s="14">
        <v>35.26</v>
      </c>
      <c r="G98">
        <f>IF(E98*Q98&lt;=0,1,0)</f>
        <v>0</v>
      </c>
      <c r="M98" s="13" t="s">
        <v>0</v>
      </c>
      <c r="N98" s="14">
        <v>65.5</v>
      </c>
      <c r="O98" s="14">
        <v>65.5</v>
      </c>
      <c r="P98" s="14">
        <v>97</v>
      </c>
      <c r="Q98" s="14">
        <v>31.5</v>
      </c>
      <c r="R98" s="14">
        <v>32.47</v>
      </c>
    </row>
    <row r="99" spans="1:18" ht="15" thickBot="1" x14ac:dyDescent="0.35">
      <c r="A99" s="13" t="s">
        <v>1</v>
      </c>
      <c r="B99" s="14">
        <v>33.799999999999997</v>
      </c>
      <c r="C99" s="14">
        <v>33.799999999999997</v>
      </c>
      <c r="D99" s="14">
        <v>43</v>
      </c>
      <c r="E99" s="14">
        <v>9.1999999999999993</v>
      </c>
      <c r="F99" s="14">
        <v>21.4</v>
      </c>
      <c r="G99">
        <f t="shared" ref="G99:G117" si="4">IF(E99*Q99&lt;=0,1,0)</f>
        <v>1</v>
      </c>
      <c r="M99" s="13" t="s">
        <v>1</v>
      </c>
      <c r="N99" s="14">
        <v>70</v>
      </c>
      <c r="O99" s="14">
        <v>70</v>
      </c>
      <c r="P99" s="14">
        <v>43</v>
      </c>
      <c r="Q99" s="14">
        <v>-27</v>
      </c>
      <c r="R99" s="14">
        <v>-62.79</v>
      </c>
    </row>
    <row r="100" spans="1:18" ht="15" thickBot="1" x14ac:dyDescent="0.35">
      <c r="A100" s="13" t="s">
        <v>2</v>
      </c>
      <c r="B100" s="14">
        <v>62.8</v>
      </c>
      <c r="C100" s="14">
        <v>62.8</v>
      </c>
      <c r="D100" s="14">
        <v>41</v>
      </c>
      <c r="E100" s="14">
        <v>-21.8</v>
      </c>
      <c r="F100" s="14">
        <v>-53.17</v>
      </c>
      <c r="G100">
        <f t="shared" si="4"/>
        <v>0</v>
      </c>
      <c r="M100" s="13" t="s">
        <v>2</v>
      </c>
      <c r="N100" s="14">
        <v>65.5</v>
      </c>
      <c r="O100" s="14">
        <v>65.5</v>
      </c>
      <c r="P100" s="14">
        <v>41</v>
      </c>
      <c r="Q100" s="14">
        <v>-24.5</v>
      </c>
      <c r="R100" s="14">
        <v>-59.76</v>
      </c>
    </row>
    <row r="101" spans="1:18" ht="15" thickBot="1" x14ac:dyDescent="0.35">
      <c r="A101" s="13" t="s">
        <v>3</v>
      </c>
      <c r="B101" s="14">
        <v>62.8</v>
      </c>
      <c r="C101" s="14">
        <v>62.8</v>
      </c>
      <c r="D101" s="14">
        <v>88</v>
      </c>
      <c r="E101" s="14">
        <v>25.2</v>
      </c>
      <c r="F101" s="14">
        <v>28.64</v>
      </c>
      <c r="G101">
        <f t="shared" si="4"/>
        <v>0</v>
      </c>
      <c r="M101" s="13" t="s">
        <v>3</v>
      </c>
      <c r="N101" s="14">
        <v>60</v>
      </c>
      <c r="O101" s="14">
        <v>60</v>
      </c>
      <c r="P101" s="14">
        <v>88</v>
      </c>
      <c r="Q101" s="14">
        <v>28</v>
      </c>
      <c r="R101" s="14">
        <v>31.82</v>
      </c>
    </row>
    <row r="102" spans="1:18" ht="15" thickBot="1" x14ac:dyDescent="0.35">
      <c r="A102" s="13" t="s">
        <v>4</v>
      </c>
      <c r="B102" s="14">
        <v>62.8</v>
      </c>
      <c r="C102" s="14">
        <v>62.8</v>
      </c>
      <c r="D102" s="14">
        <v>60</v>
      </c>
      <c r="E102" s="14">
        <v>-2.8</v>
      </c>
      <c r="F102" s="14">
        <v>-4.67</v>
      </c>
      <c r="G102">
        <f t="shared" si="4"/>
        <v>0</v>
      </c>
      <c r="M102" s="13" t="s">
        <v>4</v>
      </c>
      <c r="N102" s="14">
        <v>65.5</v>
      </c>
      <c r="O102" s="14">
        <v>65.5</v>
      </c>
      <c r="P102" s="14">
        <v>60</v>
      </c>
      <c r="Q102" s="14">
        <v>-5.5</v>
      </c>
      <c r="R102" s="14">
        <v>-9.17</v>
      </c>
    </row>
    <row r="103" spans="1:18" ht="15" thickBot="1" x14ac:dyDescent="0.35">
      <c r="A103" s="13" t="s">
        <v>5</v>
      </c>
      <c r="B103" s="14">
        <v>33.799999999999997</v>
      </c>
      <c r="C103" s="14">
        <v>33.799999999999997</v>
      </c>
      <c r="D103" s="14">
        <v>34</v>
      </c>
      <c r="E103" s="14">
        <v>0.2</v>
      </c>
      <c r="F103" s="14">
        <v>0.59</v>
      </c>
      <c r="G103">
        <f t="shared" si="4"/>
        <v>1</v>
      </c>
      <c r="M103" s="13" t="s">
        <v>5</v>
      </c>
      <c r="N103" s="14">
        <v>65.5</v>
      </c>
      <c r="O103" s="14">
        <v>65.5</v>
      </c>
      <c r="P103" s="14">
        <v>34</v>
      </c>
      <c r="Q103" s="14">
        <v>-31.5</v>
      </c>
      <c r="R103" s="14">
        <v>-92.65</v>
      </c>
    </row>
    <row r="104" spans="1:18" ht="15" thickBot="1" x14ac:dyDescent="0.35">
      <c r="A104" s="13" t="s">
        <v>6</v>
      </c>
      <c r="B104" s="14">
        <v>88.6</v>
      </c>
      <c r="C104" s="14">
        <v>88.6</v>
      </c>
      <c r="D104" s="14">
        <v>68</v>
      </c>
      <c r="E104" s="14">
        <v>-20.6</v>
      </c>
      <c r="F104" s="14">
        <v>-30.29</v>
      </c>
      <c r="G104">
        <f t="shared" si="4"/>
        <v>1</v>
      </c>
      <c r="M104" s="13" t="s">
        <v>6</v>
      </c>
      <c r="N104" s="14">
        <v>57</v>
      </c>
      <c r="O104" s="14">
        <v>57</v>
      </c>
      <c r="P104" s="14">
        <v>68</v>
      </c>
      <c r="Q104" s="14">
        <v>11</v>
      </c>
      <c r="R104" s="14">
        <v>16.18</v>
      </c>
    </row>
    <row r="105" spans="1:18" ht="15" thickBot="1" x14ac:dyDescent="0.35">
      <c r="A105" s="13" t="s">
        <v>7</v>
      </c>
      <c r="B105" s="14">
        <v>62.8</v>
      </c>
      <c r="C105" s="14">
        <v>62.8</v>
      </c>
      <c r="D105" s="14">
        <v>96</v>
      </c>
      <c r="E105" s="14">
        <v>33.200000000000003</v>
      </c>
      <c r="F105" s="14">
        <v>34.58</v>
      </c>
      <c r="G105">
        <f t="shared" si="4"/>
        <v>0</v>
      </c>
      <c r="M105" s="13" t="s">
        <v>7</v>
      </c>
      <c r="N105" s="14">
        <v>65.5</v>
      </c>
      <c r="O105" s="14">
        <v>65.5</v>
      </c>
      <c r="P105" s="14">
        <v>96</v>
      </c>
      <c r="Q105" s="14">
        <v>30.5</v>
      </c>
      <c r="R105" s="14">
        <v>31.77</v>
      </c>
    </row>
    <row r="106" spans="1:18" ht="15" thickBot="1" x14ac:dyDescent="0.35">
      <c r="A106" s="13" t="s">
        <v>8</v>
      </c>
      <c r="B106" s="14">
        <v>62.8</v>
      </c>
      <c r="C106" s="14">
        <v>62.8</v>
      </c>
      <c r="D106" s="14">
        <v>54</v>
      </c>
      <c r="E106" s="14">
        <v>-8.8000000000000007</v>
      </c>
      <c r="F106" s="14">
        <v>-16.3</v>
      </c>
      <c r="G106">
        <f t="shared" si="4"/>
        <v>0</v>
      </c>
      <c r="M106" s="13" t="s">
        <v>8</v>
      </c>
      <c r="N106" s="14">
        <v>60</v>
      </c>
      <c r="O106" s="14">
        <v>60</v>
      </c>
      <c r="P106" s="14">
        <v>54</v>
      </c>
      <c r="Q106" s="14">
        <v>-6</v>
      </c>
      <c r="R106" s="14">
        <v>-11.11</v>
      </c>
    </row>
    <row r="107" spans="1:18" ht="15" thickBot="1" x14ac:dyDescent="0.35">
      <c r="A107" s="13" t="s">
        <v>9</v>
      </c>
      <c r="B107" s="14">
        <v>39.700000000000003</v>
      </c>
      <c r="C107" s="14">
        <v>39.700000000000003</v>
      </c>
      <c r="D107" s="14">
        <v>54</v>
      </c>
      <c r="E107" s="14">
        <v>14.3</v>
      </c>
      <c r="F107" s="14">
        <v>26.48</v>
      </c>
      <c r="G107">
        <f t="shared" si="4"/>
        <v>1</v>
      </c>
      <c r="M107" s="13" t="s">
        <v>9</v>
      </c>
      <c r="N107" s="14">
        <v>65.5</v>
      </c>
      <c r="O107" s="14">
        <v>65.5</v>
      </c>
      <c r="P107" s="14">
        <v>54</v>
      </c>
      <c r="Q107" s="14">
        <v>-11.5</v>
      </c>
      <c r="R107" s="14">
        <v>-21.3</v>
      </c>
    </row>
    <row r="108" spans="1:18" ht="15" thickBot="1" x14ac:dyDescent="0.35">
      <c r="A108" s="13" t="s">
        <v>10</v>
      </c>
      <c r="B108" s="14">
        <v>62.8</v>
      </c>
      <c r="C108" s="14">
        <v>62.8</v>
      </c>
      <c r="D108" s="14">
        <v>75</v>
      </c>
      <c r="E108" s="14">
        <v>12.2</v>
      </c>
      <c r="F108" s="14">
        <v>16.27</v>
      </c>
      <c r="G108">
        <f t="shared" si="4"/>
        <v>0</v>
      </c>
      <c r="M108" s="13" t="s">
        <v>10</v>
      </c>
      <c r="N108" s="14">
        <v>65.5</v>
      </c>
      <c r="O108" s="14">
        <v>65.5</v>
      </c>
      <c r="P108" s="14">
        <v>75</v>
      </c>
      <c r="Q108" s="14">
        <v>9.5</v>
      </c>
      <c r="R108" s="14">
        <v>12.67</v>
      </c>
    </row>
    <row r="109" spans="1:18" ht="15" thickBot="1" x14ac:dyDescent="0.35">
      <c r="A109" s="13" t="s">
        <v>11</v>
      </c>
      <c r="B109" s="14">
        <v>64.400000000000006</v>
      </c>
      <c r="C109" s="14">
        <v>64.400000000000006</v>
      </c>
      <c r="D109" s="14">
        <v>78</v>
      </c>
      <c r="E109" s="14">
        <v>13.6</v>
      </c>
      <c r="F109" s="14">
        <v>17.440000000000001</v>
      </c>
      <c r="G109">
        <f t="shared" si="4"/>
        <v>0</v>
      </c>
      <c r="M109" s="13" t="s">
        <v>11</v>
      </c>
      <c r="N109" s="14">
        <v>58.5</v>
      </c>
      <c r="O109" s="14">
        <v>58.5</v>
      </c>
      <c r="P109" s="14">
        <v>78</v>
      </c>
      <c r="Q109" s="14">
        <v>19.5</v>
      </c>
      <c r="R109" s="14">
        <v>25</v>
      </c>
    </row>
    <row r="110" spans="1:18" ht="15" thickBot="1" x14ac:dyDescent="0.35">
      <c r="A110" s="13" t="s">
        <v>12</v>
      </c>
      <c r="B110" s="14">
        <v>62.8</v>
      </c>
      <c r="C110" s="14">
        <v>62.8</v>
      </c>
      <c r="D110" s="14">
        <v>87</v>
      </c>
      <c r="E110" s="14">
        <v>24.2</v>
      </c>
      <c r="F110" s="14">
        <v>27.82</v>
      </c>
      <c r="G110">
        <f t="shared" si="4"/>
        <v>0</v>
      </c>
      <c r="M110" s="13" t="s">
        <v>12</v>
      </c>
      <c r="N110" s="14">
        <v>60</v>
      </c>
      <c r="O110" s="14">
        <v>60</v>
      </c>
      <c r="P110" s="14">
        <v>87</v>
      </c>
      <c r="Q110" s="14">
        <v>27</v>
      </c>
      <c r="R110" s="14">
        <v>31.03</v>
      </c>
    </row>
    <row r="111" spans="1:18" ht="15" thickBot="1" x14ac:dyDescent="0.35">
      <c r="A111" s="13" t="s">
        <v>13</v>
      </c>
      <c r="B111" s="14">
        <v>102.6</v>
      </c>
      <c r="C111" s="14">
        <v>102.6</v>
      </c>
      <c r="D111" s="14">
        <v>94</v>
      </c>
      <c r="E111" s="14">
        <v>-8.6</v>
      </c>
      <c r="F111" s="14">
        <v>-9.15</v>
      </c>
      <c r="G111">
        <f t="shared" si="4"/>
        <v>1</v>
      </c>
      <c r="M111" s="13" t="s">
        <v>13</v>
      </c>
      <c r="N111" s="14">
        <v>57</v>
      </c>
      <c r="O111" s="14">
        <v>57</v>
      </c>
      <c r="P111" s="14">
        <v>94</v>
      </c>
      <c r="Q111" s="14">
        <v>37</v>
      </c>
      <c r="R111" s="14">
        <v>39.36</v>
      </c>
    </row>
    <row r="112" spans="1:18" ht="15" thickBot="1" x14ac:dyDescent="0.35">
      <c r="A112" s="13" t="s">
        <v>14</v>
      </c>
      <c r="B112" s="14">
        <v>64.400000000000006</v>
      </c>
      <c r="C112" s="14">
        <v>64.400000000000006</v>
      </c>
      <c r="D112" s="14">
        <v>23</v>
      </c>
      <c r="E112" s="14">
        <v>-41.4</v>
      </c>
      <c r="F112" s="14">
        <v>-180</v>
      </c>
      <c r="G112">
        <f t="shared" si="4"/>
        <v>0</v>
      </c>
      <c r="M112" s="13" t="s">
        <v>14</v>
      </c>
      <c r="N112" s="14">
        <v>58.5</v>
      </c>
      <c r="O112" s="14">
        <v>58.5</v>
      </c>
      <c r="P112" s="14">
        <v>23</v>
      </c>
      <c r="Q112" s="14">
        <v>-35.5</v>
      </c>
      <c r="R112" s="14">
        <v>-154.35</v>
      </c>
    </row>
    <row r="113" spans="1:18" ht="15" thickBot="1" x14ac:dyDescent="0.35">
      <c r="A113" s="13" t="s">
        <v>15</v>
      </c>
      <c r="B113" s="14">
        <v>62.8</v>
      </c>
      <c r="C113" s="14">
        <v>62.8</v>
      </c>
      <c r="D113" s="14">
        <v>23</v>
      </c>
      <c r="E113" s="14">
        <v>-39.799999999999997</v>
      </c>
      <c r="F113" s="14">
        <v>-173.04</v>
      </c>
      <c r="G113">
        <f t="shared" si="4"/>
        <v>0</v>
      </c>
      <c r="M113" s="13" t="s">
        <v>15</v>
      </c>
      <c r="N113" s="14">
        <v>60</v>
      </c>
      <c r="O113" s="14">
        <v>60</v>
      </c>
      <c r="P113" s="14">
        <v>23</v>
      </c>
      <c r="Q113" s="14">
        <v>-37</v>
      </c>
      <c r="R113" s="14">
        <v>-160.87</v>
      </c>
    </row>
    <row r="114" spans="1:18" ht="15" thickBot="1" x14ac:dyDescent="0.35">
      <c r="A114" s="13" t="s">
        <v>16</v>
      </c>
      <c r="B114" s="14">
        <v>62.8</v>
      </c>
      <c r="C114" s="14">
        <v>62.8</v>
      </c>
      <c r="D114" s="14">
        <v>76</v>
      </c>
      <c r="E114" s="14">
        <v>13.2</v>
      </c>
      <c r="F114" s="14">
        <v>17.37</v>
      </c>
      <c r="G114">
        <f t="shared" si="4"/>
        <v>0</v>
      </c>
      <c r="M114" s="13" t="s">
        <v>16</v>
      </c>
      <c r="N114" s="14">
        <v>65.5</v>
      </c>
      <c r="O114" s="14">
        <v>65.5</v>
      </c>
      <c r="P114" s="14">
        <v>76</v>
      </c>
      <c r="Q114" s="14">
        <v>10.5</v>
      </c>
      <c r="R114" s="14">
        <v>13.82</v>
      </c>
    </row>
    <row r="115" spans="1:18" ht="15" thickBot="1" x14ac:dyDescent="0.35">
      <c r="A115" s="13" t="s">
        <v>17</v>
      </c>
      <c r="B115" s="14">
        <v>39.700000000000003</v>
      </c>
      <c r="C115" s="14">
        <v>39.700000000000003</v>
      </c>
      <c r="D115" s="14">
        <v>39</v>
      </c>
      <c r="E115" s="14">
        <v>-0.7</v>
      </c>
      <c r="F115" s="14">
        <v>-1.79</v>
      </c>
      <c r="G115">
        <f t="shared" si="4"/>
        <v>0</v>
      </c>
      <c r="M115" s="13" t="s">
        <v>17</v>
      </c>
      <c r="N115" s="14">
        <v>65.5</v>
      </c>
      <c r="O115" s="14">
        <v>65.5</v>
      </c>
      <c r="P115" s="14">
        <v>39</v>
      </c>
      <c r="Q115" s="14">
        <v>-26.5</v>
      </c>
      <c r="R115" s="14">
        <v>-67.95</v>
      </c>
    </row>
    <row r="116" spans="1:18" ht="15" thickBot="1" x14ac:dyDescent="0.35">
      <c r="A116" s="13" t="s">
        <v>18</v>
      </c>
      <c r="B116" s="14">
        <v>88.6</v>
      </c>
      <c r="C116" s="14">
        <v>88.6</v>
      </c>
      <c r="D116" s="14">
        <v>97</v>
      </c>
      <c r="E116" s="14">
        <v>8.4</v>
      </c>
      <c r="F116" s="14">
        <v>8.66</v>
      </c>
      <c r="G116">
        <f t="shared" si="4"/>
        <v>0</v>
      </c>
      <c r="M116" s="13" t="s">
        <v>18</v>
      </c>
      <c r="N116" s="14">
        <v>58.5</v>
      </c>
      <c r="O116" s="14">
        <v>58.5</v>
      </c>
      <c r="P116" s="14">
        <v>97</v>
      </c>
      <c r="Q116" s="14">
        <v>38.5</v>
      </c>
      <c r="R116" s="14">
        <v>39.69</v>
      </c>
    </row>
    <row r="117" spans="1:18" ht="15" thickBot="1" x14ac:dyDescent="0.35">
      <c r="A117" s="13" t="s">
        <v>19</v>
      </c>
      <c r="B117" s="14">
        <v>62.8</v>
      </c>
      <c r="C117" s="14">
        <v>62.8</v>
      </c>
      <c r="D117" s="14">
        <v>20</v>
      </c>
      <c r="E117" s="14">
        <v>-42.8</v>
      </c>
      <c r="F117" s="14">
        <v>-214</v>
      </c>
      <c r="G117">
        <f t="shared" si="4"/>
        <v>0</v>
      </c>
      <c r="M117" s="13" t="s">
        <v>19</v>
      </c>
      <c r="N117" s="14">
        <v>58.5</v>
      </c>
      <c r="O117" s="14">
        <v>58.5</v>
      </c>
      <c r="P117" s="14">
        <v>20</v>
      </c>
      <c r="Q117" s="14">
        <v>-38.5</v>
      </c>
      <c r="R117" s="14">
        <v>-192.5</v>
      </c>
    </row>
    <row r="118" spans="1:18" ht="15" thickBot="1" x14ac:dyDescent="0.35"/>
    <row r="119" spans="1:18" ht="15" thickBot="1" x14ac:dyDescent="0.35">
      <c r="A119" s="15" t="s">
        <v>73</v>
      </c>
      <c r="B119" s="16">
        <v>102.6</v>
      </c>
      <c r="M119" s="15" t="s">
        <v>73</v>
      </c>
      <c r="N119" s="16">
        <v>70</v>
      </c>
    </row>
    <row r="120" spans="1:18" ht="15" thickBot="1" x14ac:dyDescent="0.35">
      <c r="A120" s="15" t="s">
        <v>74</v>
      </c>
      <c r="B120" s="16">
        <v>33.799999999999997</v>
      </c>
      <c r="M120" s="15" t="s">
        <v>74</v>
      </c>
      <c r="N120" s="16">
        <v>57</v>
      </c>
    </row>
    <row r="121" spans="1:18" ht="15" thickBot="1" x14ac:dyDescent="0.35">
      <c r="A121" s="15" t="s">
        <v>75</v>
      </c>
      <c r="B121" s="16">
        <v>1246.4000000000001</v>
      </c>
      <c r="M121" s="15" t="s">
        <v>75</v>
      </c>
      <c r="N121" s="16">
        <v>1247.5</v>
      </c>
    </row>
    <row r="122" spans="1:18" ht="15" thickBot="1" x14ac:dyDescent="0.35">
      <c r="A122" s="15" t="s">
        <v>76</v>
      </c>
      <c r="B122" s="16">
        <v>1247</v>
      </c>
      <c r="M122" s="15" t="s">
        <v>76</v>
      </c>
      <c r="N122" s="16">
        <v>1247</v>
      </c>
    </row>
    <row r="123" spans="1:18" ht="15" thickBot="1" x14ac:dyDescent="0.35">
      <c r="A123" s="15" t="s">
        <v>77</v>
      </c>
      <c r="B123" s="16">
        <v>-0.6</v>
      </c>
      <c r="M123" s="15" t="s">
        <v>77</v>
      </c>
      <c r="N123" s="16">
        <v>0.5</v>
      </c>
    </row>
    <row r="124" spans="1:18" ht="15" thickBot="1" x14ac:dyDescent="0.35">
      <c r="A124" s="15" t="s">
        <v>78</v>
      </c>
      <c r="B124" s="16"/>
      <c r="M124" s="15" t="s">
        <v>78</v>
      </c>
      <c r="N124" s="16"/>
    </row>
    <row r="125" spans="1:18" ht="15" thickBot="1" x14ac:dyDescent="0.35">
      <c r="A125" s="15" t="s">
        <v>79</v>
      </c>
      <c r="B125" s="16"/>
      <c r="M125" s="15" t="s">
        <v>79</v>
      </c>
      <c r="N125" s="16"/>
    </row>
    <row r="126" spans="1:18" ht="15" thickBot="1" x14ac:dyDescent="0.35">
      <c r="A126" s="15" t="s">
        <v>80</v>
      </c>
      <c r="B126" s="16">
        <v>0</v>
      </c>
      <c r="M126" s="15" t="s">
        <v>80</v>
      </c>
      <c r="N126" s="16">
        <v>0</v>
      </c>
    </row>
    <row r="128" spans="1:18" x14ac:dyDescent="0.3">
      <c r="A128" s="17" t="s">
        <v>81</v>
      </c>
      <c r="M128" s="17" t="s">
        <v>81</v>
      </c>
    </row>
    <row r="130" spans="1:13" x14ac:dyDescent="0.3">
      <c r="A130" s="18" t="s">
        <v>82</v>
      </c>
      <c r="M130" s="18" t="s">
        <v>82</v>
      </c>
    </row>
    <row r="131" spans="1:13" x14ac:dyDescent="0.3">
      <c r="A131" s="18" t="s">
        <v>186</v>
      </c>
      <c r="M131" s="18" t="s">
        <v>83</v>
      </c>
    </row>
  </sheetData>
  <conditionalFormatting sqref="B76:B9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6:C9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8:G1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6:N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O9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492015620211025105537.html" xr:uid="{7C5518D2-69B7-4BF3-BE66-58089053388F}"/>
    <hyperlink ref="M128" r:id="rId2" display="https://miau.my-x.hu/myx-free/coco/test/621130120211025105655.html" xr:uid="{A48C55EC-8B9C-4086-B5BE-4BE2FE1B045D}"/>
  </hyperlinks>
  <pageMargins left="0.7" right="0.7" top="0.75" bottom="0.75" header="0.3" footer="0.3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6E3EF-8377-436B-9F2B-18D924CBBBAF}">
  <dimension ref="A1"/>
  <sheetViews>
    <sheetView workbookViewId="0"/>
  </sheetViews>
  <sheetFormatPr defaultRowHeight="14.4" x14ac:dyDescent="0.3"/>
  <cols>
    <col min="1" max="1" width="31.109375" bestFit="1" customWidth="1"/>
  </cols>
  <sheetData>
    <row r="1" spans="1:1" x14ac:dyDescent="0.3">
      <c r="A1" s="17" t="s">
        <v>92</v>
      </c>
    </row>
  </sheetData>
  <hyperlinks>
    <hyperlink ref="A1" r:id="rId1" display="https://support.microsoft.com/hu-hu/office/lin-ill-f%c3%bcggv%c3%a9ny-84d7d0d9-6e50-4101-977a-fa7abf772b6d?ns=excel&amp;version=90&amp;syslcid=1038&amp;uilcid=1038&amp;appver=zxl900&amp;helpid=xlmain11.chm60097&amp;ui=hu-hu&amp;rs=hu-hu&amp;ad=hu" xr:uid="{1991FAE5-70C6-4920-8560-C5BA1724D4A5}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A7B6-445F-44D0-9FD8-BD135E4228FA}">
  <dimension ref="A1:A6"/>
  <sheetViews>
    <sheetView workbookViewId="0"/>
  </sheetViews>
  <sheetFormatPr defaultRowHeight="14.4" x14ac:dyDescent="0.3"/>
  <cols>
    <col min="1" max="1" width="31.109375" bestFit="1" customWidth="1"/>
  </cols>
  <sheetData>
    <row r="1" spans="1:1" x14ac:dyDescent="0.3">
      <c r="A1" t="s">
        <v>93</v>
      </c>
    </row>
    <row r="2" spans="1:1" x14ac:dyDescent="0.3">
      <c r="A2" t="s">
        <v>94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A7CD-2536-4108-97CB-41D2423992FC}">
  <dimension ref="A1:N26"/>
  <sheetViews>
    <sheetView workbookViewId="0"/>
  </sheetViews>
  <sheetFormatPr defaultRowHeight="14.4" x14ac:dyDescent="0.3"/>
  <cols>
    <col min="1" max="1" width="14.33203125" bestFit="1" customWidth="1"/>
    <col min="2" max="3" width="5.21875" bestFit="1" customWidth="1"/>
    <col min="4" max="4" width="5.5546875" bestFit="1" customWidth="1"/>
    <col min="6" max="6" width="12" bestFit="1" customWidth="1"/>
    <col min="7" max="7" width="6.5546875" bestFit="1" customWidth="1"/>
    <col min="9" max="9" width="14.33203125" bestFit="1" customWidth="1"/>
    <col min="10" max="10" width="5.21875" bestFit="1" customWidth="1"/>
    <col min="11" max="11" width="5.5546875" bestFit="1" customWidth="1"/>
    <col min="13" max="13" width="4.5546875" bestFit="1" customWidth="1"/>
    <col min="14" max="14" width="6.5546875" bestFit="1" customWidth="1"/>
  </cols>
  <sheetData>
    <row r="1" spans="1:14" x14ac:dyDescent="0.3">
      <c r="B1" t="s">
        <v>115</v>
      </c>
      <c r="C1" t="s">
        <v>116</v>
      </c>
      <c r="D1" t="s">
        <v>117</v>
      </c>
      <c r="F1" t="s">
        <v>22</v>
      </c>
      <c r="G1">
        <f>CORREL(D4:D23,F4:F23)</f>
        <v>0.35615378201197218</v>
      </c>
      <c r="J1" t="s">
        <v>115</v>
      </c>
      <c r="K1" t="s">
        <v>177</v>
      </c>
    </row>
    <row r="2" spans="1:14" x14ac:dyDescent="0.3">
      <c r="B2" s="50">
        <v>-0.20976301541205664</v>
      </c>
      <c r="C2" s="50">
        <v>-0.26844391717688637</v>
      </c>
      <c r="D2" s="50">
        <v>87.776244585553016</v>
      </c>
      <c r="F2" t="s">
        <v>176</v>
      </c>
      <c r="G2" s="1">
        <f>SUMSQ(G4:G23)</f>
        <v>11908.561081737711</v>
      </c>
      <c r="J2" s="4">
        <v>0</v>
      </c>
      <c r="K2" s="50">
        <v>62.35</v>
      </c>
      <c r="M2" t="s">
        <v>176</v>
      </c>
      <c r="N2" s="1">
        <f>SUMSQ(N4:N23)</f>
        <v>13638.55</v>
      </c>
    </row>
    <row r="3" spans="1:14" x14ac:dyDescent="0.3">
      <c r="A3" t="str">
        <f>raw!A3</f>
        <v>raw (rnd:10…99)</v>
      </c>
      <c r="B3" t="str">
        <f>raw!B3</f>
        <v>x1</v>
      </c>
      <c r="C3" t="str">
        <f>raw!C3</f>
        <v>x2</v>
      </c>
      <c r="D3" t="str">
        <f>raw!G3</f>
        <v>Y</v>
      </c>
      <c r="F3" t="s">
        <v>105</v>
      </c>
      <c r="G3" t="s">
        <v>121</v>
      </c>
      <c r="I3" t="str">
        <f>A3</f>
        <v>raw (rnd:10…99)</v>
      </c>
      <c r="J3" t="str">
        <f t="shared" ref="J3:J23" si="0">B3</f>
        <v>x1</v>
      </c>
      <c r="K3" t="str">
        <f>D3</f>
        <v>Y</v>
      </c>
      <c r="M3" t="s">
        <v>122</v>
      </c>
      <c r="N3" t="s">
        <v>121</v>
      </c>
    </row>
    <row r="4" spans="1:14" x14ac:dyDescent="0.3">
      <c r="A4" t="str">
        <f>raw!A4</f>
        <v>O1</v>
      </c>
      <c r="B4">
        <f>raw!B4</f>
        <v>73</v>
      </c>
      <c r="C4">
        <f>raw!C4</f>
        <v>58</v>
      </c>
      <c r="D4">
        <f>raw!G4</f>
        <v>97</v>
      </c>
      <c r="F4" s="2">
        <f>B4*B$2+C4*C$2+$D$2</f>
        <v>56.893797264213475</v>
      </c>
      <c r="G4" s="2">
        <f>D4-F4</f>
        <v>40.106202735786525</v>
      </c>
      <c r="I4" t="str">
        <f t="shared" ref="I4:I23" si="1">A4</f>
        <v>O1</v>
      </c>
      <c r="J4">
        <f t="shared" si="0"/>
        <v>73</v>
      </c>
      <c r="K4">
        <f t="shared" ref="K4:K23" si="2">D4</f>
        <v>97</v>
      </c>
      <c r="M4" s="2">
        <f>J4*$J$2+$K$2</f>
        <v>62.35</v>
      </c>
      <c r="N4" s="2">
        <f>D4-M4</f>
        <v>34.65</v>
      </c>
    </row>
    <row r="5" spans="1:14" x14ac:dyDescent="0.3">
      <c r="A5" t="str">
        <f>raw!A5</f>
        <v>O2</v>
      </c>
      <c r="B5">
        <f>raw!B5</f>
        <v>91</v>
      </c>
      <c r="C5">
        <f>raw!C5</f>
        <v>68</v>
      </c>
      <c r="D5">
        <f>raw!G5</f>
        <v>43</v>
      </c>
      <c r="F5" s="2">
        <f t="shared" ref="F5:F23" si="3">B5*B$2+C5*C$2+$D$2</f>
        <v>50.433623815027588</v>
      </c>
      <c r="G5" s="2">
        <f t="shared" ref="G5:G23" si="4">D5-F5</f>
        <v>-7.4336238150275875</v>
      </c>
      <c r="I5" t="str">
        <f t="shared" si="1"/>
        <v>O2</v>
      </c>
      <c r="J5">
        <f t="shared" si="0"/>
        <v>91</v>
      </c>
      <c r="K5">
        <f t="shared" si="2"/>
        <v>43</v>
      </c>
      <c r="M5" s="2">
        <f t="shared" ref="M5:M23" si="5">J5*$J$2+$K$2</f>
        <v>62.35</v>
      </c>
      <c r="N5" s="2">
        <f t="shared" ref="N5:N23" si="6">D5-M5</f>
        <v>-19.350000000000001</v>
      </c>
    </row>
    <row r="6" spans="1:14" x14ac:dyDescent="0.3">
      <c r="A6" t="str">
        <f>raw!A6</f>
        <v>O3</v>
      </c>
      <c r="B6">
        <f>raw!B6</f>
        <v>59</v>
      </c>
      <c r="C6">
        <f>raw!C6</f>
        <v>18</v>
      </c>
      <c r="D6">
        <f>raw!G6</f>
        <v>41</v>
      </c>
      <c r="F6" s="2">
        <f t="shared" si="3"/>
        <v>70.568236167057719</v>
      </c>
      <c r="G6" s="2">
        <f t="shared" si="4"/>
        <v>-29.568236167057719</v>
      </c>
      <c r="I6" t="str">
        <f t="shared" si="1"/>
        <v>O3</v>
      </c>
      <c r="J6">
        <f t="shared" si="0"/>
        <v>59</v>
      </c>
      <c r="K6">
        <f t="shared" si="2"/>
        <v>41</v>
      </c>
      <c r="M6" s="2">
        <f t="shared" si="5"/>
        <v>62.35</v>
      </c>
      <c r="N6" s="2">
        <f t="shared" si="6"/>
        <v>-21.35</v>
      </c>
    </row>
    <row r="7" spans="1:14" x14ac:dyDescent="0.3">
      <c r="A7" t="str">
        <f>raw!A7</f>
        <v>O4</v>
      </c>
      <c r="B7">
        <f>raw!B7</f>
        <v>29</v>
      </c>
      <c r="C7">
        <f>raw!C7</f>
        <v>37</v>
      </c>
      <c r="D7">
        <f>raw!G7</f>
        <v>88</v>
      </c>
      <c r="F7" s="2">
        <f t="shared" si="3"/>
        <v>71.760692203058568</v>
      </c>
      <c r="G7" s="2">
        <f t="shared" si="4"/>
        <v>16.239307796941432</v>
      </c>
      <c r="I7" t="str">
        <f t="shared" si="1"/>
        <v>O4</v>
      </c>
      <c r="J7">
        <f t="shared" si="0"/>
        <v>29</v>
      </c>
      <c r="K7">
        <f t="shared" si="2"/>
        <v>88</v>
      </c>
      <c r="M7" s="2">
        <f t="shared" si="5"/>
        <v>62.35</v>
      </c>
      <c r="N7" s="2">
        <f t="shared" si="6"/>
        <v>25.65</v>
      </c>
    </row>
    <row r="8" spans="1:14" x14ac:dyDescent="0.3">
      <c r="A8" t="str">
        <f>raw!A8</f>
        <v>O5</v>
      </c>
      <c r="B8">
        <f>raw!B8</f>
        <v>72</v>
      </c>
      <c r="C8">
        <f>raw!C8</f>
        <v>28</v>
      </c>
      <c r="D8">
        <f>raw!G8</f>
        <v>60</v>
      </c>
      <c r="F8" s="2">
        <f t="shared" si="3"/>
        <v>65.156877794932115</v>
      </c>
      <c r="G8" s="2">
        <f t="shared" si="4"/>
        <v>-5.1568777949321145</v>
      </c>
      <c r="I8" t="str">
        <f t="shared" si="1"/>
        <v>O5</v>
      </c>
      <c r="J8">
        <f t="shared" si="0"/>
        <v>72</v>
      </c>
      <c r="K8">
        <f t="shared" si="2"/>
        <v>60</v>
      </c>
      <c r="M8" s="2">
        <f t="shared" si="5"/>
        <v>62.35</v>
      </c>
      <c r="N8" s="2">
        <f t="shared" si="6"/>
        <v>-2.3500000000000014</v>
      </c>
    </row>
    <row r="9" spans="1:14" x14ac:dyDescent="0.3">
      <c r="A9" t="str">
        <f>raw!A9</f>
        <v>O6</v>
      </c>
      <c r="B9">
        <f>raw!B9</f>
        <v>86</v>
      </c>
      <c r="C9">
        <f>raw!C9</f>
        <v>98</v>
      </c>
      <c r="D9">
        <f>raw!G9</f>
        <v>34</v>
      </c>
      <c r="F9" s="2">
        <f t="shared" si="3"/>
        <v>43.429121376781282</v>
      </c>
      <c r="G9" s="2">
        <f t="shared" si="4"/>
        <v>-9.429121376781282</v>
      </c>
      <c r="I9" t="str">
        <f t="shared" si="1"/>
        <v>O6</v>
      </c>
      <c r="J9">
        <f t="shared" si="0"/>
        <v>86</v>
      </c>
      <c r="K9">
        <f t="shared" si="2"/>
        <v>34</v>
      </c>
      <c r="M9" s="2">
        <f t="shared" si="5"/>
        <v>62.35</v>
      </c>
      <c r="N9" s="2">
        <f t="shared" si="6"/>
        <v>-28.35</v>
      </c>
    </row>
    <row r="10" spans="1:14" x14ac:dyDescent="0.3">
      <c r="A10" t="str">
        <f>raw!A10</f>
        <v>O7</v>
      </c>
      <c r="B10">
        <f>raw!B10</f>
        <v>17</v>
      </c>
      <c r="C10">
        <f>raw!C10</f>
        <v>39</v>
      </c>
      <c r="D10">
        <f>raw!G10</f>
        <v>68</v>
      </c>
      <c r="F10" s="2">
        <f t="shared" si="3"/>
        <v>73.740960553649487</v>
      </c>
      <c r="G10" s="2">
        <f t="shared" si="4"/>
        <v>-5.7409605536494865</v>
      </c>
      <c r="I10" t="str">
        <f t="shared" si="1"/>
        <v>O7</v>
      </c>
      <c r="J10">
        <f t="shared" si="0"/>
        <v>17</v>
      </c>
      <c r="K10">
        <f t="shared" si="2"/>
        <v>68</v>
      </c>
      <c r="M10" s="2">
        <f t="shared" si="5"/>
        <v>62.35</v>
      </c>
      <c r="N10" s="2">
        <f t="shared" si="6"/>
        <v>5.6499999999999986</v>
      </c>
    </row>
    <row r="11" spans="1:14" x14ac:dyDescent="0.3">
      <c r="A11" t="str">
        <f>raw!A11</f>
        <v>O8</v>
      </c>
      <c r="B11">
        <f>raw!B11</f>
        <v>69</v>
      </c>
      <c r="C11">
        <f>raw!C11</f>
        <v>82</v>
      </c>
      <c r="D11">
        <f>raw!G11</f>
        <v>96</v>
      </c>
      <c r="F11" s="2">
        <f t="shared" si="3"/>
        <v>51.290195313616429</v>
      </c>
      <c r="G11" s="2">
        <f t="shared" si="4"/>
        <v>44.709804686383571</v>
      </c>
      <c r="I11" t="str">
        <f t="shared" si="1"/>
        <v>O8</v>
      </c>
      <c r="J11">
        <f t="shared" si="0"/>
        <v>69</v>
      </c>
      <c r="K11">
        <f t="shared" si="2"/>
        <v>96</v>
      </c>
      <c r="M11" s="2">
        <f t="shared" si="5"/>
        <v>62.35</v>
      </c>
      <c r="N11" s="2">
        <f t="shared" si="6"/>
        <v>33.65</v>
      </c>
    </row>
    <row r="12" spans="1:14" x14ac:dyDescent="0.3">
      <c r="A12" t="str">
        <f>raw!A12</f>
        <v>O9</v>
      </c>
      <c r="B12">
        <f>raw!B12</f>
        <v>41</v>
      </c>
      <c r="C12">
        <f>raw!C12</f>
        <v>54</v>
      </c>
      <c r="D12">
        <f>raw!G12</f>
        <v>54</v>
      </c>
      <c r="F12" s="2">
        <f t="shared" si="3"/>
        <v>64.679989426106829</v>
      </c>
      <c r="G12" s="2">
        <f t="shared" si="4"/>
        <v>-10.679989426106829</v>
      </c>
      <c r="I12" t="str">
        <f t="shared" si="1"/>
        <v>O9</v>
      </c>
      <c r="J12">
        <f t="shared" si="0"/>
        <v>41</v>
      </c>
      <c r="K12">
        <f t="shared" si="2"/>
        <v>54</v>
      </c>
      <c r="M12" s="2">
        <f t="shared" si="5"/>
        <v>62.35</v>
      </c>
      <c r="N12" s="2">
        <f t="shared" si="6"/>
        <v>-8.3500000000000014</v>
      </c>
    </row>
    <row r="13" spans="1:14" x14ac:dyDescent="0.3">
      <c r="A13" t="str">
        <f>raw!A13</f>
        <v>O10</v>
      </c>
      <c r="B13">
        <f>raw!B13</f>
        <v>75</v>
      </c>
      <c r="C13">
        <f>raw!C13</f>
        <v>78</v>
      </c>
      <c r="D13">
        <f>raw!G13</f>
        <v>54</v>
      </c>
      <c r="F13" s="2">
        <f t="shared" si="3"/>
        <v>51.105392889851629</v>
      </c>
      <c r="G13" s="2">
        <f t="shared" si="4"/>
        <v>2.894607110148371</v>
      </c>
      <c r="I13" t="str">
        <f t="shared" si="1"/>
        <v>O10</v>
      </c>
      <c r="J13">
        <f t="shared" si="0"/>
        <v>75</v>
      </c>
      <c r="K13">
        <f t="shared" si="2"/>
        <v>54</v>
      </c>
      <c r="M13" s="2">
        <f t="shared" si="5"/>
        <v>62.35</v>
      </c>
      <c r="N13" s="2">
        <f t="shared" si="6"/>
        <v>-8.3500000000000014</v>
      </c>
    </row>
    <row r="14" spans="1:14" x14ac:dyDescent="0.3">
      <c r="A14" t="str">
        <f>raw!A14</f>
        <v>O11</v>
      </c>
      <c r="B14">
        <f>raw!B14</f>
        <v>60</v>
      </c>
      <c r="C14">
        <f>raw!C14</f>
        <v>73</v>
      </c>
      <c r="D14">
        <f>raw!G14</f>
        <v>75</v>
      </c>
      <c r="F14" s="2">
        <f t="shared" si="3"/>
        <v>55.594057706916914</v>
      </c>
      <c r="G14" s="2">
        <f t="shared" si="4"/>
        <v>19.405942293083086</v>
      </c>
      <c r="I14" t="str">
        <f t="shared" si="1"/>
        <v>O11</v>
      </c>
      <c r="J14">
        <f t="shared" si="0"/>
        <v>60</v>
      </c>
      <c r="K14">
        <f t="shared" si="2"/>
        <v>75</v>
      </c>
      <c r="M14" s="2">
        <f t="shared" si="5"/>
        <v>62.35</v>
      </c>
      <c r="N14" s="2">
        <f t="shared" si="6"/>
        <v>12.649999999999999</v>
      </c>
    </row>
    <row r="15" spans="1:14" x14ac:dyDescent="0.3">
      <c r="A15" t="str">
        <f>raw!A15</f>
        <v>O12</v>
      </c>
      <c r="B15">
        <f>raw!B15</f>
        <v>25</v>
      </c>
      <c r="C15">
        <f>raw!C15</f>
        <v>17</v>
      </c>
      <c r="D15">
        <f>raw!G15</f>
        <v>78</v>
      </c>
      <c r="F15" s="2">
        <f t="shared" si="3"/>
        <v>77.96862260824453</v>
      </c>
      <c r="G15" s="2">
        <f t="shared" si="4"/>
        <v>3.137739175546983E-2</v>
      </c>
      <c r="I15" t="str">
        <f t="shared" si="1"/>
        <v>O12</v>
      </c>
      <c r="J15">
        <f t="shared" si="0"/>
        <v>25</v>
      </c>
      <c r="K15">
        <f t="shared" si="2"/>
        <v>78</v>
      </c>
      <c r="M15" s="2">
        <f t="shared" si="5"/>
        <v>62.35</v>
      </c>
      <c r="N15" s="2">
        <f t="shared" si="6"/>
        <v>15.649999999999999</v>
      </c>
    </row>
    <row r="16" spans="1:14" x14ac:dyDescent="0.3">
      <c r="A16" t="str">
        <f>raw!A16</f>
        <v>O13</v>
      </c>
      <c r="B16">
        <f>raw!B16</f>
        <v>29</v>
      </c>
      <c r="C16">
        <f>raw!C16</f>
        <v>27</v>
      </c>
      <c r="D16">
        <f>raw!G16</f>
        <v>87</v>
      </c>
      <c r="F16" s="2">
        <f t="shared" si="3"/>
        <v>74.44513137482744</v>
      </c>
      <c r="G16" s="2">
        <f t="shared" si="4"/>
        <v>12.55486862517256</v>
      </c>
      <c r="I16" t="str">
        <f t="shared" si="1"/>
        <v>O13</v>
      </c>
      <c r="J16">
        <f t="shared" si="0"/>
        <v>29</v>
      </c>
      <c r="K16">
        <f t="shared" si="2"/>
        <v>87</v>
      </c>
      <c r="M16" s="2">
        <f t="shared" si="5"/>
        <v>62.35</v>
      </c>
      <c r="N16" s="2">
        <f t="shared" si="6"/>
        <v>24.65</v>
      </c>
    </row>
    <row r="17" spans="1:14" x14ac:dyDescent="0.3">
      <c r="A17" t="str">
        <f>raw!A17</f>
        <v>O14</v>
      </c>
      <c r="B17">
        <f>raw!B17</f>
        <v>12</v>
      </c>
      <c r="C17">
        <f>raw!C17</f>
        <v>86</v>
      </c>
      <c r="D17">
        <f>raw!G17</f>
        <v>94</v>
      </c>
      <c r="F17" s="2">
        <f t="shared" si="3"/>
        <v>62.17291152339611</v>
      </c>
      <c r="G17" s="2">
        <f t="shared" si="4"/>
        <v>31.82708847660389</v>
      </c>
      <c r="I17" t="str">
        <f t="shared" si="1"/>
        <v>O14</v>
      </c>
      <c r="J17">
        <f t="shared" si="0"/>
        <v>12</v>
      </c>
      <c r="K17">
        <f t="shared" si="2"/>
        <v>94</v>
      </c>
      <c r="M17" s="2">
        <f t="shared" si="5"/>
        <v>62.35</v>
      </c>
      <c r="N17" s="2">
        <f t="shared" si="6"/>
        <v>31.65</v>
      </c>
    </row>
    <row r="18" spans="1:14" x14ac:dyDescent="0.3">
      <c r="A18" t="str">
        <f>raw!A18</f>
        <v>O15</v>
      </c>
      <c r="B18">
        <f>raw!B18</f>
        <v>24</v>
      </c>
      <c r="C18">
        <f>raw!C18</f>
        <v>91</v>
      </c>
      <c r="D18">
        <f>raw!G18</f>
        <v>23</v>
      </c>
      <c r="F18" s="2">
        <f t="shared" si="3"/>
        <v>58.313535752566992</v>
      </c>
      <c r="G18" s="2">
        <f t="shared" si="4"/>
        <v>-35.313535752566992</v>
      </c>
      <c r="I18" t="str">
        <f t="shared" si="1"/>
        <v>O15</v>
      </c>
      <c r="J18">
        <f t="shared" si="0"/>
        <v>24</v>
      </c>
      <c r="K18">
        <f t="shared" si="2"/>
        <v>23</v>
      </c>
      <c r="M18" s="2">
        <f t="shared" si="5"/>
        <v>62.35</v>
      </c>
      <c r="N18" s="2">
        <f t="shared" si="6"/>
        <v>-39.35</v>
      </c>
    </row>
    <row r="19" spans="1:14" x14ac:dyDescent="0.3">
      <c r="A19" t="str">
        <f>raw!A19</f>
        <v>O16</v>
      </c>
      <c r="B19">
        <f>raw!B19</f>
        <v>58</v>
      </c>
      <c r="C19">
        <f>raw!C19</f>
        <v>55</v>
      </c>
      <c r="D19">
        <f>raw!G19</f>
        <v>23</v>
      </c>
      <c r="F19" s="2">
        <f t="shared" si="3"/>
        <v>60.845574246924983</v>
      </c>
      <c r="G19" s="2">
        <f t="shared" si="4"/>
        <v>-37.845574246924983</v>
      </c>
      <c r="I19" t="str">
        <f t="shared" si="1"/>
        <v>O16</v>
      </c>
      <c r="J19">
        <f t="shared" si="0"/>
        <v>58</v>
      </c>
      <c r="K19">
        <f t="shared" si="2"/>
        <v>23</v>
      </c>
      <c r="M19" s="2">
        <f t="shared" si="5"/>
        <v>62.35</v>
      </c>
      <c r="N19" s="2">
        <f t="shared" si="6"/>
        <v>-39.35</v>
      </c>
    </row>
    <row r="20" spans="1:14" x14ac:dyDescent="0.3">
      <c r="A20" t="str">
        <f>raw!A20</f>
        <v>O17</v>
      </c>
      <c r="B20">
        <f>raw!B20</f>
        <v>72</v>
      </c>
      <c r="C20">
        <f>raw!C20</f>
        <v>37</v>
      </c>
      <c r="D20">
        <f>raw!G20</f>
        <v>76</v>
      </c>
      <c r="F20" s="2">
        <f t="shared" si="3"/>
        <v>62.740882540340138</v>
      </c>
      <c r="G20" s="2">
        <f t="shared" si="4"/>
        <v>13.259117459659862</v>
      </c>
      <c r="I20" t="str">
        <f t="shared" si="1"/>
        <v>O17</v>
      </c>
      <c r="J20">
        <f t="shared" si="0"/>
        <v>72</v>
      </c>
      <c r="K20">
        <f t="shared" si="2"/>
        <v>76</v>
      </c>
      <c r="M20" s="2">
        <f t="shared" si="5"/>
        <v>62.35</v>
      </c>
      <c r="N20" s="2">
        <f t="shared" si="6"/>
        <v>13.649999999999999</v>
      </c>
    </row>
    <row r="21" spans="1:14" x14ac:dyDescent="0.3">
      <c r="A21" t="str">
        <f>raw!A21</f>
        <v>O18</v>
      </c>
      <c r="B21">
        <f>raw!B21</f>
        <v>74</v>
      </c>
      <c r="C21">
        <f>raw!C21</f>
        <v>35</v>
      </c>
      <c r="D21">
        <f>raw!G21</f>
        <v>39</v>
      </c>
      <c r="F21" s="2">
        <f t="shared" si="3"/>
        <v>62.858244343869799</v>
      </c>
      <c r="G21" s="2">
        <f t="shared" si="4"/>
        <v>-23.858244343869799</v>
      </c>
      <c r="I21" t="str">
        <f t="shared" si="1"/>
        <v>O18</v>
      </c>
      <c r="J21">
        <f t="shared" si="0"/>
        <v>74</v>
      </c>
      <c r="K21">
        <f t="shared" si="2"/>
        <v>39</v>
      </c>
      <c r="M21" s="2">
        <f t="shared" si="5"/>
        <v>62.35</v>
      </c>
      <c r="N21" s="2">
        <f t="shared" si="6"/>
        <v>-23.35</v>
      </c>
    </row>
    <row r="22" spans="1:14" x14ac:dyDescent="0.3">
      <c r="A22" t="str">
        <f>raw!A22</f>
        <v>O19</v>
      </c>
      <c r="B22">
        <f>raw!B22</f>
        <v>20</v>
      </c>
      <c r="C22">
        <f>raw!C22</f>
        <v>30</v>
      </c>
      <c r="D22">
        <f>raw!G22</f>
        <v>97</v>
      </c>
      <c r="F22" s="2">
        <f t="shared" si="3"/>
        <v>75.527666762005296</v>
      </c>
      <c r="G22" s="2">
        <f t="shared" si="4"/>
        <v>21.472333237994704</v>
      </c>
      <c r="I22" t="str">
        <f t="shared" si="1"/>
        <v>O19</v>
      </c>
      <c r="J22">
        <f t="shared" si="0"/>
        <v>20</v>
      </c>
      <c r="K22">
        <f t="shared" si="2"/>
        <v>97</v>
      </c>
      <c r="M22" s="2">
        <f t="shared" si="5"/>
        <v>62.35</v>
      </c>
      <c r="N22" s="2">
        <f t="shared" si="6"/>
        <v>34.65</v>
      </c>
    </row>
    <row r="23" spans="1:14" x14ac:dyDescent="0.3">
      <c r="A23" t="str">
        <f>raw!A23</f>
        <v>O20</v>
      </c>
      <c r="B23">
        <f>raw!B23</f>
        <v>28</v>
      </c>
      <c r="C23">
        <f>raw!C23</f>
        <v>91</v>
      </c>
      <c r="D23">
        <f>raw!G23</f>
        <v>20</v>
      </c>
      <c r="F23" s="2">
        <f t="shared" si="3"/>
        <v>57.474483690918774</v>
      </c>
      <c r="G23" s="2">
        <f t="shared" si="4"/>
        <v>-37.474483690918774</v>
      </c>
      <c r="I23" t="str">
        <f t="shared" si="1"/>
        <v>O20</v>
      </c>
      <c r="J23">
        <f t="shared" si="0"/>
        <v>28</v>
      </c>
      <c r="K23">
        <f t="shared" si="2"/>
        <v>20</v>
      </c>
      <c r="M23" s="2">
        <f t="shared" si="5"/>
        <v>62.35</v>
      </c>
      <c r="N23" s="2">
        <f t="shared" si="6"/>
        <v>-42.35</v>
      </c>
    </row>
    <row r="24" spans="1:14" ht="15" thickBot="1" x14ac:dyDescent="0.35"/>
    <row r="25" spans="1:14" ht="15" thickBot="1" x14ac:dyDescent="0.35">
      <c r="A25" t="s">
        <v>120</v>
      </c>
      <c r="B25" s="21">
        <f>raw!AQ4</f>
        <v>-0.26844391611407081</v>
      </c>
      <c r="C25" s="21">
        <f>raw!AR4</f>
        <v>-0.20976301809097642</v>
      </c>
      <c r="D25" s="21">
        <f>raw!AS4</f>
        <v>87.77624479509781</v>
      </c>
      <c r="F25" t="s">
        <v>176</v>
      </c>
      <c r="G25">
        <v>11986</v>
      </c>
      <c r="I25" t="s">
        <v>120</v>
      </c>
      <c r="J25" s="21">
        <f>raw!AD4</f>
        <v>-0.250951639067795</v>
      </c>
      <c r="K25" s="21">
        <f>raw!AE4</f>
        <v>75.073248100737203</v>
      </c>
      <c r="M25" t="s">
        <v>176</v>
      </c>
      <c r="N25">
        <v>12854</v>
      </c>
    </row>
    <row r="26" spans="1:14" x14ac:dyDescent="0.3">
      <c r="D26">
        <v>62.35</v>
      </c>
      <c r="G26">
        <v>13639</v>
      </c>
      <c r="K26">
        <v>62.35</v>
      </c>
      <c r="N26">
        <v>13639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5159-EB00-42B4-B62E-8E91CFBC490D}">
  <dimension ref="A1:P14"/>
  <sheetViews>
    <sheetView tabSelected="1" workbookViewId="0"/>
  </sheetViews>
  <sheetFormatPr defaultRowHeight="14.4" x14ac:dyDescent="0.3"/>
  <cols>
    <col min="1" max="1" width="16" bestFit="1" customWidth="1"/>
    <col min="2" max="3" width="3.77734375" bestFit="1" customWidth="1"/>
    <col min="4" max="4" width="6.109375" bestFit="1" customWidth="1"/>
    <col min="5" max="5" width="18.5546875" bestFit="1" customWidth="1"/>
    <col min="6" max="6" width="17.77734375" bestFit="1" customWidth="1"/>
    <col min="7" max="8" width="12" bestFit="1" customWidth="1"/>
    <col min="9" max="9" width="6.77734375" bestFit="1" customWidth="1"/>
    <col min="10" max="10" width="5" bestFit="1" customWidth="1"/>
    <col min="11" max="11" width="6.77734375" bestFit="1" customWidth="1"/>
    <col min="15" max="15" width="12" bestFit="1" customWidth="1"/>
    <col min="16" max="16" width="30.33203125" bestFit="1" customWidth="1"/>
  </cols>
  <sheetData>
    <row r="1" spans="1:16" x14ac:dyDescent="0.3">
      <c r="A1" t="s">
        <v>95</v>
      </c>
      <c r="G1">
        <v>0</v>
      </c>
      <c r="H1">
        <v>1</v>
      </c>
      <c r="I1">
        <v>0</v>
      </c>
      <c r="O1" s="47" t="s">
        <v>161</v>
      </c>
      <c r="P1" t="s">
        <v>690</v>
      </c>
    </row>
    <row r="2" spans="1:16" x14ac:dyDescent="0.3">
      <c r="A2" t="s">
        <v>675</v>
      </c>
      <c r="B2" t="s">
        <v>665</v>
      </c>
      <c r="C2" t="s">
        <v>21</v>
      </c>
      <c r="D2" t="s">
        <v>666</v>
      </c>
      <c r="E2" t="s">
        <v>681</v>
      </c>
      <c r="F2" t="s">
        <v>667</v>
      </c>
      <c r="G2" s="3" t="s">
        <v>30</v>
      </c>
      <c r="H2" s="3" t="s">
        <v>147</v>
      </c>
      <c r="I2" s="3" t="s">
        <v>174</v>
      </c>
      <c r="J2" s="3" t="s">
        <v>175</v>
      </c>
      <c r="O2" s="48" t="s">
        <v>682</v>
      </c>
      <c r="P2" s="49">
        <v>1</v>
      </c>
    </row>
    <row r="3" spans="1:16" x14ac:dyDescent="0.3">
      <c r="A3" t="s">
        <v>173</v>
      </c>
      <c r="B3" t="s">
        <v>28</v>
      </c>
      <c r="C3" t="s">
        <v>28</v>
      </c>
      <c r="D3" t="s">
        <v>569</v>
      </c>
      <c r="E3" t="str">
        <f>B3&amp;C3&amp;D3</f>
        <v>regregsim</v>
      </c>
      <c r="F3" t="s">
        <v>664</v>
      </c>
      <c r="G3" s="72">
        <f>OAM_reg!I15</f>
        <v>0.99778753975447965</v>
      </c>
      <c r="H3" s="72">
        <f>OAM_reg!R15</f>
        <v>5.2088493077752885E-3</v>
      </c>
      <c r="I3">
        <f>oam_SIM2!AJ55</f>
        <v>4</v>
      </c>
      <c r="J3">
        <v>1000</v>
      </c>
      <c r="O3" s="48" t="s">
        <v>683</v>
      </c>
      <c r="P3" s="49">
        <v>3</v>
      </c>
    </row>
    <row r="4" spans="1:16" x14ac:dyDescent="0.3">
      <c r="A4" t="s">
        <v>329</v>
      </c>
      <c r="B4" t="s">
        <v>28</v>
      </c>
      <c r="C4" t="s">
        <v>28</v>
      </c>
      <c r="D4" t="s">
        <v>569</v>
      </c>
      <c r="E4" t="str">
        <f t="shared" ref="E4:E14" si="0">B4&amp;C4&amp;D4</f>
        <v>regregsim</v>
      </c>
      <c r="F4" t="s">
        <v>668</v>
      </c>
      <c r="G4" s="72">
        <f>G3</f>
        <v>0.99778753975447965</v>
      </c>
      <c r="H4" s="72">
        <f>H3</f>
        <v>5.2088493077752885E-3</v>
      </c>
      <c r="I4">
        <f>oam_SIM2!AI55</f>
        <v>5</v>
      </c>
      <c r="J4">
        <v>1000</v>
      </c>
      <c r="O4" s="48" t="s">
        <v>684</v>
      </c>
      <c r="P4" s="49">
        <v>1</v>
      </c>
    </row>
    <row r="5" spans="1:16" x14ac:dyDescent="0.3">
      <c r="A5" t="s">
        <v>330</v>
      </c>
      <c r="B5" t="s">
        <v>28</v>
      </c>
      <c r="C5" t="s">
        <v>28</v>
      </c>
      <c r="D5" t="s">
        <v>569</v>
      </c>
      <c r="E5" t="str">
        <f t="shared" si="0"/>
        <v>regregsim</v>
      </c>
      <c r="F5" t="s">
        <v>328</v>
      </c>
      <c r="G5" s="72">
        <f>G4</f>
        <v>0.99778753975447965</v>
      </c>
      <c r="H5" s="72">
        <f>H4</f>
        <v>5.2088493077752885E-3</v>
      </c>
      <c r="I5">
        <f>I4</f>
        <v>5</v>
      </c>
      <c r="J5">
        <v>1000</v>
      </c>
      <c r="O5" s="48" t="s">
        <v>685</v>
      </c>
      <c r="P5" s="49">
        <v>1</v>
      </c>
    </row>
    <row r="6" spans="1:16" x14ac:dyDescent="0.3">
      <c r="A6" t="s">
        <v>671</v>
      </c>
      <c r="B6" t="s">
        <v>569</v>
      </c>
      <c r="C6" t="s">
        <v>569</v>
      </c>
      <c r="D6" t="s">
        <v>28</v>
      </c>
      <c r="E6" t="str">
        <f t="shared" si="0"/>
        <v>simsimreg</v>
      </c>
      <c r="F6" t="s">
        <v>328</v>
      </c>
      <c r="G6" s="72">
        <f>'oam_SIM_reg (3)'!X30</f>
        <v>0.89927422022197168</v>
      </c>
      <c r="H6" s="72">
        <f>'oam_SIM_reg (3)'!Y30</f>
        <v>7.2417173227244062E-3</v>
      </c>
      <c r="I6" t="s">
        <v>669</v>
      </c>
      <c r="J6">
        <v>1000</v>
      </c>
      <c r="O6" s="48" t="s">
        <v>686</v>
      </c>
      <c r="P6" s="49">
        <v>2</v>
      </c>
    </row>
    <row r="7" spans="1:16" x14ac:dyDescent="0.3">
      <c r="A7" t="s">
        <v>670</v>
      </c>
      <c r="B7" t="s">
        <v>569</v>
      </c>
      <c r="C7" t="s">
        <v>569</v>
      </c>
      <c r="D7" t="s">
        <v>28</v>
      </c>
      <c r="E7" t="str">
        <f t="shared" si="0"/>
        <v>simsimreg</v>
      </c>
      <c r="F7" t="s">
        <v>664</v>
      </c>
      <c r="G7" s="72">
        <f>'oam_SIM_reg (2)'!X30</f>
        <v>0.92720727981807638</v>
      </c>
      <c r="H7" s="72">
        <f>'oam_SIM_reg (2)'!Y30</f>
        <v>5.1033170172734722E-3</v>
      </c>
      <c r="I7" t="s">
        <v>669</v>
      </c>
      <c r="J7">
        <v>1000</v>
      </c>
      <c r="O7" s="48" t="s">
        <v>687</v>
      </c>
      <c r="P7" s="49">
        <v>1</v>
      </c>
    </row>
    <row r="8" spans="1:16" x14ac:dyDescent="0.3">
      <c r="A8" t="s">
        <v>672</v>
      </c>
      <c r="B8" t="s">
        <v>569</v>
      </c>
      <c r="C8" t="s">
        <v>28</v>
      </c>
      <c r="D8" t="s">
        <v>28</v>
      </c>
      <c r="E8" t="str">
        <f t="shared" si="0"/>
        <v>simregreg</v>
      </c>
      <c r="F8" t="s">
        <v>664</v>
      </c>
      <c r="G8" s="72">
        <f>oam_SIM_reg_1a!X30</f>
        <v>0.99233052551095491</v>
      </c>
      <c r="H8" s="72">
        <f>oam_SIM_reg_1a!Y30</f>
        <v>8.7563197912743774E-4</v>
      </c>
      <c r="I8" t="s">
        <v>669</v>
      </c>
      <c r="J8">
        <v>1000</v>
      </c>
      <c r="O8" s="48" t="s">
        <v>688</v>
      </c>
      <c r="P8" s="49">
        <v>2</v>
      </c>
    </row>
    <row r="9" spans="1:16" x14ac:dyDescent="0.3">
      <c r="A9" t="s">
        <v>673</v>
      </c>
      <c r="B9" t="s">
        <v>569</v>
      </c>
      <c r="C9" t="s">
        <v>28</v>
      </c>
      <c r="D9" t="s">
        <v>28</v>
      </c>
      <c r="E9" t="str">
        <f t="shared" si="0"/>
        <v>simregreg</v>
      </c>
      <c r="F9" t="s">
        <v>328</v>
      </c>
      <c r="G9" s="72">
        <f>oam_SIM_reg_1b!X30</f>
        <v>0.9245104262414966</v>
      </c>
      <c r="H9" s="72">
        <f>oam_SIM_reg_1b!Y30</f>
        <v>1.3934352765920264E-2</v>
      </c>
      <c r="I9" t="s">
        <v>669</v>
      </c>
      <c r="J9">
        <v>1000</v>
      </c>
      <c r="O9" s="48" t="s">
        <v>689</v>
      </c>
      <c r="P9" s="49">
        <v>1</v>
      </c>
    </row>
    <row r="10" spans="1:16" x14ac:dyDescent="0.3">
      <c r="A10" t="s">
        <v>674</v>
      </c>
      <c r="B10" t="s">
        <v>569</v>
      </c>
      <c r="C10" t="s">
        <v>28</v>
      </c>
      <c r="D10" t="s">
        <v>569</v>
      </c>
      <c r="E10" t="str">
        <f t="shared" si="0"/>
        <v>simregsim</v>
      </c>
      <c r="F10" t="s">
        <v>664</v>
      </c>
      <c r="G10" s="72">
        <f>oam_SIM!Y16</f>
        <v>0.99778753975447965</v>
      </c>
      <c r="H10" s="72">
        <f>oam_SIM!AH16</f>
        <v>5.2088493077752885E-3</v>
      </c>
      <c r="I10">
        <f>oam_SIM!AD16</f>
        <v>0</v>
      </c>
      <c r="J10">
        <v>1000</v>
      </c>
      <c r="O10" s="48" t="s">
        <v>162</v>
      </c>
      <c r="P10" s="49">
        <v>12</v>
      </c>
    </row>
    <row r="11" spans="1:16" x14ac:dyDescent="0.3">
      <c r="A11" t="s">
        <v>676</v>
      </c>
      <c r="B11" t="s">
        <v>28</v>
      </c>
      <c r="C11" t="s">
        <v>28</v>
      </c>
      <c r="D11" t="s">
        <v>28</v>
      </c>
      <c r="E11" t="str">
        <f t="shared" si="0"/>
        <v>regregreg</v>
      </c>
      <c r="F11" t="s">
        <v>664</v>
      </c>
      <c r="G11" s="72">
        <f>'OAM_reg (2)'!R2</f>
        <v>0.98549200843642493</v>
      </c>
      <c r="H11" s="72">
        <f>'OAM_reg (2)'!S2</f>
        <v>1.5865144713997211E-3</v>
      </c>
      <c r="I11" t="s">
        <v>669</v>
      </c>
      <c r="J11">
        <v>1000</v>
      </c>
    </row>
    <row r="12" spans="1:16" x14ac:dyDescent="0.3">
      <c r="A12" t="s">
        <v>677</v>
      </c>
      <c r="B12" t="s">
        <v>28</v>
      </c>
      <c r="C12" t="s">
        <v>569</v>
      </c>
      <c r="D12" t="s">
        <v>28</v>
      </c>
      <c r="E12" t="str">
        <f t="shared" si="0"/>
        <v>regsimreg</v>
      </c>
      <c r="F12" t="s">
        <v>664</v>
      </c>
      <c r="G12" s="72">
        <f>'OAM_reg (3)'!R2</f>
        <v>0.65169843994242671</v>
      </c>
      <c r="H12" s="72">
        <f>'OAM_reg (3)'!S2</f>
        <v>2.0982728479864272E-2</v>
      </c>
      <c r="I12" t="s">
        <v>669</v>
      </c>
      <c r="J12">
        <v>1000</v>
      </c>
      <c r="O12" s="48" t="s">
        <v>164</v>
      </c>
      <c r="P12">
        <f>COUNT(P2:P9)</f>
        <v>8</v>
      </c>
    </row>
    <row r="13" spans="1:16" x14ac:dyDescent="0.3">
      <c r="A13" t="s">
        <v>678</v>
      </c>
      <c r="B13" t="s">
        <v>569</v>
      </c>
      <c r="C13" t="s">
        <v>569</v>
      </c>
      <c r="D13" t="s">
        <v>569</v>
      </c>
      <c r="E13" t="str">
        <f t="shared" si="0"/>
        <v>simsimsim</v>
      </c>
      <c r="F13" t="s">
        <v>328</v>
      </c>
      <c r="G13" s="72">
        <f>oam_SIM3_simy!U12</f>
        <v>0.90698235585404208</v>
      </c>
      <c r="H13" s="72">
        <f>oam_SIM3_simy!Y56</f>
        <v>6.5921899999999986E-3</v>
      </c>
      <c r="I13">
        <f>oam_SIM3_simy!Y12+oam_SIM3_simy!Y13</f>
        <v>7</v>
      </c>
      <c r="J13">
        <v>1000</v>
      </c>
    </row>
    <row r="14" spans="1:16" x14ac:dyDescent="0.3">
      <c r="A14" t="s">
        <v>680</v>
      </c>
      <c r="B14" t="s">
        <v>28</v>
      </c>
      <c r="C14" t="s">
        <v>569</v>
      </c>
      <c r="D14" t="s">
        <v>569</v>
      </c>
      <c r="E14" t="str">
        <f t="shared" si="0"/>
        <v>regsimsim</v>
      </c>
      <c r="F14" t="s">
        <v>664</v>
      </c>
      <c r="G14" s="72">
        <f>OAM_reg_simy!I15</f>
        <v>0.90161855058789442</v>
      </c>
      <c r="H14" s="72">
        <f>OAM_reg_simy!R15</f>
        <v>2.7480742752375203E-2</v>
      </c>
      <c r="I14">
        <f>OAM_reg_simy!N15</f>
        <v>4</v>
      </c>
      <c r="J14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30</vt:i4>
      </vt:variant>
    </vt:vector>
  </HeadingPairs>
  <TitlesOfParts>
    <vt:vector size="30" baseType="lpstr">
      <vt:lpstr>xixj_Y_sim</vt:lpstr>
      <vt:lpstr>reg1of4</vt:lpstr>
      <vt:lpstr>reg2of4</vt:lpstr>
      <vt:lpstr>reg3of4</vt:lpstr>
      <vt:lpstr>reg4of4</vt:lpstr>
      <vt:lpstr>estimation_based</vt:lpstr>
      <vt:lpstr>raw</vt:lpstr>
      <vt:lpstr>OAM_reg_simy</vt:lpstr>
      <vt:lpstr>oam_SIM3_simy</vt:lpstr>
      <vt:lpstr>oam_SIM2_simy</vt:lpstr>
      <vt:lpstr>OAM_reg</vt:lpstr>
      <vt:lpstr>OAM_reg (2)</vt:lpstr>
      <vt:lpstr>OAM_reg (3)</vt:lpstr>
      <vt:lpstr>oam_SIM</vt:lpstr>
      <vt:lpstr>oam_SIM_reg_1a</vt:lpstr>
      <vt:lpstr>oam_SIM_reg_1b</vt:lpstr>
      <vt:lpstr>oam_SIM_reg (2)</vt:lpstr>
      <vt:lpstr>oam_SIM_reg (3)</vt:lpstr>
      <vt:lpstr>oam_SIM2</vt:lpstr>
      <vt:lpstr>oam_SIM3</vt:lpstr>
      <vt:lpstr>pivot</vt:lpstr>
      <vt:lpstr>x5di_Y</vt:lpstr>
      <vt:lpstr>x4di_Y</vt:lpstr>
      <vt:lpstr>x3di_Y</vt:lpstr>
      <vt:lpstr>x2di_Y</vt:lpstr>
      <vt:lpstr>x1di_Y</vt:lpstr>
      <vt:lpstr>backgrounds</vt:lpstr>
      <vt:lpstr>info</vt:lpstr>
      <vt:lpstr>solver</vt:lpstr>
      <vt:lpstr>OAM_approaches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2021-10-24T06:01:29Z</dcterms:created>
  <dcterms:modified xsi:type="dcterms:W3CDTF">2021-12-03T12:10:33Z</dcterms:modified>
</cp:coreProperties>
</file>