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5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7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8.xml" ContentType="application/vnd.openxmlformats-officedocument.drawing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9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 firstSheet="1" activeTab="5"/>
  </bookViews>
  <sheets>
    <sheet name="Minta" sheetId="5" r:id="rId1"/>
    <sheet name="Munka1" sheetId="33" r:id="rId2"/>
    <sheet name="Munka2" sheetId="34" r:id="rId3"/>
    <sheet name="Munka3" sheetId="35" r:id="rId4"/>
    <sheet name="Munka4" sheetId="36" r:id="rId5"/>
    <sheet name="Eredmények" sheetId="25" r:id="rId6"/>
    <sheet name="NRTL" sheetId="26" r:id="rId7"/>
    <sheet name="Wilson" sheetId="27" r:id="rId8"/>
    <sheet name="UNIQUAC" sheetId="28" r:id="rId9"/>
    <sheet name="UNIFAC" sheetId="29" r:id="rId10"/>
    <sheet name="Modellek" sheetId="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33" l="1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K58" i="33"/>
  <c r="K59" i="33"/>
  <c r="K60" i="33"/>
  <c r="K61" i="33"/>
  <c r="K62" i="33"/>
  <c r="K63" i="33"/>
  <c r="K64" i="33"/>
  <c r="K65" i="33"/>
  <c r="K66" i="33"/>
  <c r="K67" i="33"/>
  <c r="K68" i="33"/>
  <c r="K69" i="33"/>
  <c r="K70" i="33"/>
  <c r="K71" i="33"/>
  <c r="K72" i="33"/>
  <c r="K73" i="33"/>
  <c r="K74" i="33"/>
  <c r="K75" i="33"/>
  <c r="M59" i="33"/>
  <c r="M60" i="33"/>
  <c r="M61" i="33"/>
  <c r="M62" i="33"/>
  <c r="M63" i="33"/>
  <c r="M64" i="33"/>
  <c r="M65" i="33"/>
  <c r="M66" i="33"/>
  <c r="M67" i="33"/>
  <c r="M68" i="33"/>
  <c r="M69" i="33"/>
  <c r="M70" i="33"/>
  <c r="M71" i="33"/>
  <c r="M72" i="33"/>
  <c r="M73" i="33"/>
  <c r="M74" i="33"/>
  <c r="M75" i="33"/>
  <c r="M58" i="33"/>
  <c r="H48" i="33"/>
  <c r="H59" i="33"/>
  <c r="H63" i="33"/>
  <c r="H67" i="33"/>
  <c r="H69" i="33"/>
  <c r="H71" i="33"/>
  <c r="H73" i="33"/>
  <c r="H74" i="33"/>
  <c r="H75" i="33"/>
  <c r="H47" i="33"/>
  <c r="H58" i="33" s="1"/>
  <c r="H70" i="33" l="1"/>
  <c r="H66" i="33"/>
  <c r="H62" i="33"/>
  <c r="H65" i="33"/>
  <c r="H61" i="33"/>
  <c r="H72" i="33"/>
  <c r="H68" i="33"/>
  <c r="H64" i="33"/>
  <c r="H60" i="33"/>
  <c r="AE14" i="29"/>
  <c r="AE14" i="28"/>
  <c r="AE14" i="27"/>
  <c r="AE14" i="26"/>
  <c r="AA6" i="29"/>
  <c r="W10" i="34"/>
  <c r="AE14" i="34" l="1"/>
  <c r="AE14" i="33"/>
  <c r="AE14" i="5"/>
  <c r="T68" i="36" l="1"/>
  <c r="K68" i="36"/>
  <c r="J68" i="36"/>
  <c r="L68" i="36" s="1"/>
  <c r="I68" i="36"/>
  <c r="F68" i="36"/>
  <c r="S68" i="36" s="1"/>
  <c r="A68" i="36"/>
  <c r="K67" i="36"/>
  <c r="T67" i="36" s="1"/>
  <c r="J67" i="36"/>
  <c r="I67" i="36"/>
  <c r="F67" i="36"/>
  <c r="S67" i="36" s="1"/>
  <c r="A67" i="36"/>
  <c r="L66" i="36"/>
  <c r="K66" i="36"/>
  <c r="T66" i="36" s="1"/>
  <c r="J66" i="36"/>
  <c r="I66" i="36"/>
  <c r="W66" i="36" s="1"/>
  <c r="G66" i="36"/>
  <c r="R66" i="36" s="1"/>
  <c r="F66" i="36"/>
  <c r="S66" i="36" s="1"/>
  <c r="A66" i="36"/>
  <c r="K65" i="36"/>
  <c r="T65" i="36" s="1"/>
  <c r="J65" i="36"/>
  <c r="L65" i="36" s="1"/>
  <c r="I65" i="36"/>
  <c r="F65" i="36"/>
  <c r="S65" i="36" s="1"/>
  <c r="A65" i="36"/>
  <c r="T64" i="36"/>
  <c r="K64" i="36"/>
  <c r="J64" i="36"/>
  <c r="L64" i="36" s="1"/>
  <c r="I64" i="36"/>
  <c r="F64" i="36"/>
  <c r="S64" i="36" s="1"/>
  <c r="A64" i="36"/>
  <c r="K63" i="36"/>
  <c r="T63" i="36" s="1"/>
  <c r="J63" i="36"/>
  <c r="I63" i="36"/>
  <c r="F63" i="36"/>
  <c r="S63" i="36" s="1"/>
  <c r="A63" i="36"/>
  <c r="L62" i="36"/>
  <c r="K62" i="36"/>
  <c r="T62" i="36" s="1"/>
  <c r="J62" i="36"/>
  <c r="I62" i="36"/>
  <c r="W62" i="36" s="1"/>
  <c r="G62" i="36"/>
  <c r="R62" i="36" s="1"/>
  <c r="F62" i="36"/>
  <c r="S62" i="36" s="1"/>
  <c r="A62" i="36"/>
  <c r="K61" i="36"/>
  <c r="T61" i="36" s="1"/>
  <c r="J61" i="36"/>
  <c r="W61" i="36" s="1"/>
  <c r="I61" i="36"/>
  <c r="F61" i="36"/>
  <c r="S61" i="36" s="1"/>
  <c r="A61" i="36"/>
  <c r="T60" i="36"/>
  <c r="K60" i="36"/>
  <c r="J60" i="36"/>
  <c r="L60" i="36" s="1"/>
  <c r="I60" i="36"/>
  <c r="F60" i="36"/>
  <c r="S60" i="36" s="1"/>
  <c r="A60" i="36"/>
  <c r="K59" i="36"/>
  <c r="T59" i="36" s="1"/>
  <c r="J59" i="36"/>
  <c r="I59" i="36"/>
  <c r="F59" i="36"/>
  <c r="S59" i="36" s="1"/>
  <c r="A59" i="36"/>
  <c r="L58" i="36"/>
  <c r="K58" i="36"/>
  <c r="T58" i="36" s="1"/>
  <c r="J58" i="36"/>
  <c r="I58" i="36"/>
  <c r="W58" i="36" s="1"/>
  <c r="G58" i="36"/>
  <c r="R58" i="36" s="1"/>
  <c r="F58" i="36"/>
  <c r="S58" i="36" s="1"/>
  <c r="A58" i="36"/>
  <c r="AE14" i="36"/>
  <c r="AG14" i="36" s="1"/>
  <c r="W8" i="36"/>
  <c r="W10" i="36" s="1"/>
  <c r="W11" i="36" s="1"/>
  <c r="T8" i="36"/>
  <c r="W9" i="36" s="1"/>
  <c r="K66" i="35"/>
  <c r="T66" i="35" s="1"/>
  <c r="J66" i="35"/>
  <c r="I66" i="35"/>
  <c r="F66" i="35"/>
  <c r="A66" i="35"/>
  <c r="S65" i="35"/>
  <c r="K65" i="35"/>
  <c r="T65" i="35" s="1"/>
  <c r="J65" i="35"/>
  <c r="I65" i="35"/>
  <c r="G65" i="35"/>
  <c r="F65" i="35"/>
  <c r="A65" i="35"/>
  <c r="K64" i="35"/>
  <c r="T64" i="35" s="1"/>
  <c r="J64" i="35"/>
  <c r="I64" i="35"/>
  <c r="W64" i="35" s="1"/>
  <c r="F64" i="35"/>
  <c r="A64" i="35"/>
  <c r="K63" i="35"/>
  <c r="T63" i="35" s="1"/>
  <c r="J63" i="35"/>
  <c r="I63" i="35"/>
  <c r="W63" i="35" s="1"/>
  <c r="F63" i="35"/>
  <c r="S63" i="35" s="1"/>
  <c r="A63" i="35"/>
  <c r="K62" i="35"/>
  <c r="T62" i="35" s="1"/>
  <c r="J62" i="35"/>
  <c r="I62" i="35"/>
  <c r="F62" i="35"/>
  <c r="A62" i="35"/>
  <c r="S61" i="35"/>
  <c r="K61" i="35"/>
  <c r="T61" i="35" s="1"/>
  <c r="J61" i="35"/>
  <c r="I61" i="35"/>
  <c r="G61" i="35"/>
  <c r="F61" i="35"/>
  <c r="A61" i="35"/>
  <c r="K60" i="35"/>
  <c r="T60" i="35" s="1"/>
  <c r="J60" i="35"/>
  <c r="I60" i="35"/>
  <c r="W60" i="35" s="1"/>
  <c r="F60" i="35"/>
  <c r="A60" i="35"/>
  <c r="K59" i="35"/>
  <c r="T59" i="35" s="1"/>
  <c r="J59" i="35"/>
  <c r="L59" i="35" s="1"/>
  <c r="I59" i="35"/>
  <c r="G59" i="35"/>
  <c r="F59" i="35"/>
  <c r="S59" i="35" s="1"/>
  <c r="A59" i="35"/>
  <c r="K58" i="35"/>
  <c r="T58" i="35" s="1"/>
  <c r="J58" i="35"/>
  <c r="I58" i="35"/>
  <c r="F58" i="35"/>
  <c r="A58" i="35"/>
  <c r="AG14" i="35"/>
  <c r="AE14" i="35"/>
  <c r="W8" i="35"/>
  <c r="T8" i="35"/>
  <c r="W9" i="35" s="1"/>
  <c r="S81" i="34"/>
  <c r="K81" i="34"/>
  <c r="T81" i="34" s="1"/>
  <c r="J81" i="34"/>
  <c r="I81" i="34"/>
  <c r="W81" i="34" s="1"/>
  <c r="G81" i="34"/>
  <c r="F81" i="34"/>
  <c r="A81" i="34"/>
  <c r="K80" i="34"/>
  <c r="T80" i="34" s="1"/>
  <c r="J80" i="34"/>
  <c r="L80" i="34" s="1"/>
  <c r="I80" i="34"/>
  <c r="F80" i="34"/>
  <c r="A80" i="34"/>
  <c r="T79" i="34"/>
  <c r="K79" i="34"/>
  <c r="J79" i="34"/>
  <c r="L79" i="34" s="1"/>
  <c r="I79" i="34"/>
  <c r="F79" i="34"/>
  <c r="S79" i="34" s="1"/>
  <c r="A79" i="34"/>
  <c r="K78" i="34"/>
  <c r="T78" i="34" s="1"/>
  <c r="J78" i="34"/>
  <c r="I78" i="34"/>
  <c r="W78" i="34" s="1"/>
  <c r="F78" i="34"/>
  <c r="A78" i="34"/>
  <c r="K77" i="34"/>
  <c r="T77" i="34" s="1"/>
  <c r="J77" i="34"/>
  <c r="I77" i="34"/>
  <c r="L77" i="34" s="1"/>
  <c r="F77" i="34"/>
  <c r="G77" i="34" s="1"/>
  <c r="A77" i="34"/>
  <c r="K76" i="34"/>
  <c r="T76" i="34" s="1"/>
  <c r="J76" i="34"/>
  <c r="I76" i="34"/>
  <c r="F76" i="34"/>
  <c r="A76" i="34"/>
  <c r="K75" i="34"/>
  <c r="T75" i="34" s="1"/>
  <c r="J75" i="34"/>
  <c r="I75" i="34"/>
  <c r="F75" i="34"/>
  <c r="S75" i="34" s="1"/>
  <c r="A75" i="34"/>
  <c r="T74" i="34"/>
  <c r="K74" i="34"/>
  <c r="J74" i="34"/>
  <c r="I74" i="34"/>
  <c r="W74" i="34" s="1"/>
  <c r="F74" i="34"/>
  <c r="S74" i="34" s="1"/>
  <c r="A74" i="34"/>
  <c r="K73" i="34"/>
  <c r="T73" i="34" s="1"/>
  <c r="J73" i="34"/>
  <c r="W73" i="34" s="1"/>
  <c r="I73" i="34"/>
  <c r="F73" i="34"/>
  <c r="S73" i="34" s="1"/>
  <c r="A73" i="34"/>
  <c r="T72" i="34"/>
  <c r="K72" i="34"/>
  <c r="J72" i="34"/>
  <c r="I72" i="34"/>
  <c r="W72" i="34" s="1"/>
  <c r="F72" i="34"/>
  <c r="S72" i="34" s="1"/>
  <c r="A72" i="34"/>
  <c r="K71" i="34"/>
  <c r="T71" i="34" s="1"/>
  <c r="J71" i="34"/>
  <c r="W71" i="34" s="1"/>
  <c r="I71" i="34"/>
  <c r="F71" i="34"/>
  <c r="S71" i="34" s="1"/>
  <c r="A71" i="34"/>
  <c r="T70" i="34"/>
  <c r="K70" i="34"/>
  <c r="J70" i="34"/>
  <c r="I70" i="34"/>
  <c r="W70" i="34" s="1"/>
  <c r="F70" i="34"/>
  <c r="S70" i="34" s="1"/>
  <c r="A70" i="34"/>
  <c r="K69" i="34"/>
  <c r="T69" i="34" s="1"/>
  <c r="J69" i="34"/>
  <c r="W69" i="34" s="1"/>
  <c r="I69" i="34"/>
  <c r="F69" i="34"/>
  <c r="S69" i="34" s="1"/>
  <c r="A69" i="34"/>
  <c r="T68" i="34"/>
  <c r="K68" i="34"/>
  <c r="J68" i="34"/>
  <c r="I68" i="34"/>
  <c r="W68" i="34" s="1"/>
  <c r="F68" i="34"/>
  <c r="S68" i="34" s="1"/>
  <c r="A68" i="34"/>
  <c r="K67" i="34"/>
  <c r="T67" i="34" s="1"/>
  <c r="J67" i="34"/>
  <c r="W67" i="34" s="1"/>
  <c r="I67" i="34"/>
  <c r="F67" i="34"/>
  <c r="S67" i="34" s="1"/>
  <c r="A67" i="34"/>
  <c r="T66" i="34"/>
  <c r="K66" i="34"/>
  <c r="J66" i="34"/>
  <c r="I66" i="34"/>
  <c r="W66" i="34" s="1"/>
  <c r="F66" i="34"/>
  <c r="S66" i="34" s="1"/>
  <c r="A66" i="34"/>
  <c r="K65" i="34"/>
  <c r="T65" i="34" s="1"/>
  <c r="J65" i="34"/>
  <c r="W65" i="34" s="1"/>
  <c r="I65" i="34"/>
  <c r="F65" i="34"/>
  <c r="S65" i="34" s="1"/>
  <c r="A65" i="34"/>
  <c r="T64" i="34"/>
  <c r="K64" i="34"/>
  <c r="J64" i="34"/>
  <c r="I64" i="34"/>
  <c r="W64" i="34" s="1"/>
  <c r="F64" i="34"/>
  <c r="S64" i="34" s="1"/>
  <c r="A64" i="34"/>
  <c r="K63" i="34"/>
  <c r="T63" i="34" s="1"/>
  <c r="J63" i="34"/>
  <c r="W63" i="34" s="1"/>
  <c r="I63" i="34"/>
  <c r="F63" i="34"/>
  <c r="S63" i="34" s="1"/>
  <c r="A63" i="34"/>
  <c r="T62" i="34"/>
  <c r="K62" i="34"/>
  <c r="J62" i="34"/>
  <c r="I62" i="34"/>
  <c r="W62" i="34" s="1"/>
  <c r="F62" i="34"/>
  <c r="S62" i="34" s="1"/>
  <c r="A62" i="34"/>
  <c r="K61" i="34"/>
  <c r="T61" i="34" s="1"/>
  <c r="J61" i="34"/>
  <c r="W61" i="34" s="1"/>
  <c r="I61" i="34"/>
  <c r="F61" i="34"/>
  <c r="S61" i="34" s="1"/>
  <c r="A61" i="34"/>
  <c r="T60" i="34"/>
  <c r="K60" i="34"/>
  <c r="J60" i="34"/>
  <c r="I60" i="34"/>
  <c r="W60" i="34" s="1"/>
  <c r="F60" i="34"/>
  <c r="S60" i="34" s="1"/>
  <c r="A60" i="34"/>
  <c r="K59" i="34"/>
  <c r="T59" i="34" s="1"/>
  <c r="J59" i="34"/>
  <c r="W59" i="34" s="1"/>
  <c r="I59" i="34"/>
  <c r="F59" i="34"/>
  <c r="S59" i="34" s="1"/>
  <c r="A59" i="34"/>
  <c r="T58" i="34"/>
  <c r="K58" i="34"/>
  <c r="J58" i="34"/>
  <c r="I58" i="34"/>
  <c r="W58" i="34" s="1"/>
  <c r="F58" i="34"/>
  <c r="S58" i="34" s="1"/>
  <c r="A58" i="34"/>
  <c r="AG14" i="34"/>
  <c r="W8" i="34"/>
  <c r="W11" i="34" s="1"/>
  <c r="T8" i="34"/>
  <c r="W9" i="34" s="1"/>
  <c r="T75" i="33"/>
  <c r="J75" i="33"/>
  <c r="I75" i="33"/>
  <c r="W75" i="33" s="1"/>
  <c r="S75" i="33"/>
  <c r="A75" i="33"/>
  <c r="T74" i="33"/>
  <c r="J74" i="33"/>
  <c r="I74" i="33"/>
  <c r="A74" i="33"/>
  <c r="T73" i="33"/>
  <c r="J73" i="33"/>
  <c r="I73" i="33"/>
  <c r="W73" i="33" s="1"/>
  <c r="S73" i="33"/>
  <c r="A73" i="33"/>
  <c r="T72" i="33"/>
  <c r="J72" i="33"/>
  <c r="W72" i="33" s="1"/>
  <c r="I72" i="33"/>
  <c r="A72" i="33"/>
  <c r="T71" i="33"/>
  <c r="J71" i="33"/>
  <c r="I71" i="33"/>
  <c r="W71" i="33" s="1"/>
  <c r="S71" i="33"/>
  <c r="A71" i="33"/>
  <c r="T70" i="33"/>
  <c r="J70" i="33"/>
  <c r="W70" i="33" s="1"/>
  <c r="I70" i="33"/>
  <c r="A70" i="33"/>
  <c r="T69" i="33"/>
  <c r="J69" i="33"/>
  <c r="I69" i="33"/>
  <c r="W69" i="33" s="1"/>
  <c r="S69" i="33"/>
  <c r="A69" i="33"/>
  <c r="T68" i="33"/>
  <c r="J68" i="33"/>
  <c r="I68" i="33"/>
  <c r="A68" i="33"/>
  <c r="T67" i="33"/>
  <c r="J67" i="33"/>
  <c r="I67" i="33"/>
  <c r="W67" i="33" s="1"/>
  <c r="S67" i="33"/>
  <c r="A67" i="33"/>
  <c r="T66" i="33"/>
  <c r="J66" i="33"/>
  <c r="I66" i="33"/>
  <c r="A66" i="33"/>
  <c r="T65" i="33"/>
  <c r="J65" i="33"/>
  <c r="I65" i="33"/>
  <c r="W65" i="33" s="1"/>
  <c r="S65" i="33"/>
  <c r="A65" i="33"/>
  <c r="T64" i="33"/>
  <c r="J64" i="33"/>
  <c r="I64" i="33"/>
  <c r="A64" i="33"/>
  <c r="T63" i="33"/>
  <c r="J63" i="33"/>
  <c r="I63" i="33"/>
  <c r="W63" i="33" s="1"/>
  <c r="S63" i="33"/>
  <c r="A63" i="33"/>
  <c r="T62" i="33"/>
  <c r="J62" i="33"/>
  <c r="I62" i="33"/>
  <c r="A62" i="33"/>
  <c r="T61" i="33"/>
  <c r="J61" i="33"/>
  <c r="I61" i="33"/>
  <c r="W61" i="33" s="1"/>
  <c r="S61" i="33"/>
  <c r="A61" i="33"/>
  <c r="T60" i="33"/>
  <c r="J60" i="33"/>
  <c r="I60" i="33"/>
  <c r="W60" i="33" s="1"/>
  <c r="A60" i="33"/>
  <c r="T59" i="33"/>
  <c r="J59" i="33"/>
  <c r="I59" i="33"/>
  <c r="W59" i="33" s="1"/>
  <c r="S59" i="33"/>
  <c r="A59" i="33"/>
  <c r="T58" i="33"/>
  <c r="J58" i="33"/>
  <c r="I58" i="33"/>
  <c r="A58" i="33"/>
  <c r="AG14" i="33"/>
  <c r="T8" i="33"/>
  <c r="W9" i="33" s="1"/>
  <c r="W10" i="33" l="1"/>
  <c r="W11" i="33" s="1"/>
  <c r="W64" i="33"/>
  <c r="W68" i="33"/>
  <c r="W58" i="33"/>
  <c r="W62" i="33"/>
  <c r="W66" i="33"/>
  <c r="L73" i="33"/>
  <c r="W74" i="33"/>
  <c r="L59" i="36"/>
  <c r="G60" i="36"/>
  <c r="R60" i="36" s="1"/>
  <c r="L63" i="36"/>
  <c r="G64" i="36"/>
  <c r="R64" i="36" s="1"/>
  <c r="L67" i="36"/>
  <c r="G68" i="36"/>
  <c r="R68" i="36" s="1"/>
  <c r="W60" i="36"/>
  <c r="W64" i="36"/>
  <c r="W68" i="36"/>
  <c r="W58" i="35"/>
  <c r="W61" i="35"/>
  <c r="L62" i="35"/>
  <c r="G63" i="35"/>
  <c r="R63" i="35" s="1"/>
  <c r="L63" i="35"/>
  <c r="W65" i="35"/>
  <c r="L66" i="35"/>
  <c r="O59" i="35"/>
  <c r="P59" i="35" s="1"/>
  <c r="W59" i="35"/>
  <c r="L58" i="34"/>
  <c r="L60" i="34"/>
  <c r="L62" i="34"/>
  <c r="L64" i="34"/>
  <c r="L66" i="34"/>
  <c r="L68" i="34"/>
  <c r="L70" i="34"/>
  <c r="L72" i="34"/>
  <c r="L74" i="34"/>
  <c r="W75" i="34"/>
  <c r="G79" i="34"/>
  <c r="R79" i="34" s="1"/>
  <c r="W76" i="34"/>
  <c r="W79" i="34"/>
  <c r="L63" i="33"/>
  <c r="L65" i="33"/>
  <c r="L67" i="33"/>
  <c r="L69" i="33"/>
  <c r="L71" i="33"/>
  <c r="L75" i="33"/>
  <c r="L58" i="33"/>
  <c r="L60" i="33"/>
  <c r="L62" i="33"/>
  <c r="L64" i="33"/>
  <c r="L66" i="33"/>
  <c r="L68" i="33"/>
  <c r="L70" i="33"/>
  <c r="L72" i="33"/>
  <c r="L74" i="33"/>
  <c r="O58" i="36"/>
  <c r="P58" i="36" s="1"/>
  <c r="W59" i="36"/>
  <c r="O62" i="36"/>
  <c r="P62" i="36" s="1"/>
  <c r="W63" i="36"/>
  <c r="O64" i="36"/>
  <c r="P64" i="36" s="1"/>
  <c r="W65" i="36"/>
  <c r="O66" i="36"/>
  <c r="P66" i="36" s="1"/>
  <c r="W67" i="36"/>
  <c r="O68" i="36"/>
  <c r="P68" i="36" s="1"/>
  <c r="AB11" i="36"/>
  <c r="AB13" i="36" s="1"/>
  <c r="V58" i="36"/>
  <c r="G59" i="36"/>
  <c r="V60" i="36"/>
  <c r="G61" i="36"/>
  <c r="L61" i="36"/>
  <c r="V62" i="36"/>
  <c r="G63" i="36"/>
  <c r="V64" i="36"/>
  <c r="G65" i="36"/>
  <c r="V66" i="36"/>
  <c r="G67" i="36"/>
  <c r="V68" i="36"/>
  <c r="AB12" i="36"/>
  <c r="AB14" i="36" s="1"/>
  <c r="W10" i="35"/>
  <c r="W11" i="35" s="1"/>
  <c r="S58" i="35"/>
  <c r="G58" i="35"/>
  <c r="L60" i="35"/>
  <c r="W62" i="35"/>
  <c r="S64" i="35"/>
  <c r="G64" i="35"/>
  <c r="L65" i="35"/>
  <c r="O65" i="35" s="1"/>
  <c r="P65" i="35" s="1"/>
  <c r="R59" i="35"/>
  <c r="V59" i="35"/>
  <c r="S66" i="35"/>
  <c r="G66" i="35"/>
  <c r="S62" i="35"/>
  <c r="G62" i="35"/>
  <c r="AB12" i="35"/>
  <c r="AB14" i="35" s="1"/>
  <c r="L58" i="35"/>
  <c r="S60" i="35"/>
  <c r="G60" i="35"/>
  <c r="L61" i="35"/>
  <c r="O61" i="35" s="1"/>
  <c r="P61" i="35" s="1"/>
  <c r="L64" i="35"/>
  <c r="W66" i="35"/>
  <c r="V77" i="34"/>
  <c r="O77" i="34"/>
  <c r="P77" i="34" s="1"/>
  <c r="R77" i="34"/>
  <c r="S76" i="34"/>
  <c r="G76" i="34"/>
  <c r="V79" i="34"/>
  <c r="G59" i="34"/>
  <c r="L59" i="34"/>
  <c r="G61" i="34"/>
  <c r="L61" i="34"/>
  <c r="G63" i="34"/>
  <c r="L63" i="34"/>
  <c r="G65" i="34"/>
  <c r="L65" i="34"/>
  <c r="G67" i="34"/>
  <c r="L67" i="34"/>
  <c r="G69" i="34"/>
  <c r="L69" i="34"/>
  <c r="G71" i="34"/>
  <c r="L71" i="34"/>
  <c r="G73" i="34"/>
  <c r="L73" i="34"/>
  <c r="G75" i="34"/>
  <c r="L75" i="34"/>
  <c r="S78" i="34"/>
  <c r="G78" i="34"/>
  <c r="O79" i="34"/>
  <c r="P79" i="34" s="1"/>
  <c r="W77" i="34"/>
  <c r="L76" i="34"/>
  <c r="S77" i="34"/>
  <c r="AB11" i="34" s="1"/>
  <c r="AB13" i="34" s="1"/>
  <c r="W80" i="34"/>
  <c r="G58" i="34"/>
  <c r="G60" i="34"/>
  <c r="G62" i="34"/>
  <c r="G64" i="34"/>
  <c r="G66" i="34"/>
  <c r="G68" i="34"/>
  <c r="G70" i="34"/>
  <c r="G72" i="34"/>
  <c r="G74" i="34"/>
  <c r="L78" i="34"/>
  <c r="S80" i="34"/>
  <c r="G80" i="34"/>
  <c r="L81" i="34"/>
  <c r="O81" i="34" s="1"/>
  <c r="P81" i="34" s="1"/>
  <c r="AB12" i="34"/>
  <c r="AB14" i="34" s="1"/>
  <c r="L59" i="33"/>
  <c r="L61" i="33"/>
  <c r="S58" i="33"/>
  <c r="G58" i="33"/>
  <c r="S60" i="33"/>
  <c r="G60" i="33"/>
  <c r="S62" i="33"/>
  <c r="G62" i="33"/>
  <c r="S64" i="33"/>
  <c r="G64" i="33"/>
  <c r="S66" i="33"/>
  <c r="G66" i="33"/>
  <c r="S68" i="33"/>
  <c r="G68" i="33"/>
  <c r="S70" i="33"/>
  <c r="G70" i="33"/>
  <c r="S72" i="33"/>
  <c r="G72" i="33"/>
  <c r="S74" i="33"/>
  <c r="G74" i="33"/>
  <c r="AB12" i="33"/>
  <c r="AB14" i="33" s="1"/>
  <c r="G59" i="33"/>
  <c r="G61" i="33"/>
  <c r="G63" i="33"/>
  <c r="G65" i="33"/>
  <c r="G67" i="33"/>
  <c r="G69" i="33"/>
  <c r="G71" i="33"/>
  <c r="G73" i="33"/>
  <c r="G75" i="33"/>
  <c r="O60" i="36" l="1"/>
  <c r="P60" i="36" s="1"/>
  <c r="V61" i="35"/>
  <c r="V63" i="35"/>
  <c r="R61" i="35"/>
  <c r="O63" i="35"/>
  <c r="P63" i="35" s="1"/>
  <c r="R81" i="34"/>
  <c r="X66" i="36"/>
  <c r="Y66" i="36" s="1"/>
  <c r="X64" i="36"/>
  <c r="Z64" i="36" s="1"/>
  <c r="X58" i="36"/>
  <c r="Y58" i="36" s="1"/>
  <c r="X67" i="36"/>
  <c r="X65" i="36"/>
  <c r="Z65" i="36" s="1"/>
  <c r="X63" i="36"/>
  <c r="Z63" i="36" s="1"/>
  <c r="X61" i="36"/>
  <c r="Z61" i="36" s="1"/>
  <c r="X59" i="36"/>
  <c r="Z59" i="36" s="1"/>
  <c r="Z67" i="36"/>
  <c r="AA67" i="36" s="1"/>
  <c r="X62" i="36"/>
  <c r="Z62" i="36" s="1"/>
  <c r="X68" i="36"/>
  <c r="Z68" i="36" s="1"/>
  <c r="X60" i="36"/>
  <c r="Z60" i="36" s="1"/>
  <c r="O65" i="36"/>
  <c r="P65" i="36" s="1"/>
  <c r="V65" i="36"/>
  <c r="R65" i="36"/>
  <c r="O61" i="36"/>
  <c r="P61" i="36" s="1"/>
  <c r="V61" i="36"/>
  <c r="Y61" i="36" s="1"/>
  <c r="R61" i="36"/>
  <c r="O67" i="36"/>
  <c r="P67" i="36" s="1"/>
  <c r="R67" i="36"/>
  <c r="V67" i="36"/>
  <c r="Y67" i="36" s="1"/>
  <c r="O63" i="36"/>
  <c r="P63" i="36" s="1"/>
  <c r="V63" i="36"/>
  <c r="R63" i="36"/>
  <c r="O59" i="36"/>
  <c r="P59" i="36" s="1"/>
  <c r="R59" i="36"/>
  <c r="AA6" i="36" s="1"/>
  <c r="AA7" i="36" s="1"/>
  <c r="AA8" i="36" s="1"/>
  <c r="AC6" i="36" s="1"/>
  <c r="AC7" i="36" s="1"/>
  <c r="AC8" i="36" s="1"/>
  <c r="V59" i="36"/>
  <c r="R58" i="35"/>
  <c r="V58" i="35"/>
  <c r="O58" i="35"/>
  <c r="P58" i="35" s="1"/>
  <c r="O66" i="35"/>
  <c r="P66" i="35" s="1"/>
  <c r="V66" i="35"/>
  <c r="R66" i="35"/>
  <c r="AB11" i="35"/>
  <c r="AB13" i="35" s="1"/>
  <c r="O64" i="35"/>
  <c r="P64" i="35" s="1"/>
  <c r="V64" i="35"/>
  <c r="R64" i="35"/>
  <c r="O60" i="35"/>
  <c r="P60" i="35" s="1"/>
  <c r="R60" i="35"/>
  <c r="V60" i="35"/>
  <c r="V65" i="35"/>
  <c r="O62" i="35"/>
  <c r="P62" i="35" s="1"/>
  <c r="R62" i="35"/>
  <c r="V62" i="35"/>
  <c r="R65" i="35"/>
  <c r="X80" i="34"/>
  <c r="Z80" i="34" s="1"/>
  <c r="X78" i="34"/>
  <c r="Z78" i="34" s="1"/>
  <c r="X76" i="34"/>
  <c r="Z76" i="34" s="1"/>
  <c r="X81" i="34"/>
  <c r="Z81" i="34" s="1"/>
  <c r="X74" i="34"/>
  <c r="Z74" i="34" s="1"/>
  <c r="X72" i="34"/>
  <c r="X70" i="34"/>
  <c r="Z70" i="34" s="1"/>
  <c r="X68" i="34"/>
  <c r="X66" i="34"/>
  <c r="Z66" i="34" s="1"/>
  <c r="X64" i="34"/>
  <c r="Z64" i="34" s="1"/>
  <c r="X62" i="34"/>
  <c r="Z62" i="34" s="1"/>
  <c r="X60" i="34"/>
  <c r="Z60" i="34" s="1"/>
  <c r="X58" i="34"/>
  <c r="Z58" i="34" s="1"/>
  <c r="X79" i="34"/>
  <c r="Z79" i="34" s="1"/>
  <c r="X75" i="34"/>
  <c r="Z75" i="34" s="1"/>
  <c r="X77" i="34"/>
  <c r="Z77" i="34" s="1"/>
  <c r="X73" i="34"/>
  <c r="Z73" i="34" s="1"/>
  <c r="Z72" i="34"/>
  <c r="X71" i="34"/>
  <c r="Z71" i="34" s="1"/>
  <c r="X69" i="34"/>
  <c r="Z69" i="34" s="1"/>
  <c r="Z68" i="34"/>
  <c r="X67" i="34"/>
  <c r="Z67" i="34" s="1"/>
  <c r="X65" i="34"/>
  <c r="Z65" i="34" s="1"/>
  <c r="X63" i="34"/>
  <c r="Z63" i="34" s="1"/>
  <c r="X61" i="34"/>
  <c r="Z61" i="34" s="1"/>
  <c r="X59" i="34"/>
  <c r="Z59" i="34" s="1"/>
  <c r="O72" i="34"/>
  <c r="P72" i="34" s="1"/>
  <c r="R72" i="34"/>
  <c r="V72" i="34"/>
  <c r="Y72" i="34" s="1"/>
  <c r="V73" i="34"/>
  <c r="R73" i="34"/>
  <c r="O73" i="34"/>
  <c r="P73" i="34" s="1"/>
  <c r="V65" i="34"/>
  <c r="O65" i="34"/>
  <c r="P65" i="34" s="1"/>
  <c r="R65" i="34"/>
  <c r="O70" i="34"/>
  <c r="P70" i="34" s="1"/>
  <c r="R70" i="34"/>
  <c r="V70" i="34"/>
  <c r="R62" i="34"/>
  <c r="V62" i="34"/>
  <c r="O62" i="34"/>
  <c r="P62" i="34" s="1"/>
  <c r="V76" i="34"/>
  <c r="Y76" i="34" s="1"/>
  <c r="R76" i="34"/>
  <c r="O76" i="34"/>
  <c r="P76" i="34" s="1"/>
  <c r="O80" i="34"/>
  <c r="P80" i="34" s="1"/>
  <c r="V80" i="34"/>
  <c r="R80" i="34"/>
  <c r="R64" i="34"/>
  <c r="O64" i="34"/>
  <c r="P64" i="34" s="1"/>
  <c r="V64" i="34"/>
  <c r="Y64" i="34" s="1"/>
  <c r="V69" i="34"/>
  <c r="R69" i="34"/>
  <c r="O69" i="34"/>
  <c r="P69" i="34" s="1"/>
  <c r="V61" i="34"/>
  <c r="Y61" i="34" s="1"/>
  <c r="R61" i="34"/>
  <c r="O61" i="34"/>
  <c r="P61" i="34" s="1"/>
  <c r="V81" i="34"/>
  <c r="R68" i="34"/>
  <c r="O68" i="34"/>
  <c r="P68" i="34" s="1"/>
  <c r="V68" i="34"/>
  <c r="Y68" i="34" s="1"/>
  <c r="R60" i="34"/>
  <c r="V60" i="34"/>
  <c r="O60" i="34"/>
  <c r="P60" i="34" s="1"/>
  <c r="V75" i="34"/>
  <c r="O75" i="34"/>
  <c r="P75" i="34" s="1"/>
  <c r="R75" i="34"/>
  <c r="V71" i="34"/>
  <c r="O71" i="34"/>
  <c r="P71" i="34" s="1"/>
  <c r="R71" i="34"/>
  <c r="V67" i="34"/>
  <c r="R67" i="34"/>
  <c r="O67" i="34"/>
  <c r="P67" i="34" s="1"/>
  <c r="V63" i="34"/>
  <c r="O63" i="34"/>
  <c r="P63" i="34" s="1"/>
  <c r="R63" i="34"/>
  <c r="V59" i="34"/>
  <c r="O59" i="34"/>
  <c r="P59" i="34" s="1"/>
  <c r="R59" i="34"/>
  <c r="Y77" i="34"/>
  <c r="R74" i="34"/>
  <c r="V74" i="34"/>
  <c r="O74" i="34"/>
  <c r="P74" i="34" s="1"/>
  <c r="R66" i="34"/>
  <c r="O66" i="34"/>
  <c r="P66" i="34" s="1"/>
  <c r="V66" i="34"/>
  <c r="O58" i="34"/>
  <c r="P58" i="34" s="1"/>
  <c r="R58" i="34"/>
  <c r="V58" i="34"/>
  <c r="R78" i="34"/>
  <c r="V78" i="34"/>
  <c r="O78" i="34"/>
  <c r="P78" i="34" s="1"/>
  <c r="V72" i="33"/>
  <c r="O72" i="33"/>
  <c r="P72" i="33" s="1"/>
  <c r="R72" i="33"/>
  <c r="V68" i="33"/>
  <c r="O68" i="33"/>
  <c r="P68" i="33" s="1"/>
  <c r="R68" i="33"/>
  <c r="V64" i="33"/>
  <c r="O64" i="33"/>
  <c r="P64" i="33" s="1"/>
  <c r="R64" i="33"/>
  <c r="V60" i="33"/>
  <c r="O60" i="33"/>
  <c r="P60" i="33" s="1"/>
  <c r="R60" i="33"/>
  <c r="R75" i="33"/>
  <c r="V75" i="33"/>
  <c r="O75" i="33"/>
  <c r="P75" i="33" s="1"/>
  <c r="R67" i="33"/>
  <c r="V67" i="33"/>
  <c r="O67" i="33"/>
  <c r="P67" i="33" s="1"/>
  <c r="R59" i="33"/>
  <c r="V59" i="33"/>
  <c r="O59" i="33"/>
  <c r="P59" i="33" s="1"/>
  <c r="R69" i="33"/>
  <c r="V69" i="33"/>
  <c r="O69" i="33"/>
  <c r="P69" i="33" s="1"/>
  <c r="R61" i="33"/>
  <c r="V61" i="33"/>
  <c r="O61" i="33"/>
  <c r="P61" i="33" s="1"/>
  <c r="R73" i="33"/>
  <c r="V73" i="33"/>
  <c r="O73" i="33"/>
  <c r="P73" i="33" s="1"/>
  <c r="R65" i="33"/>
  <c r="V65" i="33"/>
  <c r="O65" i="33"/>
  <c r="P65" i="33" s="1"/>
  <c r="V74" i="33"/>
  <c r="O74" i="33"/>
  <c r="P74" i="33" s="1"/>
  <c r="R74" i="33"/>
  <c r="V70" i="33"/>
  <c r="O70" i="33"/>
  <c r="P70" i="33" s="1"/>
  <c r="R70" i="33"/>
  <c r="V66" i="33"/>
  <c r="O66" i="33"/>
  <c r="P66" i="33" s="1"/>
  <c r="R66" i="33"/>
  <c r="V62" i="33"/>
  <c r="O62" i="33"/>
  <c r="P62" i="33" s="1"/>
  <c r="R62" i="33"/>
  <c r="V58" i="33"/>
  <c r="O58" i="33"/>
  <c r="P58" i="33" s="1"/>
  <c r="R58" i="33"/>
  <c r="R71" i="33"/>
  <c r="V71" i="33"/>
  <c r="O71" i="33"/>
  <c r="P71" i="33" s="1"/>
  <c r="R63" i="33"/>
  <c r="V63" i="33"/>
  <c r="O63" i="33"/>
  <c r="P63" i="33" s="1"/>
  <c r="AB11" i="33"/>
  <c r="AB13" i="33" s="1"/>
  <c r="AG14" i="26"/>
  <c r="Z59" i="29"/>
  <c r="Z60" i="29"/>
  <c r="Z61" i="29"/>
  <c r="Z62" i="29"/>
  <c r="Z63" i="29"/>
  <c r="Z64" i="29"/>
  <c r="Z65" i="29"/>
  <c r="Z66" i="29"/>
  <c r="Z67" i="29"/>
  <c r="Z68" i="29"/>
  <c r="Z69" i="29"/>
  <c r="Z70" i="29"/>
  <c r="Z71" i="29"/>
  <c r="Z72" i="29"/>
  <c r="Z73" i="29"/>
  <c r="Z74" i="29"/>
  <c r="Z75" i="29"/>
  <c r="Z76" i="29"/>
  <c r="Z77" i="29"/>
  <c r="Z78" i="29"/>
  <c r="Z79" i="29"/>
  <c r="Z80" i="29"/>
  <c r="Z81" i="29"/>
  <c r="Z82" i="29"/>
  <c r="Z83" i="29"/>
  <c r="Z84" i="29"/>
  <c r="Z85" i="29"/>
  <c r="Z86" i="29"/>
  <c r="Z87" i="29"/>
  <c r="Z88" i="29"/>
  <c r="Z89" i="29"/>
  <c r="Z90" i="29"/>
  <c r="Z91" i="29"/>
  <c r="Z92" i="29"/>
  <c r="Z93" i="29"/>
  <c r="Z94" i="29"/>
  <c r="Z95" i="29"/>
  <c r="Z96" i="29"/>
  <c r="Z97" i="29"/>
  <c r="Z98" i="29"/>
  <c r="Z99" i="29"/>
  <c r="Z100" i="29"/>
  <c r="Z101" i="29"/>
  <c r="Z102" i="29"/>
  <c r="Z103" i="29"/>
  <c r="Z104" i="29"/>
  <c r="Z105" i="29"/>
  <c r="Z106" i="29"/>
  <c r="Z107" i="29"/>
  <c r="Z108" i="29"/>
  <c r="Z109" i="29"/>
  <c r="Z110" i="29"/>
  <c r="Z111" i="29"/>
  <c r="Z112" i="29"/>
  <c r="Z113" i="29"/>
  <c r="Z114" i="29"/>
  <c r="Z115" i="29"/>
  <c r="Z116" i="29"/>
  <c r="Z117" i="29"/>
  <c r="Z118" i="29"/>
  <c r="Z119" i="29"/>
  <c r="Z120" i="29"/>
  <c r="Z121" i="29"/>
  <c r="Z122" i="29"/>
  <c r="Z123" i="29"/>
  <c r="Z124" i="29"/>
  <c r="Z125" i="29"/>
  <c r="Z126" i="29"/>
  <c r="Z127" i="29"/>
  <c r="Z128" i="29"/>
  <c r="Z129" i="29"/>
  <c r="Z130" i="29"/>
  <c r="Z131" i="29"/>
  <c r="Z132" i="29"/>
  <c r="Z133" i="29"/>
  <c r="Z134" i="29"/>
  <c r="Z135" i="29"/>
  <c r="Z136" i="29"/>
  <c r="Z137" i="29"/>
  <c r="Z138" i="29"/>
  <c r="Z139" i="29"/>
  <c r="Z140" i="29"/>
  <c r="Z141" i="29"/>
  <c r="Z142" i="29"/>
  <c r="Z143" i="29"/>
  <c r="Z144" i="29"/>
  <c r="Z145" i="29"/>
  <c r="Z146" i="29"/>
  <c r="Z147" i="29"/>
  <c r="Z148" i="29"/>
  <c r="Z149" i="29"/>
  <c r="Z150" i="29"/>
  <c r="Z151" i="29"/>
  <c r="Z152" i="29"/>
  <c r="Z153" i="29"/>
  <c r="Z154" i="29"/>
  <c r="Z155" i="29"/>
  <c r="Z156" i="29"/>
  <c r="Z58" i="29"/>
  <c r="Z59" i="28"/>
  <c r="Z60" i="28"/>
  <c r="Z61" i="28"/>
  <c r="Z62" i="28"/>
  <c r="Z63" i="28"/>
  <c r="Z64" i="28"/>
  <c r="Z65" i="28"/>
  <c r="Z66" i="28"/>
  <c r="Z67" i="28"/>
  <c r="Z68" i="28"/>
  <c r="Z69" i="28"/>
  <c r="Z70" i="28"/>
  <c r="Z71" i="28"/>
  <c r="Z72" i="28"/>
  <c r="Z73" i="28"/>
  <c r="Z74" i="28"/>
  <c r="Z75" i="28"/>
  <c r="Z76" i="28"/>
  <c r="Z77" i="28"/>
  <c r="Z78" i="28"/>
  <c r="Z79" i="28"/>
  <c r="Z80" i="28"/>
  <c r="Z81" i="28"/>
  <c r="Z82" i="28"/>
  <c r="Z83" i="28"/>
  <c r="Z84" i="28"/>
  <c r="Z85" i="28"/>
  <c r="Z86" i="28"/>
  <c r="Z87" i="28"/>
  <c r="Z88" i="28"/>
  <c r="Z89" i="28"/>
  <c r="Z90" i="28"/>
  <c r="Z91" i="28"/>
  <c r="Z92" i="28"/>
  <c r="Z93" i="28"/>
  <c r="Z94" i="28"/>
  <c r="Z95" i="28"/>
  <c r="Z96" i="28"/>
  <c r="Z97" i="28"/>
  <c r="Z98" i="28"/>
  <c r="Z99" i="28"/>
  <c r="Z100" i="28"/>
  <c r="Z101" i="28"/>
  <c r="Z102" i="28"/>
  <c r="Z103" i="28"/>
  <c r="Z104" i="28"/>
  <c r="Z105" i="28"/>
  <c r="Z106" i="28"/>
  <c r="Z107" i="28"/>
  <c r="Z108" i="28"/>
  <c r="Z109" i="28"/>
  <c r="Z110" i="28"/>
  <c r="Z111" i="28"/>
  <c r="Z112" i="28"/>
  <c r="Z113" i="28"/>
  <c r="Z114" i="28"/>
  <c r="Z115" i="28"/>
  <c r="Z116" i="28"/>
  <c r="Z117" i="28"/>
  <c r="Z118" i="28"/>
  <c r="Z119" i="28"/>
  <c r="Z120" i="28"/>
  <c r="Z121" i="28"/>
  <c r="Z122" i="28"/>
  <c r="Z123" i="28"/>
  <c r="Z124" i="28"/>
  <c r="Z125" i="28"/>
  <c r="Z126" i="28"/>
  <c r="Z127" i="28"/>
  <c r="Z128" i="28"/>
  <c r="Z129" i="28"/>
  <c r="Z130" i="28"/>
  <c r="Z131" i="28"/>
  <c r="Z132" i="28"/>
  <c r="Z133" i="28"/>
  <c r="Z134" i="28"/>
  <c r="Z135" i="28"/>
  <c r="Z136" i="28"/>
  <c r="Z137" i="28"/>
  <c r="Z138" i="28"/>
  <c r="Z139" i="28"/>
  <c r="Z140" i="28"/>
  <c r="Z141" i="28"/>
  <c r="Z142" i="28"/>
  <c r="Z143" i="28"/>
  <c r="Z144" i="28"/>
  <c r="Z145" i="28"/>
  <c r="Z146" i="28"/>
  <c r="Z147" i="28"/>
  <c r="Z148" i="28"/>
  <c r="Z149" i="28"/>
  <c r="Z150" i="28"/>
  <c r="Z151" i="28"/>
  <c r="Z152" i="28"/>
  <c r="Z153" i="28"/>
  <c r="Z154" i="28"/>
  <c r="Z155" i="28"/>
  <c r="Z156" i="28"/>
  <c r="Z58" i="28"/>
  <c r="Z59" i="27"/>
  <c r="Z60" i="27"/>
  <c r="Z61" i="27"/>
  <c r="Z62" i="27"/>
  <c r="Z63" i="27"/>
  <c r="Z64" i="27"/>
  <c r="Z65" i="27"/>
  <c r="Z66" i="27"/>
  <c r="Z67" i="27"/>
  <c r="Z68" i="27"/>
  <c r="Z69" i="27"/>
  <c r="Z70" i="27"/>
  <c r="Z71" i="27"/>
  <c r="Z72" i="27"/>
  <c r="Z73" i="27"/>
  <c r="Z74" i="27"/>
  <c r="Z75" i="27"/>
  <c r="Z76" i="27"/>
  <c r="Z77" i="27"/>
  <c r="Z78" i="27"/>
  <c r="Z79" i="27"/>
  <c r="Z80" i="27"/>
  <c r="Z81" i="27"/>
  <c r="Z82" i="27"/>
  <c r="Z83" i="27"/>
  <c r="Z84" i="27"/>
  <c r="Z85" i="27"/>
  <c r="Z86" i="27"/>
  <c r="Z87" i="27"/>
  <c r="Z88" i="27"/>
  <c r="Z89" i="27"/>
  <c r="Z90" i="27"/>
  <c r="Z91" i="27"/>
  <c r="Z92" i="27"/>
  <c r="Z93" i="27"/>
  <c r="Z94" i="27"/>
  <c r="Z95" i="27"/>
  <c r="Z96" i="27"/>
  <c r="Z97" i="27"/>
  <c r="Z98" i="27"/>
  <c r="Z99" i="27"/>
  <c r="Z100" i="27"/>
  <c r="Z101" i="27"/>
  <c r="Z102" i="27"/>
  <c r="Z103" i="27"/>
  <c r="Z104" i="27"/>
  <c r="Z105" i="27"/>
  <c r="Z106" i="27"/>
  <c r="Z107" i="27"/>
  <c r="Z108" i="27"/>
  <c r="Z109" i="27"/>
  <c r="Z110" i="27"/>
  <c r="Z111" i="27"/>
  <c r="Z112" i="27"/>
  <c r="Z113" i="27"/>
  <c r="Z114" i="27"/>
  <c r="Z115" i="27"/>
  <c r="Z116" i="27"/>
  <c r="Z117" i="27"/>
  <c r="Z118" i="27"/>
  <c r="Z119" i="27"/>
  <c r="Z120" i="27"/>
  <c r="Z121" i="27"/>
  <c r="Z122" i="27"/>
  <c r="Z123" i="27"/>
  <c r="Z124" i="27"/>
  <c r="Z125" i="27"/>
  <c r="Z126" i="27"/>
  <c r="Z127" i="27"/>
  <c r="Z128" i="27"/>
  <c r="Z129" i="27"/>
  <c r="Z130" i="27"/>
  <c r="Z131" i="27"/>
  <c r="Z132" i="27"/>
  <c r="Z133" i="27"/>
  <c r="Z134" i="27"/>
  <c r="Z135" i="27"/>
  <c r="Z136" i="27"/>
  <c r="Z137" i="27"/>
  <c r="Z138" i="27"/>
  <c r="Z139" i="27"/>
  <c r="Z140" i="27"/>
  <c r="Z141" i="27"/>
  <c r="Z142" i="27"/>
  <c r="Z143" i="27"/>
  <c r="Z144" i="27"/>
  <c r="Z145" i="27"/>
  <c r="Z146" i="27"/>
  <c r="Z147" i="27"/>
  <c r="Z148" i="27"/>
  <c r="Z149" i="27"/>
  <c r="Z150" i="27"/>
  <c r="Z151" i="27"/>
  <c r="Z152" i="27"/>
  <c r="Z153" i="27"/>
  <c r="Z154" i="27"/>
  <c r="Z155" i="27"/>
  <c r="Z156" i="27"/>
  <c r="Z58" i="27"/>
  <c r="Z58" i="26"/>
  <c r="Z59" i="26"/>
  <c r="Z60" i="26"/>
  <c r="Z61" i="26"/>
  <c r="Z62" i="26"/>
  <c r="Z63" i="26"/>
  <c r="Z64" i="26"/>
  <c r="Z65" i="26"/>
  <c r="Z66" i="26"/>
  <c r="Z67" i="26"/>
  <c r="Z68" i="26"/>
  <c r="Z69" i="26"/>
  <c r="Z70" i="26"/>
  <c r="Z71" i="26"/>
  <c r="Z72" i="26"/>
  <c r="Z73" i="26"/>
  <c r="Z74" i="26"/>
  <c r="Z75" i="26"/>
  <c r="Z76" i="26"/>
  <c r="Z77" i="26"/>
  <c r="Z78" i="26"/>
  <c r="Z79" i="26"/>
  <c r="Z80" i="26"/>
  <c r="Z81" i="26"/>
  <c r="Z82" i="26"/>
  <c r="Z83" i="26"/>
  <c r="Z84" i="26"/>
  <c r="Z85" i="26"/>
  <c r="Z86" i="26"/>
  <c r="Z87" i="26"/>
  <c r="Z88" i="26"/>
  <c r="Z89" i="26"/>
  <c r="Z90" i="26"/>
  <c r="Z91" i="26"/>
  <c r="Z92" i="26"/>
  <c r="Z93" i="26"/>
  <c r="Z94" i="26"/>
  <c r="Z95" i="26"/>
  <c r="Z96" i="26"/>
  <c r="Z97" i="26"/>
  <c r="Z98" i="26"/>
  <c r="Z99" i="26"/>
  <c r="Z100" i="26"/>
  <c r="Z101" i="26"/>
  <c r="Z102" i="26"/>
  <c r="Z103" i="26"/>
  <c r="Z104" i="26"/>
  <c r="Z105" i="26"/>
  <c r="Z106" i="26"/>
  <c r="Z107" i="26"/>
  <c r="Z108" i="26"/>
  <c r="Z109" i="26"/>
  <c r="Z110" i="26"/>
  <c r="Z111" i="26"/>
  <c r="Z112" i="26"/>
  <c r="Z113" i="26"/>
  <c r="Z114" i="26"/>
  <c r="Z115" i="26"/>
  <c r="Z116" i="26"/>
  <c r="Z117" i="26"/>
  <c r="Z118" i="26"/>
  <c r="Z119" i="26"/>
  <c r="Z120" i="26"/>
  <c r="Z121" i="26"/>
  <c r="Z122" i="26"/>
  <c r="Z123" i="26"/>
  <c r="Z124" i="26"/>
  <c r="Z125" i="26"/>
  <c r="Z126" i="26"/>
  <c r="Z127" i="26"/>
  <c r="Z128" i="26"/>
  <c r="Z129" i="26"/>
  <c r="Z130" i="26"/>
  <c r="Z131" i="26"/>
  <c r="Z132" i="26"/>
  <c r="Z133" i="26"/>
  <c r="Z134" i="26"/>
  <c r="Z135" i="26"/>
  <c r="Z136" i="26"/>
  <c r="Z137" i="26"/>
  <c r="Z138" i="26"/>
  <c r="Z139" i="26"/>
  <c r="Z140" i="26"/>
  <c r="Z141" i="26"/>
  <c r="Z142" i="26"/>
  <c r="Z143" i="26"/>
  <c r="Z144" i="26"/>
  <c r="Z145" i="26"/>
  <c r="Z146" i="26"/>
  <c r="Z147" i="26"/>
  <c r="Z148" i="26"/>
  <c r="Z149" i="26"/>
  <c r="Z150" i="26"/>
  <c r="Z151" i="26"/>
  <c r="Z152" i="26"/>
  <c r="Z153" i="26"/>
  <c r="Z154" i="26"/>
  <c r="Z155" i="26"/>
  <c r="Z156" i="26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Z133" i="5"/>
  <c r="Z134" i="5"/>
  <c r="Z135" i="5"/>
  <c r="Z136" i="5"/>
  <c r="Z137" i="5"/>
  <c r="Z138" i="5"/>
  <c r="Z139" i="5"/>
  <c r="Z140" i="5"/>
  <c r="Z141" i="5"/>
  <c r="Z142" i="5"/>
  <c r="Z143" i="5"/>
  <c r="Z144" i="5"/>
  <c r="Z145" i="5"/>
  <c r="Z146" i="5"/>
  <c r="Z147" i="5"/>
  <c r="Z148" i="5"/>
  <c r="Z149" i="5"/>
  <c r="Z150" i="5"/>
  <c r="Z151" i="5"/>
  <c r="Z152" i="5"/>
  <c r="Z153" i="5"/>
  <c r="Z154" i="5"/>
  <c r="Z155" i="5"/>
  <c r="Z156" i="5"/>
  <c r="Z58" i="5"/>
  <c r="AA6" i="26"/>
  <c r="W10" i="26"/>
  <c r="AA6" i="27"/>
  <c r="AA6" i="5"/>
  <c r="AA6" i="33" l="1"/>
  <c r="AA7" i="33" s="1"/>
  <c r="AA8" i="33" s="1"/>
  <c r="AC6" i="33" s="1"/>
  <c r="AC7" i="33" s="1"/>
  <c r="AC8" i="33" s="1"/>
  <c r="Y64" i="36"/>
  <c r="Y63" i="36"/>
  <c r="AA61" i="36"/>
  <c r="Z66" i="36"/>
  <c r="AA66" i="36" s="1"/>
  <c r="Y62" i="36"/>
  <c r="Y60" i="36"/>
  <c r="AA60" i="36" s="1"/>
  <c r="Y59" i="36"/>
  <c r="AA59" i="36" s="1"/>
  <c r="Y65" i="36"/>
  <c r="AA65" i="36" s="1"/>
  <c r="Z58" i="36"/>
  <c r="AA58" i="36" s="1"/>
  <c r="AA63" i="36"/>
  <c r="AA64" i="36"/>
  <c r="AA6" i="35"/>
  <c r="AA7" i="35" s="1"/>
  <c r="AA8" i="35" s="1"/>
  <c r="AC6" i="35" s="1"/>
  <c r="AC7" i="35" s="1"/>
  <c r="AC8" i="35" s="1"/>
  <c r="Y81" i="34"/>
  <c r="Y59" i="34"/>
  <c r="Y65" i="34"/>
  <c r="AA65" i="34" s="1"/>
  <c r="AA77" i="34"/>
  <c r="AA7" i="34"/>
  <c r="AA8" i="34" s="1"/>
  <c r="AC6" i="34" s="1"/>
  <c r="AC7" i="34" s="1"/>
  <c r="AC8" i="34" s="1"/>
  <c r="Y69" i="34"/>
  <c r="Y80" i="34"/>
  <c r="AA80" i="34" s="1"/>
  <c r="Y73" i="34"/>
  <c r="AA73" i="34" s="1"/>
  <c r="Y75" i="34"/>
  <c r="AA75" i="34" s="1"/>
  <c r="AA59" i="34"/>
  <c r="AA69" i="34"/>
  <c r="Y79" i="34"/>
  <c r="AA79" i="34" s="1"/>
  <c r="Y60" i="34"/>
  <c r="AA60" i="34" s="1"/>
  <c r="AA61" i="34"/>
  <c r="AA81" i="34"/>
  <c r="AA62" i="36"/>
  <c r="Y68" i="36"/>
  <c r="AA68" i="36" s="1"/>
  <c r="X66" i="35"/>
  <c r="Y66" i="35" s="1"/>
  <c r="X64" i="35"/>
  <c r="Y64" i="35" s="1"/>
  <c r="X62" i="35"/>
  <c r="Y62" i="35" s="1"/>
  <c r="X60" i="35"/>
  <c r="Y60" i="35" s="1"/>
  <c r="X58" i="35"/>
  <c r="Y58" i="35" s="1"/>
  <c r="X61" i="35"/>
  <c r="Y61" i="35" s="1"/>
  <c r="Z58" i="35"/>
  <c r="X63" i="35"/>
  <c r="Y63" i="35" s="1"/>
  <c r="X59" i="35"/>
  <c r="Y59" i="35" s="1"/>
  <c r="X65" i="35"/>
  <c r="Y65" i="35" s="1"/>
  <c r="Z64" i="35"/>
  <c r="Y66" i="34"/>
  <c r="AA66" i="34" s="1"/>
  <c r="Y74" i="34"/>
  <c r="AA74" i="34" s="1"/>
  <c r="Y71" i="34"/>
  <c r="AA71" i="34" s="1"/>
  <c r="Y70" i="34"/>
  <c r="AA70" i="34" s="1"/>
  <c r="AA64" i="34"/>
  <c r="AA68" i="34"/>
  <c r="AA72" i="34"/>
  <c r="AA76" i="34"/>
  <c r="Y78" i="34"/>
  <c r="AA78" i="34" s="1"/>
  <c r="Y58" i="34"/>
  <c r="AA58" i="34" s="1"/>
  <c r="Y67" i="34"/>
  <c r="AA67" i="34" s="1"/>
  <c r="Y63" i="34"/>
  <c r="AA63" i="34" s="1"/>
  <c r="Y62" i="34"/>
  <c r="AA62" i="34" s="1"/>
  <c r="X75" i="33"/>
  <c r="Y75" i="33" s="1"/>
  <c r="X73" i="33"/>
  <c r="Y73" i="33" s="1"/>
  <c r="X71" i="33"/>
  <c r="Y71" i="33" s="1"/>
  <c r="X69" i="33"/>
  <c r="Y69" i="33" s="1"/>
  <c r="X67" i="33"/>
  <c r="Y67" i="33" s="1"/>
  <c r="X65" i="33"/>
  <c r="Y65" i="33" s="1"/>
  <c r="X63" i="33"/>
  <c r="Y63" i="33" s="1"/>
  <c r="X61" i="33"/>
  <c r="Y61" i="33" s="1"/>
  <c r="X59" i="33"/>
  <c r="Z59" i="33" s="1"/>
  <c r="X74" i="33"/>
  <c r="Z74" i="33" s="1"/>
  <c r="X72" i="33"/>
  <c r="Y72" i="33" s="1"/>
  <c r="X70" i="33"/>
  <c r="Z70" i="33" s="1"/>
  <c r="X68" i="33"/>
  <c r="Y68" i="33" s="1"/>
  <c r="X66" i="33"/>
  <c r="Y66" i="33" s="1"/>
  <c r="X64" i="33"/>
  <c r="Y64" i="33" s="1"/>
  <c r="X62" i="33"/>
  <c r="Y62" i="33" s="1"/>
  <c r="Z61" i="33"/>
  <c r="X60" i="33"/>
  <c r="Y60" i="33" s="1"/>
  <c r="X58" i="33"/>
  <c r="Y58" i="33" s="1"/>
  <c r="J58" i="27"/>
  <c r="J60" i="26"/>
  <c r="J61" i="26"/>
  <c r="J62" i="26"/>
  <c r="J63" i="26"/>
  <c r="J64" i="26"/>
  <c r="J65" i="26"/>
  <c r="J66" i="26"/>
  <c r="J67" i="26"/>
  <c r="J68" i="26"/>
  <c r="J69" i="26"/>
  <c r="J70" i="26"/>
  <c r="J71" i="26"/>
  <c r="J72" i="26"/>
  <c r="J73" i="26"/>
  <c r="J74" i="26"/>
  <c r="J75" i="26"/>
  <c r="J76" i="26"/>
  <c r="J77" i="26"/>
  <c r="J78" i="26"/>
  <c r="J79" i="26"/>
  <c r="J80" i="26"/>
  <c r="J81" i="26"/>
  <c r="J82" i="26"/>
  <c r="J83" i="26"/>
  <c r="J84" i="26"/>
  <c r="J85" i="26"/>
  <c r="J86" i="26"/>
  <c r="J87" i="26"/>
  <c r="J88" i="26"/>
  <c r="J89" i="26"/>
  <c r="J90" i="26"/>
  <c r="J91" i="26"/>
  <c r="J92" i="26"/>
  <c r="J93" i="26"/>
  <c r="J94" i="26"/>
  <c r="J95" i="26"/>
  <c r="J96" i="26"/>
  <c r="J97" i="26"/>
  <c r="J98" i="26"/>
  <c r="J99" i="26"/>
  <c r="J100" i="26"/>
  <c r="J101" i="26"/>
  <c r="J102" i="26"/>
  <c r="J103" i="26"/>
  <c r="J104" i="26"/>
  <c r="J105" i="26"/>
  <c r="J106" i="26"/>
  <c r="J107" i="26"/>
  <c r="J108" i="26"/>
  <c r="J109" i="26"/>
  <c r="J110" i="26"/>
  <c r="J111" i="26"/>
  <c r="J112" i="26"/>
  <c r="J113" i="26"/>
  <c r="J114" i="26"/>
  <c r="J115" i="26"/>
  <c r="J116" i="26"/>
  <c r="J117" i="26"/>
  <c r="J118" i="26"/>
  <c r="J119" i="26"/>
  <c r="J120" i="26"/>
  <c r="J121" i="26"/>
  <c r="J122" i="26"/>
  <c r="J123" i="26"/>
  <c r="J124" i="26"/>
  <c r="J125" i="26"/>
  <c r="J126" i="26"/>
  <c r="J127" i="26"/>
  <c r="J128" i="26"/>
  <c r="J129" i="26"/>
  <c r="J130" i="26"/>
  <c r="J131" i="26"/>
  <c r="J132" i="26"/>
  <c r="J133" i="26"/>
  <c r="J134" i="26"/>
  <c r="J135" i="26"/>
  <c r="J136" i="26"/>
  <c r="J137" i="26"/>
  <c r="J138" i="26"/>
  <c r="J139" i="26"/>
  <c r="J140" i="26"/>
  <c r="J141" i="26"/>
  <c r="J142" i="26"/>
  <c r="J143" i="26"/>
  <c r="J144" i="26"/>
  <c r="J145" i="26"/>
  <c r="J146" i="26"/>
  <c r="J147" i="26"/>
  <c r="J148" i="26"/>
  <c r="J149" i="26"/>
  <c r="J150" i="26"/>
  <c r="J151" i="26"/>
  <c r="J152" i="26"/>
  <c r="J153" i="26"/>
  <c r="J154" i="26"/>
  <c r="J155" i="26"/>
  <c r="J156" i="26"/>
  <c r="J59" i="26"/>
  <c r="J58" i="26"/>
  <c r="Z63" i="33" l="1"/>
  <c r="Z65" i="33"/>
  <c r="Z73" i="33"/>
  <c r="AA73" i="33" s="1"/>
  <c r="Z60" i="35"/>
  <c r="Z66" i="35"/>
  <c r="Z63" i="35"/>
  <c r="AA63" i="35" s="1"/>
  <c r="Z62" i="35"/>
  <c r="AA62" i="35" s="1"/>
  <c r="Z67" i="33"/>
  <c r="AA67" i="33" s="1"/>
  <c r="Z69" i="33"/>
  <c r="AA69" i="33" s="1"/>
  <c r="Z60" i="33"/>
  <c r="Z72" i="33"/>
  <c r="AA72" i="33" s="1"/>
  <c r="Z64" i="33"/>
  <c r="AA64" i="33" s="1"/>
  <c r="Y59" i="33"/>
  <c r="AA59" i="33" s="1"/>
  <c r="Z71" i="33"/>
  <c r="AA71" i="33" s="1"/>
  <c r="Z75" i="33"/>
  <c r="AA75" i="33" s="1"/>
  <c r="Z68" i="33"/>
  <c r="AA68" i="33" s="1"/>
  <c r="AA64" i="35"/>
  <c r="AA66" i="35"/>
  <c r="AA58" i="35"/>
  <c r="AA60" i="35"/>
  <c r="Z61" i="35"/>
  <c r="AA61" i="35" s="1"/>
  <c r="Z65" i="35"/>
  <c r="AA65" i="35" s="1"/>
  <c r="Z59" i="35"/>
  <c r="AA59" i="35" s="1"/>
  <c r="AA63" i="33"/>
  <c r="Y70" i="33"/>
  <c r="AA70" i="33" s="1"/>
  <c r="AA60" i="33"/>
  <c r="Y74" i="33"/>
  <c r="AA74" i="33" s="1"/>
  <c r="Z58" i="33"/>
  <c r="AA58" i="33" s="1"/>
  <c r="Z62" i="33"/>
  <c r="AA62" i="33" s="1"/>
  <c r="Z66" i="33"/>
  <c r="AA66" i="33" s="1"/>
  <c r="AA61" i="33"/>
  <c r="AA65" i="33"/>
  <c r="L156" i="29"/>
  <c r="K156" i="29"/>
  <c r="T156" i="29" s="1"/>
  <c r="J156" i="29"/>
  <c r="I156" i="29"/>
  <c r="W156" i="29" s="1"/>
  <c r="G156" i="29"/>
  <c r="F156" i="29"/>
  <c r="S156" i="29" s="1"/>
  <c r="A156" i="29"/>
  <c r="K155" i="29"/>
  <c r="T155" i="29" s="1"/>
  <c r="J155" i="29"/>
  <c r="W155" i="29" s="1"/>
  <c r="I155" i="29"/>
  <c r="F155" i="29"/>
  <c r="A155" i="29"/>
  <c r="T154" i="29"/>
  <c r="K154" i="29"/>
  <c r="J154" i="29"/>
  <c r="I154" i="29"/>
  <c r="F154" i="29"/>
  <c r="S154" i="29" s="1"/>
  <c r="A154" i="29"/>
  <c r="K153" i="29"/>
  <c r="T153" i="29" s="1"/>
  <c r="J153" i="29"/>
  <c r="I153" i="29"/>
  <c r="F153" i="29"/>
  <c r="A153" i="29"/>
  <c r="K152" i="29"/>
  <c r="T152" i="29" s="1"/>
  <c r="J152" i="29"/>
  <c r="I152" i="29"/>
  <c r="F152" i="29"/>
  <c r="S152" i="29" s="1"/>
  <c r="A152" i="29"/>
  <c r="K151" i="29"/>
  <c r="T151" i="29" s="1"/>
  <c r="J151" i="29"/>
  <c r="I151" i="29"/>
  <c r="F151" i="29"/>
  <c r="A151" i="29"/>
  <c r="L150" i="29"/>
  <c r="K150" i="29"/>
  <c r="T150" i="29" s="1"/>
  <c r="J150" i="29"/>
  <c r="I150" i="29"/>
  <c r="W150" i="29" s="1"/>
  <c r="G150" i="29"/>
  <c r="F150" i="29"/>
  <c r="S150" i="29" s="1"/>
  <c r="A150" i="29"/>
  <c r="W149" i="29"/>
  <c r="K149" i="29"/>
  <c r="T149" i="29" s="1"/>
  <c r="J149" i="29"/>
  <c r="I149" i="29"/>
  <c r="F149" i="29"/>
  <c r="A149" i="29"/>
  <c r="K148" i="29"/>
  <c r="T148" i="29" s="1"/>
  <c r="J148" i="29"/>
  <c r="I148" i="29"/>
  <c r="F148" i="29"/>
  <c r="S148" i="29" s="1"/>
  <c r="A148" i="29"/>
  <c r="K147" i="29"/>
  <c r="T147" i="29" s="1"/>
  <c r="J147" i="29"/>
  <c r="W147" i="29" s="1"/>
  <c r="I147" i="29"/>
  <c r="F147" i="29"/>
  <c r="A147" i="29"/>
  <c r="K146" i="29"/>
  <c r="T146" i="29" s="1"/>
  <c r="J146" i="29"/>
  <c r="I146" i="29"/>
  <c r="F146" i="29"/>
  <c r="S146" i="29" s="1"/>
  <c r="A146" i="29"/>
  <c r="K145" i="29"/>
  <c r="T145" i="29" s="1"/>
  <c r="J145" i="29"/>
  <c r="I145" i="29"/>
  <c r="F145" i="29"/>
  <c r="A145" i="29"/>
  <c r="S144" i="29"/>
  <c r="K144" i="29"/>
  <c r="T144" i="29" s="1"/>
  <c r="J144" i="29"/>
  <c r="L144" i="29" s="1"/>
  <c r="I144" i="29"/>
  <c r="W144" i="29" s="1"/>
  <c r="G144" i="29"/>
  <c r="F144" i="29"/>
  <c r="A144" i="29"/>
  <c r="W143" i="29"/>
  <c r="K143" i="29"/>
  <c r="T143" i="29" s="1"/>
  <c r="J143" i="29"/>
  <c r="I143" i="29"/>
  <c r="F143" i="29"/>
  <c r="A143" i="29"/>
  <c r="K142" i="29"/>
  <c r="T142" i="29" s="1"/>
  <c r="J142" i="29"/>
  <c r="I142" i="29"/>
  <c r="F142" i="29"/>
  <c r="S142" i="29" s="1"/>
  <c r="A142" i="29"/>
  <c r="W141" i="29"/>
  <c r="K141" i="29"/>
  <c r="T141" i="29" s="1"/>
  <c r="J141" i="29"/>
  <c r="I141" i="29"/>
  <c r="F141" i="29"/>
  <c r="A141" i="29"/>
  <c r="T140" i="29"/>
  <c r="K140" i="29"/>
  <c r="J140" i="29"/>
  <c r="I140" i="29"/>
  <c r="F140" i="29"/>
  <c r="S140" i="29" s="1"/>
  <c r="A140" i="29"/>
  <c r="K139" i="29"/>
  <c r="T139" i="29" s="1"/>
  <c r="J139" i="29"/>
  <c r="I139" i="29"/>
  <c r="W139" i="29" s="1"/>
  <c r="F139" i="29"/>
  <c r="A139" i="29"/>
  <c r="K138" i="29"/>
  <c r="T138" i="29" s="1"/>
  <c r="J138" i="29"/>
  <c r="I138" i="29"/>
  <c r="G138" i="29"/>
  <c r="F138" i="29"/>
  <c r="S138" i="29" s="1"/>
  <c r="A138" i="29"/>
  <c r="K137" i="29"/>
  <c r="T137" i="29" s="1"/>
  <c r="J137" i="29"/>
  <c r="I137" i="29"/>
  <c r="F137" i="29"/>
  <c r="A137" i="29"/>
  <c r="K136" i="29"/>
  <c r="T136" i="29" s="1"/>
  <c r="J136" i="29"/>
  <c r="I136" i="29"/>
  <c r="F136" i="29"/>
  <c r="S136" i="29" s="1"/>
  <c r="A136" i="29"/>
  <c r="W135" i="29"/>
  <c r="K135" i="29"/>
  <c r="T135" i="29" s="1"/>
  <c r="J135" i="29"/>
  <c r="I135" i="29"/>
  <c r="F135" i="29"/>
  <c r="A135" i="29"/>
  <c r="T134" i="29"/>
  <c r="K134" i="29"/>
  <c r="J134" i="29"/>
  <c r="I134" i="29"/>
  <c r="G134" i="29"/>
  <c r="F134" i="29"/>
  <c r="S134" i="29" s="1"/>
  <c r="A134" i="29"/>
  <c r="K133" i="29"/>
  <c r="T133" i="29" s="1"/>
  <c r="J133" i="29"/>
  <c r="I133" i="29"/>
  <c r="W133" i="29" s="1"/>
  <c r="F133" i="29"/>
  <c r="A133" i="29"/>
  <c r="K132" i="29"/>
  <c r="J132" i="29"/>
  <c r="I132" i="29"/>
  <c r="W132" i="29" s="1"/>
  <c r="F132" i="29"/>
  <c r="G132" i="29" s="1"/>
  <c r="A132" i="29"/>
  <c r="K131" i="29"/>
  <c r="T131" i="29" s="1"/>
  <c r="J131" i="29"/>
  <c r="I131" i="29"/>
  <c r="F131" i="29"/>
  <c r="S131" i="29" s="1"/>
  <c r="A131" i="29"/>
  <c r="K130" i="29"/>
  <c r="T130" i="29" s="1"/>
  <c r="J130" i="29"/>
  <c r="I130" i="29"/>
  <c r="W130" i="29" s="1"/>
  <c r="F130" i="29"/>
  <c r="S130" i="29" s="1"/>
  <c r="A130" i="29"/>
  <c r="S129" i="29"/>
  <c r="K129" i="29"/>
  <c r="T129" i="29" s="1"/>
  <c r="J129" i="29"/>
  <c r="I129" i="29"/>
  <c r="G129" i="29"/>
  <c r="F129" i="29"/>
  <c r="A129" i="29"/>
  <c r="K128" i="29"/>
  <c r="T128" i="29" s="1"/>
  <c r="J128" i="29"/>
  <c r="I128" i="29"/>
  <c r="W128" i="29" s="1"/>
  <c r="F128" i="29"/>
  <c r="S128" i="29" s="1"/>
  <c r="A128" i="29"/>
  <c r="K127" i="29"/>
  <c r="T127" i="29" s="1"/>
  <c r="J127" i="29"/>
  <c r="I127" i="29"/>
  <c r="F127" i="29"/>
  <c r="S127" i="29" s="1"/>
  <c r="A127" i="29"/>
  <c r="K126" i="29"/>
  <c r="T126" i="29" s="1"/>
  <c r="J126" i="29"/>
  <c r="L126" i="29" s="1"/>
  <c r="I126" i="29"/>
  <c r="F126" i="29"/>
  <c r="S126" i="29" s="1"/>
  <c r="A126" i="29"/>
  <c r="K125" i="29"/>
  <c r="T125" i="29" s="1"/>
  <c r="J125" i="29"/>
  <c r="L125" i="29" s="1"/>
  <c r="I125" i="29"/>
  <c r="F125" i="29"/>
  <c r="S125" i="29" s="1"/>
  <c r="A125" i="29"/>
  <c r="K124" i="29"/>
  <c r="J124" i="29"/>
  <c r="I124" i="29"/>
  <c r="W124" i="29" s="1"/>
  <c r="F124" i="29"/>
  <c r="G124" i="29" s="1"/>
  <c r="A124" i="29"/>
  <c r="K123" i="29"/>
  <c r="T123" i="29" s="1"/>
  <c r="J123" i="29"/>
  <c r="I123" i="29"/>
  <c r="F123" i="29"/>
  <c r="S123" i="29" s="1"/>
  <c r="A123" i="29"/>
  <c r="K122" i="29"/>
  <c r="T122" i="29" s="1"/>
  <c r="J122" i="29"/>
  <c r="I122" i="29"/>
  <c r="W122" i="29" s="1"/>
  <c r="F122" i="29"/>
  <c r="S122" i="29" s="1"/>
  <c r="A122" i="29"/>
  <c r="S121" i="29"/>
  <c r="K121" i="29"/>
  <c r="T121" i="29" s="1"/>
  <c r="J121" i="29"/>
  <c r="I121" i="29"/>
  <c r="G121" i="29"/>
  <c r="F121" i="29"/>
  <c r="A121" i="29"/>
  <c r="K120" i="29"/>
  <c r="T120" i="29" s="1"/>
  <c r="J120" i="29"/>
  <c r="L120" i="29" s="1"/>
  <c r="I120" i="29"/>
  <c r="W120" i="29" s="1"/>
  <c r="F120" i="29"/>
  <c r="S120" i="29" s="1"/>
  <c r="A120" i="29"/>
  <c r="K119" i="29"/>
  <c r="T119" i="29" s="1"/>
  <c r="J119" i="29"/>
  <c r="I119" i="29"/>
  <c r="F119" i="29"/>
  <c r="S119" i="29" s="1"/>
  <c r="A119" i="29"/>
  <c r="K118" i="29"/>
  <c r="T118" i="29" s="1"/>
  <c r="J118" i="29"/>
  <c r="I118" i="29"/>
  <c r="W118" i="29" s="1"/>
  <c r="F118" i="29"/>
  <c r="S118" i="29" s="1"/>
  <c r="A118" i="29"/>
  <c r="K117" i="29"/>
  <c r="T117" i="29" s="1"/>
  <c r="J117" i="29"/>
  <c r="I117" i="29"/>
  <c r="W117" i="29" s="1"/>
  <c r="F117" i="29"/>
  <c r="S117" i="29" s="1"/>
  <c r="A117" i="29"/>
  <c r="K116" i="29"/>
  <c r="T116" i="29" s="1"/>
  <c r="J116" i="29"/>
  <c r="W116" i="29" s="1"/>
  <c r="I116" i="29"/>
  <c r="F116" i="29"/>
  <c r="S116" i="29" s="1"/>
  <c r="A116" i="29"/>
  <c r="K115" i="29"/>
  <c r="T115" i="29" s="1"/>
  <c r="J115" i="29"/>
  <c r="I115" i="29"/>
  <c r="F115" i="29"/>
  <c r="S115" i="29" s="1"/>
  <c r="A115" i="29"/>
  <c r="K114" i="29"/>
  <c r="T114" i="29" s="1"/>
  <c r="J114" i="29"/>
  <c r="I114" i="29"/>
  <c r="F114" i="29"/>
  <c r="S114" i="29" s="1"/>
  <c r="A114" i="29"/>
  <c r="T113" i="29"/>
  <c r="K113" i="29"/>
  <c r="J113" i="29"/>
  <c r="I113" i="29"/>
  <c r="W113" i="29" s="1"/>
  <c r="F113" i="29"/>
  <c r="S113" i="29" s="1"/>
  <c r="A113" i="29"/>
  <c r="K112" i="29"/>
  <c r="T112" i="29" s="1"/>
  <c r="J112" i="29"/>
  <c r="W112" i="29" s="1"/>
  <c r="I112" i="29"/>
  <c r="F112" i="29"/>
  <c r="S112" i="29" s="1"/>
  <c r="A112" i="29"/>
  <c r="S111" i="29"/>
  <c r="K111" i="29"/>
  <c r="T111" i="29" s="1"/>
  <c r="J111" i="29"/>
  <c r="L111" i="29" s="1"/>
  <c r="I111" i="29"/>
  <c r="G111" i="29"/>
  <c r="F111" i="29"/>
  <c r="A111" i="29"/>
  <c r="K110" i="29"/>
  <c r="T110" i="29" s="1"/>
  <c r="J110" i="29"/>
  <c r="L110" i="29" s="1"/>
  <c r="I110" i="29"/>
  <c r="G110" i="29"/>
  <c r="F110" i="29"/>
  <c r="S110" i="29" s="1"/>
  <c r="A110" i="29"/>
  <c r="S109" i="29"/>
  <c r="K109" i="29"/>
  <c r="T109" i="29" s="1"/>
  <c r="J109" i="29"/>
  <c r="I109" i="29"/>
  <c r="W109" i="29" s="1"/>
  <c r="G109" i="29"/>
  <c r="F109" i="29"/>
  <c r="A109" i="29"/>
  <c r="K108" i="29"/>
  <c r="T108" i="29" s="1"/>
  <c r="J108" i="29"/>
  <c r="W108" i="29" s="1"/>
  <c r="I108" i="29"/>
  <c r="F108" i="29"/>
  <c r="S108" i="29" s="1"/>
  <c r="A108" i="29"/>
  <c r="T107" i="29"/>
  <c r="K107" i="29"/>
  <c r="J107" i="29"/>
  <c r="I107" i="29"/>
  <c r="F107" i="29"/>
  <c r="S107" i="29" s="1"/>
  <c r="A107" i="29"/>
  <c r="K106" i="29"/>
  <c r="T106" i="29" s="1"/>
  <c r="J106" i="29"/>
  <c r="I106" i="29"/>
  <c r="F106" i="29"/>
  <c r="S106" i="29" s="1"/>
  <c r="A106" i="29"/>
  <c r="K105" i="29"/>
  <c r="T105" i="29" s="1"/>
  <c r="J105" i="29"/>
  <c r="I105" i="29"/>
  <c r="W105" i="29" s="1"/>
  <c r="F105" i="29"/>
  <c r="S105" i="29" s="1"/>
  <c r="A105" i="29"/>
  <c r="K104" i="29"/>
  <c r="T104" i="29" s="1"/>
  <c r="J104" i="29"/>
  <c r="W104" i="29" s="1"/>
  <c r="I104" i="29"/>
  <c r="F104" i="29"/>
  <c r="S104" i="29" s="1"/>
  <c r="A104" i="29"/>
  <c r="S103" i="29"/>
  <c r="K103" i="29"/>
  <c r="T103" i="29" s="1"/>
  <c r="J103" i="29"/>
  <c r="L103" i="29" s="1"/>
  <c r="I103" i="29"/>
  <c r="G103" i="29"/>
  <c r="F103" i="29"/>
  <c r="A103" i="29"/>
  <c r="K102" i="29"/>
  <c r="T102" i="29" s="1"/>
  <c r="J102" i="29"/>
  <c r="L102" i="29" s="1"/>
  <c r="I102" i="29"/>
  <c r="F102" i="29"/>
  <c r="S102" i="29" s="1"/>
  <c r="A102" i="29"/>
  <c r="K101" i="29"/>
  <c r="T101" i="29" s="1"/>
  <c r="J101" i="29"/>
  <c r="I101" i="29"/>
  <c r="W101" i="29" s="1"/>
  <c r="F101" i="29"/>
  <c r="S101" i="29" s="1"/>
  <c r="A101" i="29"/>
  <c r="K100" i="29"/>
  <c r="T100" i="29" s="1"/>
  <c r="J100" i="29"/>
  <c r="W100" i="29" s="1"/>
  <c r="I100" i="29"/>
  <c r="F100" i="29"/>
  <c r="S100" i="29" s="1"/>
  <c r="A100" i="29"/>
  <c r="K99" i="29"/>
  <c r="T99" i="29" s="1"/>
  <c r="J99" i="29"/>
  <c r="I99" i="29"/>
  <c r="F99" i="29"/>
  <c r="S99" i="29" s="1"/>
  <c r="A99" i="29"/>
  <c r="K98" i="29"/>
  <c r="T98" i="29" s="1"/>
  <c r="J98" i="29"/>
  <c r="I98" i="29"/>
  <c r="F98" i="29"/>
  <c r="S98" i="29" s="1"/>
  <c r="A98" i="29"/>
  <c r="T97" i="29"/>
  <c r="K97" i="29"/>
  <c r="J97" i="29"/>
  <c r="I97" i="29"/>
  <c r="W97" i="29" s="1"/>
  <c r="F97" i="29"/>
  <c r="S97" i="29" s="1"/>
  <c r="A97" i="29"/>
  <c r="S96" i="29"/>
  <c r="K96" i="29"/>
  <c r="T96" i="29" s="1"/>
  <c r="J96" i="29"/>
  <c r="W96" i="29" s="1"/>
  <c r="I96" i="29"/>
  <c r="G96" i="29"/>
  <c r="F96" i="29"/>
  <c r="A96" i="29"/>
  <c r="S95" i="29"/>
  <c r="K95" i="29"/>
  <c r="T95" i="29" s="1"/>
  <c r="J95" i="29"/>
  <c r="L95" i="29" s="1"/>
  <c r="I95" i="29"/>
  <c r="G95" i="29"/>
  <c r="F95" i="29"/>
  <c r="A95" i="29"/>
  <c r="K94" i="29"/>
  <c r="T94" i="29" s="1"/>
  <c r="J94" i="29"/>
  <c r="I94" i="29"/>
  <c r="W94" i="29" s="1"/>
  <c r="F94" i="29"/>
  <c r="S94" i="29" s="1"/>
  <c r="A94" i="29"/>
  <c r="K93" i="29"/>
  <c r="T93" i="29" s="1"/>
  <c r="J93" i="29"/>
  <c r="I93" i="29"/>
  <c r="F93" i="29"/>
  <c r="S93" i="29" s="1"/>
  <c r="A93" i="29"/>
  <c r="K92" i="29"/>
  <c r="T92" i="29" s="1"/>
  <c r="J92" i="29"/>
  <c r="I92" i="29"/>
  <c r="G92" i="29"/>
  <c r="F92" i="29"/>
  <c r="S92" i="29" s="1"/>
  <c r="A92" i="29"/>
  <c r="K91" i="29"/>
  <c r="T91" i="29" s="1"/>
  <c r="J91" i="29"/>
  <c r="I91" i="29"/>
  <c r="F91" i="29"/>
  <c r="S91" i="29" s="1"/>
  <c r="A91" i="29"/>
  <c r="K90" i="29"/>
  <c r="T90" i="29" s="1"/>
  <c r="J90" i="29"/>
  <c r="L90" i="29" s="1"/>
  <c r="I90" i="29"/>
  <c r="G90" i="29"/>
  <c r="F90" i="29"/>
  <c r="S90" i="29" s="1"/>
  <c r="A90" i="29"/>
  <c r="S89" i="29"/>
  <c r="K89" i="29"/>
  <c r="L89" i="29" s="1"/>
  <c r="J89" i="29"/>
  <c r="I89" i="29"/>
  <c r="F89" i="29"/>
  <c r="G89" i="29" s="1"/>
  <c r="V89" i="29" s="1"/>
  <c r="A89" i="29"/>
  <c r="S88" i="29"/>
  <c r="K88" i="29"/>
  <c r="T88" i="29" s="1"/>
  <c r="J88" i="29"/>
  <c r="I88" i="29"/>
  <c r="G88" i="29"/>
  <c r="F88" i="29"/>
  <c r="A88" i="29"/>
  <c r="K87" i="29"/>
  <c r="T87" i="29" s="1"/>
  <c r="J87" i="29"/>
  <c r="I87" i="29"/>
  <c r="F87" i="29"/>
  <c r="S87" i="29" s="1"/>
  <c r="A87" i="29"/>
  <c r="T86" i="29"/>
  <c r="K86" i="29"/>
  <c r="J86" i="29"/>
  <c r="I86" i="29"/>
  <c r="W86" i="29" s="1"/>
  <c r="F86" i="29"/>
  <c r="S86" i="29" s="1"/>
  <c r="A86" i="29"/>
  <c r="L85" i="29"/>
  <c r="K85" i="29"/>
  <c r="T85" i="29" s="1"/>
  <c r="J85" i="29"/>
  <c r="I85" i="29"/>
  <c r="W85" i="29" s="1"/>
  <c r="G85" i="29"/>
  <c r="F85" i="29"/>
  <c r="S85" i="29" s="1"/>
  <c r="A85" i="29"/>
  <c r="S84" i="29"/>
  <c r="K84" i="29"/>
  <c r="T84" i="29" s="1"/>
  <c r="J84" i="29"/>
  <c r="I84" i="29"/>
  <c r="G84" i="29"/>
  <c r="F84" i="29"/>
  <c r="A84" i="29"/>
  <c r="K83" i="29"/>
  <c r="T83" i="29" s="1"/>
  <c r="J83" i="29"/>
  <c r="I83" i="29"/>
  <c r="F83" i="29"/>
  <c r="S83" i="29" s="1"/>
  <c r="A83" i="29"/>
  <c r="T82" i="29"/>
  <c r="K82" i="29"/>
  <c r="J82" i="29"/>
  <c r="I82" i="29"/>
  <c r="F82" i="29"/>
  <c r="S82" i="29" s="1"/>
  <c r="A82" i="29"/>
  <c r="K81" i="29"/>
  <c r="T81" i="29" s="1"/>
  <c r="J81" i="29"/>
  <c r="I81" i="29"/>
  <c r="W81" i="29" s="1"/>
  <c r="F81" i="29"/>
  <c r="S81" i="29" s="1"/>
  <c r="A81" i="29"/>
  <c r="K80" i="29"/>
  <c r="T80" i="29" s="1"/>
  <c r="J80" i="29"/>
  <c r="I80" i="29"/>
  <c r="F80" i="29"/>
  <c r="S80" i="29" s="1"/>
  <c r="A80" i="29"/>
  <c r="K79" i="29"/>
  <c r="T79" i="29" s="1"/>
  <c r="J79" i="29"/>
  <c r="I79" i="29"/>
  <c r="F79" i="29"/>
  <c r="G79" i="29" s="1"/>
  <c r="A79" i="29"/>
  <c r="K78" i="29"/>
  <c r="T78" i="29" s="1"/>
  <c r="J78" i="29"/>
  <c r="L78" i="29" s="1"/>
  <c r="I78" i="29"/>
  <c r="F78" i="29"/>
  <c r="A78" i="29"/>
  <c r="T77" i="29"/>
  <c r="K77" i="29"/>
  <c r="J77" i="29"/>
  <c r="I77" i="29"/>
  <c r="F77" i="29"/>
  <c r="S77" i="29" s="1"/>
  <c r="A77" i="29"/>
  <c r="K76" i="29"/>
  <c r="T76" i="29" s="1"/>
  <c r="J76" i="29"/>
  <c r="I76" i="29"/>
  <c r="W76" i="29" s="1"/>
  <c r="F76" i="29"/>
  <c r="A76" i="29"/>
  <c r="K75" i="29"/>
  <c r="T75" i="29" s="1"/>
  <c r="J75" i="29"/>
  <c r="I75" i="29"/>
  <c r="W75" i="29" s="1"/>
  <c r="G75" i="29"/>
  <c r="F75" i="29"/>
  <c r="S75" i="29" s="1"/>
  <c r="A75" i="29"/>
  <c r="K74" i="29"/>
  <c r="T74" i="29" s="1"/>
  <c r="J74" i="29"/>
  <c r="L74" i="29" s="1"/>
  <c r="I74" i="29"/>
  <c r="F74" i="29"/>
  <c r="A74" i="29"/>
  <c r="K73" i="29"/>
  <c r="T73" i="29" s="1"/>
  <c r="J73" i="29"/>
  <c r="I73" i="29"/>
  <c r="F73" i="29"/>
  <c r="S73" i="29" s="1"/>
  <c r="A73" i="29"/>
  <c r="K72" i="29"/>
  <c r="T72" i="29" s="1"/>
  <c r="J72" i="29"/>
  <c r="I72" i="29"/>
  <c r="F72" i="29"/>
  <c r="A72" i="29"/>
  <c r="S71" i="29"/>
  <c r="K71" i="29"/>
  <c r="L71" i="29" s="1"/>
  <c r="J71" i="29"/>
  <c r="I71" i="29"/>
  <c r="F71" i="29"/>
  <c r="G71" i="29" s="1"/>
  <c r="A71" i="29"/>
  <c r="K70" i="29"/>
  <c r="T70" i="29" s="1"/>
  <c r="J70" i="29"/>
  <c r="I70" i="29"/>
  <c r="F70" i="29"/>
  <c r="A70" i="29"/>
  <c r="K69" i="29"/>
  <c r="T69" i="29" s="1"/>
  <c r="J69" i="29"/>
  <c r="L69" i="29" s="1"/>
  <c r="I69" i="29"/>
  <c r="F69" i="29"/>
  <c r="S69" i="29" s="1"/>
  <c r="A69" i="29"/>
  <c r="K68" i="29"/>
  <c r="T68" i="29" s="1"/>
  <c r="J68" i="29"/>
  <c r="I68" i="29"/>
  <c r="W68" i="29" s="1"/>
  <c r="F68" i="29"/>
  <c r="A68" i="29"/>
  <c r="K67" i="29"/>
  <c r="T67" i="29" s="1"/>
  <c r="J67" i="29"/>
  <c r="I67" i="29"/>
  <c r="W67" i="29" s="1"/>
  <c r="F67" i="29"/>
  <c r="S67" i="29" s="1"/>
  <c r="A67" i="29"/>
  <c r="K66" i="29"/>
  <c r="T66" i="29" s="1"/>
  <c r="J66" i="29"/>
  <c r="I66" i="29"/>
  <c r="F66" i="29"/>
  <c r="A66" i="29"/>
  <c r="S65" i="29"/>
  <c r="K65" i="29"/>
  <c r="T65" i="29" s="1"/>
  <c r="J65" i="29"/>
  <c r="I65" i="29"/>
  <c r="G65" i="29"/>
  <c r="F65" i="29"/>
  <c r="A65" i="29"/>
  <c r="K64" i="29"/>
  <c r="T64" i="29" s="1"/>
  <c r="J64" i="29"/>
  <c r="L64" i="29" s="1"/>
  <c r="I64" i="29"/>
  <c r="F64" i="29"/>
  <c r="A64" i="29"/>
  <c r="T63" i="29"/>
  <c r="K63" i="29"/>
  <c r="L63" i="29" s="1"/>
  <c r="J63" i="29"/>
  <c r="I63" i="29"/>
  <c r="W63" i="29" s="1"/>
  <c r="F63" i="29"/>
  <c r="S63" i="29" s="1"/>
  <c r="A63" i="29"/>
  <c r="K62" i="29"/>
  <c r="T62" i="29" s="1"/>
  <c r="J62" i="29"/>
  <c r="L62" i="29" s="1"/>
  <c r="I62" i="29"/>
  <c r="F62" i="29"/>
  <c r="A62" i="29"/>
  <c r="K61" i="29"/>
  <c r="T61" i="29" s="1"/>
  <c r="J61" i="29"/>
  <c r="I61" i="29"/>
  <c r="F61" i="29"/>
  <c r="S61" i="29" s="1"/>
  <c r="A61" i="29"/>
  <c r="K60" i="29"/>
  <c r="T60" i="29" s="1"/>
  <c r="J60" i="29"/>
  <c r="I60" i="29"/>
  <c r="W60" i="29" s="1"/>
  <c r="F60" i="29"/>
  <c r="A60" i="29"/>
  <c r="S59" i="29"/>
  <c r="K59" i="29"/>
  <c r="T59" i="29" s="1"/>
  <c r="J59" i="29"/>
  <c r="I59" i="29"/>
  <c r="W59" i="29" s="1"/>
  <c r="G59" i="29"/>
  <c r="F59" i="29"/>
  <c r="A59" i="29"/>
  <c r="K58" i="29"/>
  <c r="T58" i="29" s="1"/>
  <c r="J58" i="29"/>
  <c r="L58" i="29" s="1"/>
  <c r="I58" i="29"/>
  <c r="F58" i="29"/>
  <c r="A58" i="29"/>
  <c r="AG14" i="29"/>
  <c r="W8" i="29"/>
  <c r="W10" i="29" s="1"/>
  <c r="W11" i="29" s="1"/>
  <c r="T8" i="29"/>
  <c r="W9" i="29" s="1"/>
  <c r="K156" i="28"/>
  <c r="T156" i="28" s="1"/>
  <c r="J156" i="28"/>
  <c r="I156" i="28"/>
  <c r="F156" i="28"/>
  <c r="S156" i="28" s="1"/>
  <c r="A156" i="28"/>
  <c r="T155" i="28"/>
  <c r="K155" i="28"/>
  <c r="J155" i="28"/>
  <c r="I155" i="28"/>
  <c r="W155" i="28" s="1"/>
  <c r="F155" i="28"/>
  <c r="S155" i="28" s="1"/>
  <c r="A155" i="28"/>
  <c r="S154" i="28"/>
  <c r="K154" i="28"/>
  <c r="T154" i="28" s="1"/>
  <c r="J154" i="28"/>
  <c r="I154" i="28"/>
  <c r="G154" i="28"/>
  <c r="F154" i="28"/>
  <c r="A154" i="28"/>
  <c r="K153" i="28"/>
  <c r="T153" i="28" s="1"/>
  <c r="J153" i="28"/>
  <c r="I153" i="28"/>
  <c r="W153" i="28" s="1"/>
  <c r="F153" i="28"/>
  <c r="S153" i="28" s="1"/>
  <c r="A153" i="28"/>
  <c r="L152" i="28"/>
  <c r="K152" i="28"/>
  <c r="T152" i="28" s="1"/>
  <c r="J152" i="28"/>
  <c r="I152" i="28"/>
  <c r="W152" i="28" s="1"/>
  <c r="G152" i="28"/>
  <c r="F152" i="28"/>
  <c r="S152" i="28" s="1"/>
  <c r="A152" i="28"/>
  <c r="K151" i="28"/>
  <c r="T151" i="28" s="1"/>
  <c r="J151" i="28"/>
  <c r="I151" i="28"/>
  <c r="W151" i="28" s="1"/>
  <c r="F151" i="28"/>
  <c r="S151" i="28" s="1"/>
  <c r="A151" i="28"/>
  <c r="K150" i="28"/>
  <c r="T150" i="28" s="1"/>
  <c r="J150" i="28"/>
  <c r="I150" i="28"/>
  <c r="W150" i="28" s="1"/>
  <c r="F150" i="28"/>
  <c r="S150" i="28" s="1"/>
  <c r="A150" i="28"/>
  <c r="T149" i="28"/>
  <c r="K149" i="28"/>
  <c r="J149" i="28"/>
  <c r="L149" i="28" s="1"/>
  <c r="I149" i="28"/>
  <c r="F149" i="28"/>
  <c r="S149" i="28" s="1"/>
  <c r="A149" i="28"/>
  <c r="S148" i="28"/>
  <c r="K148" i="28"/>
  <c r="T148" i="28" s="1"/>
  <c r="J148" i="28"/>
  <c r="L148" i="28" s="1"/>
  <c r="I148" i="28"/>
  <c r="G148" i="28"/>
  <c r="F148" i="28"/>
  <c r="A148" i="28"/>
  <c r="K147" i="28"/>
  <c r="T147" i="28" s="1"/>
  <c r="J147" i="28"/>
  <c r="I147" i="28"/>
  <c r="W147" i="28" s="1"/>
  <c r="F147" i="28"/>
  <c r="S147" i="28" s="1"/>
  <c r="A147" i="28"/>
  <c r="K146" i="28"/>
  <c r="T146" i="28" s="1"/>
  <c r="J146" i="28"/>
  <c r="I146" i="28"/>
  <c r="W146" i="28" s="1"/>
  <c r="F146" i="28"/>
  <c r="S146" i="28" s="1"/>
  <c r="A146" i="28"/>
  <c r="K145" i="28"/>
  <c r="T145" i="28" s="1"/>
  <c r="J145" i="28"/>
  <c r="I145" i="28"/>
  <c r="F145" i="28"/>
  <c r="A145" i="28"/>
  <c r="S144" i="28"/>
  <c r="K144" i="28"/>
  <c r="T144" i="28" s="1"/>
  <c r="J144" i="28"/>
  <c r="L144" i="28" s="1"/>
  <c r="I144" i="28"/>
  <c r="W144" i="28" s="1"/>
  <c r="G144" i="28"/>
  <c r="F144" i="28"/>
  <c r="A144" i="28"/>
  <c r="K143" i="28"/>
  <c r="T143" i="28" s="1"/>
  <c r="J143" i="28"/>
  <c r="I143" i="28"/>
  <c r="F143" i="28"/>
  <c r="A143" i="28"/>
  <c r="K142" i="28"/>
  <c r="T142" i="28" s="1"/>
  <c r="J142" i="28"/>
  <c r="I142" i="28"/>
  <c r="F142" i="28"/>
  <c r="G142" i="28" s="1"/>
  <c r="A142" i="28"/>
  <c r="K141" i="28"/>
  <c r="T141" i="28" s="1"/>
  <c r="J141" i="28"/>
  <c r="I141" i="28"/>
  <c r="W141" i="28" s="1"/>
  <c r="F141" i="28"/>
  <c r="A141" i="28"/>
  <c r="K140" i="28"/>
  <c r="T140" i="28" s="1"/>
  <c r="J140" i="28"/>
  <c r="I140" i="28"/>
  <c r="W140" i="28" s="1"/>
  <c r="F140" i="28"/>
  <c r="G140" i="28" s="1"/>
  <c r="A140" i="28"/>
  <c r="K139" i="28"/>
  <c r="T139" i="28" s="1"/>
  <c r="J139" i="28"/>
  <c r="I139" i="28"/>
  <c r="F139" i="28"/>
  <c r="A139" i="28"/>
  <c r="K138" i="28"/>
  <c r="T138" i="28" s="1"/>
  <c r="J138" i="28"/>
  <c r="I138" i="28"/>
  <c r="F138" i="28"/>
  <c r="G138" i="28" s="1"/>
  <c r="A138" i="28"/>
  <c r="K137" i="28"/>
  <c r="T137" i="28" s="1"/>
  <c r="J137" i="28"/>
  <c r="I137" i="28"/>
  <c r="W137" i="28" s="1"/>
  <c r="F137" i="28"/>
  <c r="A137" i="28"/>
  <c r="K136" i="28"/>
  <c r="T136" i="28" s="1"/>
  <c r="J136" i="28"/>
  <c r="I136" i="28"/>
  <c r="W136" i="28" s="1"/>
  <c r="F136" i="28"/>
  <c r="S136" i="28" s="1"/>
  <c r="A136" i="28"/>
  <c r="K135" i="28"/>
  <c r="T135" i="28" s="1"/>
  <c r="J135" i="28"/>
  <c r="I135" i="28"/>
  <c r="F135" i="28"/>
  <c r="A135" i="28"/>
  <c r="T134" i="28"/>
  <c r="K134" i="28"/>
  <c r="J134" i="28"/>
  <c r="I134" i="28"/>
  <c r="G134" i="28"/>
  <c r="F134" i="28"/>
  <c r="S134" i="28" s="1"/>
  <c r="A134" i="28"/>
  <c r="K133" i="28"/>
  <c r="T133" i="28" s="1"/>
  <c r="J133" i="28"/>
  <c r="I133" i="28"/>
  <c r="F133" i="28"/>
  <c r="A133" i="28"/>
  <c r="W132" i="28"/>
  <c r="K132" i="28"/>
  <c r="T132" i="28" s="1"/>
  <c r="J132" i="28"/>
  <c r="I132" i="28"/>
  <c r="F132" i="28"/>
  <c r="S132" i="28" s="1"/>
  <c r="A132" i="28"/>
  <c r="T131" i="28"/>
  <c r="K131" i="28"/>
  <c r="J131" i="28"/>
  <c r="I131" i="28"/>
  <c r="W131" i="28" s="1"/>
  <c r="F131" i="28"/>
  <c r="S131" i="28" s="1"/>
  <c r="A131" i="28"/>
  <c r="K130" i="28"/>
  <c r="T130" i="28" s="1"/>
  <c r="J130" i="28"/>
  <c r="L130" i="28" s="1"/>
  <c r="I130" i="28"/>
  <c r="W130" i="28" s="1"/>
  <c r="G130" i="28"/>
  <c r="F130" i="28"/>
  <c r="S130" i="28" s="1"/>
  <c r="A130" i="28"/>
  <c r="K129" i="28"/>
  <c r="T129" i="28" s="1"/>
  <c r="J129" i="28"/>
  <c r="I129" i="28"/>
  <c r="F129" i="28"/>
  <c r="S129" i="28" s="1"/>
  <c r="A129" i="28"/>
  <c r="L128" i="28"/>
  <c r="K128" i="28"/>
  <c r="T128" i="28" s="1"/>
  <c r="J128" i="28"/>
  <c r="W128" i="28" s="1"/>
  <c r="I128" i="28"/>
  <c r="G128" i="28"/>
  <c r="F128" i="28"/>
  <c r="S128" i="28" s="1"/>
  <c r="A128" i="28"/>
  <c r="K127" i="28"/>
  <c r="T127" i="28" s="1"/>
  <c r="J127" i="28"/>
  <c r="I127" i="28"/>
  <c r="F127" i="28"/>
  <c r="S127" i="28" s="1"/>
  <c r="A127" i="28"/>
  <c r="K126" i="28"/>
  <c r="J126" i="28"/>
  <c r="I126" i="28"/>
  <c r="W126" i="28" s="1"/>
  <c r="F126" i="28"/>
  <c r="A126" i="28"/>
  <c r="K125" i="28"/>
  <c r="T125" i="28" s="1"/>
  <c r="J125" i="28"/>
  <c r="I125" i="28"/>
  <c r="F125" i="28"/>
  <c r="S125" i="28" s="1"/>
  <c r="A125" i="28"/>
  <c r="K124" i="28"/>
  <c r="T124" i="28" s="1"/>
  <c r="J124" i="28"/>
  <c r="I124" i="28"/>
  <c r="W124" i="28" s="1"/>
  <c r="F124" i="28"/>
  <c r="G124" i="28" s="1"/>
  <c r="A124" i="28"/>
  <c r="K123" i="28"/>
  <c r="T123" i="28" s="1"/>
  <c r="J123" i="28"/>
  <c r="L123" i="28" s="1"/>
  <c r="I123" i="28"/>
  <c r="F123" i="28"/>
  <c r="S123" i="28" s="1"/>
  <c r="A123" i="28"/>
  <c r="K122" i="28"/>
  <c r="T122" i="28" s="1"/>
  <c r="J122" i="28"/>
  <c r="I122" i="28"/>
  <c r="W122" i="28" s="1"/>
  <c r="F122" i="28"/>
  <c r="G122" i="28" s="1"/>
  <c r="A122" i="28"/>
  <c r="T121" i="28"/>
  <c r="K121" i="28"/>
  <c r="J121" i="28"/>
  <c r="I121" i="28"/>
  <c r="W121" i="28" s="1"/>
  <c r="F121" i="28"/>
  <c r="S121" i="28" s="1"/>
  <c r="A121" i="28"/>
  <c r="L120" i="28"/>
  <c r="K120" i="28"/>
  <c r="T120" i="28" s="1"/>
  <c r="J120" i="28"/>
  <c r="I120" i="28"/>
  <c r="W120" i="28" s="1"/>
  <c r="G120" i="28"/>
  <c r="F120" i="28"/>
  <c r="S120" i="28" s="1"/>
  <c r="A120" i="28"/>
  <c r="K119" i="28"/>
  <c r="T119" i="28" s="1"/>
  <c r="J119" i="28"/>
  <c r="I119" i="28"/>
  <c r="W119" i="28" s="1"/>
  <c r="F119" i="28"/>
  <c r="S119" i="28" s="1"/>
  <c r="A119" i="28"/>
  <c r="K118" i="28"/>
  <c r="J118" i="28"/>
  <c r="I118" i="28"/>
  <c r="W118" i="28" s="1"/>
  <c r="F118" i="28"/>
  <c r="A118" i="28"/>
  <c r="K117" i="28"/>
  <c r="T117" i="28" s="1"/>
  <c r="J117" i="28"/>
  <c r="I117" i="28"/>
  <c r="F117" i="28"/>
  <c r="A117" i="28"/>
  <c r="K116" i="28"/>
  <c r="T116" i="28" s="1"/>
  <c r="J116" i="28"/>
  <c r="I116" i="28"/>
  <c r="W116" i="28" s="1"/>
  <c r="F116" i="28"/>
  <c r="G116" i="28" s="1"/>
  <c r="A116" i="28"/>
  <c r="K115" i="28"/>
  <c r="J115" i="28"/>
  <c r="I115" i="28"/>
  <c r="W115" i="28" s="1"/>
  <c r="F115" i="28"/>
  <c r="A115" i="28"/>
  <c r="K114" i="28"/>
  <c r="T114" i="28" s="1"/>
  <c r="J114" i="28"/>
  <c r="I114" i="28"/>
  <c r="W114" i="28" s="1"/>
  <c r="F114" i="28"/>
  <c r="S114" i="28" s="1"/>
  <c r="A114" i="28"/>
  <c r="K113" i="28"/>
  <c r="J113" i="28"/>
  <c r="I113" i="28"/>
  <c r="W113" i="28" s="1"/>
  <c r="F113" i="28"/>
  <c r="A113" i="28"/>
  <c r="T112" i="28"/>
  <c r="K112" i="28"/>
  <c r="J112" i="28"/>
  <c r="I112" i="28"/>
  <c r="W112" i="28" s="1"/>
  <c r="F112" i="28"/>
  <c r="S112" i="28" s="1"/>
  <c r="A112" i="28"/>
  <c r="K111" i="28"/>
  <c r="J111" i="28"/>
  <c r="I111" i="28"/>
  <c r="W111" i="28" s="1"/>
  <c r="F111" i="28"/>
  <c r="A111" i="28"/>
  <c r="K110" i="28"/>
  <c r="T110" i="28" s="1"/>
  <c r="J110" i="28"/>
  <c r="I110" i="28"/>
  <c r="W110" i="28" s="1"/>
  <c r="F110" i="28"/>
  <c r="S110" i="28" s="1"/>
  <c r="A110" i="28"/>
  <c r="K109" i="28"/>
  <c r="J109" i="28"/>
  <c r="I109" i="28"/>
  <c r="W109" i="28" s="1"/>
  <c r="F109" i="28"/>
  <c r="A109" i="28"/>
  <c r="K108" i="28"/>
  <c r="T108" i="28" s="1"/>
  <c r="J108" i="28"/>
  <c r="I108" i="28"/>
  <c r="W108" i="28" s="1"/>
  <c r="F108" i="28"/>
  <c r="S108" i="28" s="1"/>
  <c r="A108" i="28"/>
  <c r="K107" i="28"/>
  <c r="T107" i="28" s="1"/>
  <c r="J107" i="28"/>
  <c r="I107" i="28"/>
  <c r="W107" i="28" s="1"/>
  <c r="F107" i="28"/>
  <c r="G107" i="28" s="1"/>
  <c r="A107" i="28"/>
  <c r="K106" i="28"/>
  <c r="T106" i="28" s="1"/>
  <c r="J106" i="28"/>
  <c r="L106" i="28" s="1"/>
  <c r="I106" i="28"/>
  <c r="F106" i="28"/>
  <c r="S106" i="28" s="1"/>
  <c r="A106" i="28"/>
  <c r="S105" i="28"/>
  <c r="K105" i="28"/>
  <c r="T105" i="28" s="1"/>
  <c r="J105" i="28"/>
  <c r="L105" i="28" s="1"/>
  <c r="I105" i="28"/>
  <c r="W105" i="28" s="1"/>
  <c r="G105" i="28"/>
  <c r="F105" i="28"/>
  <c r="A105" i="28"/>
  <c r="K104" i="28"/>
  <c r="T104" i="28" s="1"/>
  <c r="J104" i="28"/>
  <c r="I104" i="28"/>
  <c r="F104" i="28"/>
  <c r="S104" i="28" s="1"/>
  <c r="A104" i="28"/>
  <c r="K103" i="28"/>
  <c r="T103" i="28" s="1"/>
  <c r="J103" i="28"/>
  <c r="I103" i="28"/>
  <c r="W103" i="28" s="1"/>
  <c r="G103" i="28"/>
  <c r="F103" i="28"/>
  <c r="S103" i="28" s="1"/>
  <c r="A103" i="28"/>
  <c r="K102" i="28"/>
  <c r="T102" i="28" s="1"/>
  <c r="J102" i="28"/>
  <c r="I102" i="28"/>
  <c r="F102" i="28"/>
  <c r="S102" i="28" s="1"/>
  <c r="A102" i="28"/>
  <c r="K101" i="28"/>
  <c r="T101" i="28" s="1"/>
  <c r="J101" i="28"/>
  <c r="I101" i="28"/>
  <c r="W101" i="28" s="1"/>
  <c r="F101" i="28"/>
  <c r="G101" i="28" s="1"/>
  <c r="A101" i="28"/>
  <c r="K100" i="28"/>
  <c r="T100" i="28" s="1"/>
  <c r="J100" i="28"/>
  <c r="I100" i="28"/>
  <c r="F100" i="28"/>
  <c r="A100" i="28"/>
  <c r="S99" i="28"/>
  <c r="K99" i="28"/>
  <c r="T99" i="28" s="1"/>
  <c r="J99" i="28"/>
  <c r="I99" i="28"/>
  <c r="G99" i="28"/>
  <c r="F99" i="28"/>
  <c r="A99" i="28"/>
  <c r="K98" i="28"/>
  <c r="J98" i="28"/>
  <c r="W98" i="28" s="1"/>
  <c r="I98" i="28"/>
  <c r="F98" i="28"/>
  <c r="A98" i="28"/>
  <c r="T97" i="28"/>
  <c r="S97" i="28"/>
  <c r="K97" i="28"/>
  <c r="J97" i="28"/>
  <c r="I97" i="28"/>
  <c r="G97" i="28"/>
  <c r="F97" i="28"/>
  <c r="A97" i="28"/>
  <c r="W96" i="28"/>
  <c r="K96" i="28"/>
  <c r="J96" i="28"/>
  <c r="I96" i="28"/>
  <c r="F96" i="28"/>
  <c r="A96" i="28"/>
  <c r="K95" i="28"/>
  <c r="T95" i="28" s="1"/>
  <c r="J95" i="28"/>
  <c r="I95" i="28"/>
  <c r="F95" i="28"/>
  <c r="S95" i="28" s="1"/>
  <c r="A95" i="28"/>
  <c r="K94" i="28"/>
  <c r="J94" i="28"/>
  <c r="W94" i="28" s="1"/>
  <c r="I94" i="28"/>
  <c r="F94" i="28"/>
  <c r="A94" i="28"/>
  <c r="S93" i="28"/>
  <c r="K93" i="28"/>
  <c r="T93" i="28" s="1"/>
  <c r="J93" i="28"/>
  <c r="I93" i="28"/>
  <c r="G93" i="28"/>
  <c r="F93" i="28"/>
  <c r="A93" i="28"/>
  <c r="W92" i="28"/>
  <c r="K92" i="28"/>
  <c r="J92" i="28"/>
  <c r="I92" i="28"/>
  <c r="F92" i="28"/>
  <c r="A92" i="28"/>
  <c r="T91" i="28"/>
  <c r="K91" i="28"/>
  <c r="J91" i="28"/>
  <c r="I91" i="28"/>
  <c r="F91" i="28"/>
  <c r="S91" i="28" s="1"/>
  <c r="A91" i="28"/>
  <c r="K90" i="28"/>
  <c r="J90" i="28"/>
  <c r="I90" i="28"/>
  <c r="W90" i="28" s="1"/>
  <c r="F90" i="28"/>
  <c r="A90" i="28"/>
  <c r="K89" i="28"/>
  <c r="T89" i="28" s="1"/>
  <c r="J89" i="28"/>
  <c r="I89" i="28"/>
  <c r="F89" i="28"/>
  <c r="S89" i="28" s="1"/>
  <c r="A89" i="28"/>
  <c r="W88" i="28"/>
  <c r="K88" i="28"/>
  <c r="J88" i="28"/>
  <c r="I88" i="28"/>
  <c r="F88" i="28"/>
  <c r="A88" i="28"/>
  <c r="T87" i="28"/>
  <c r="K87" i="28"/>
  <c r="J87" i="28"/>
  <c r="I87" i="28"/>
  <c r="F87" i="28"/>
  <c r="S87" i="28" s="1"/>
  <c r="A87" i="28"/>
  <c r="K86" i="28"/>
  <c r="J86" i="28"/>
  <c r="I86" i="28"/>
  <c r="W86" i="28" s="1"/>
  <c r="F86" i="28"/>
  <c r="A86" i="28"/>
  <c r="K85" i="28"/>
  <c r="T85" i="28" s="1"/>
  <c r="J85" i="28"/>
  <c r="I85" i="28"/>
  <c r="F85" i="28"/>
  <c r="S85" i="28" s="1"/>
  <c r="A85" i="28"/>
  <c r="W84" i="28"/>
  <c r="K84" i="28"/>
  <c r="J84" i="28"/>
  <c r="I84" i="28"/>
  <c r="F84" i="28"/>
  <c r="A84" i="28"/>
  <c r="S83" i="28"/>
  <c r="K83" i="28"/>
  <c r="T83" i="28" s="1"/>
  <c r="J83" i="28"/>
  <c r="I83" i="28"/>
  <c r="W83" i="28" s="1"/>
  <c r="G83" i="28"/>
  <c r="F83" i="28"/>
  <c r="A83" i="28"/>
  <c r="K82" i="28"/>
  <c r="J82" i="28"/>
  <c r="W82" i="28" s="1"/>
  <c r="I82" i="28"/>
  <c r="F82" i="28"/>
  <c r="A82" i="28"/>
  <c r="T81" i="28"/>
  <c r="K81" i="28"/>
  <c r="J81" i="28"/>
  <c r="I81" i="28"/>
  <c r="W81" i="28" s="1"/>
  <c r="F81" i="28"/>
  <c r="S81" i="28" s="1"/>
  <c r="A81" i="28"/>
  <c r="W80" i="28"/>
  <c r="K80" i="28"/>
  <c r="T80" i="28" s="1"/>
  <c r="J80" i="28"/>
  <c r="I80" i="28"/>
  <c r="F80" i="28"/>
  <c r="A80" i="28"/>
  <c r="K79" i="28"/>
  <c r="T79" i="28" s="1"/>
  <c r="J79" i="28"/>
  <c r="I79" i="28"/>
  <c r="F79" i="28"/>
  <c r="S79" i="28" s="1"/>
  <c r="A79" i="28"/>
  <c r="K78" i="28"/>
  <c r="T78" i="28" s="1"/>
  <c r="J78" i="28"/>
  <c r="W78" i="28" s="1"/>
  <c r="I78" i="28"/>
  <c r="F78" i="28"/>
  <c r="A78" i="28"/>
  <c r="K77" i="28"/>
  <c r="T77" i="28" s="1"/>
  <c r="J77" i="28"/>
  <c r="I77" i="28"/>
  <c r="F77" i="28"/>
  <c r="S77" i="28" s="1"/>
  <c r="A77" i="28"/>
  <c r="K76" i="28"/>
  <c r="T76" i="28" s="1"/>
  <c r="J76" i="28"/>
  <c r="I76" i="28"/>
  <c r="W76" i="28" s="1"/>
  <c r="F76" i="28"/>
  <c r="A76" i="28"/>
  <c r="K75" i="28"/>
  <c r="T75" i="28" s="1"/>
  <c r="J75" i="28"/>
  <c r="I75" i="28"/>
  <c r="F75" i="28"/>
  <c r="S75" i="28" s="1"/>
  <c r="A75" i="28"/>
  <c r="K74" i="28"/>
  <c r="T74" i="28" s="1"/>
  <c r="J74" i="28"/>
  <c r="I74" i="28"/>
  <c r="W74" i="28" s="1"/>
  <c r="F74" i="28"/>
  <c r="A74" i="28"/>
  <c r="K73" i="28"/>
  <c r="T73" i="28" s="1"/>
  <c r="J73" i="28"/>
  <c r="I73" i="28"/>
  <c r="F73" i="28"/>
  <c r="S73" i="28" s="1"/>
  <c r="A73" i="28"/>
  <c r="K72" i="28"/>
  <c r="T72" i="28" s="1"/>
  <c r="J72" i="28"/>
  <c r="I72" i="28"/>
  <c r="W72" i="28" s="1"/>
  <c r="F72" i="28"/>
  <c r="A72" i="28"/>
  <c r="K71" i="28"/>
  <c r="T71" i="28" s="1"/>
  <c r="J71" i="28"/>
  <c r="I71" i="28"/>
  <c r="F71" i="28"/>
  <c r="S71" i="28" s="1"/>
  <c r="A71" i="28"/>
  <c r="K70" i="28"/>
  <c r="T70" i="28" s="1"/>
  <c r="J70" i="28"/>
  <c r="I70" i="28"/>
  <c r="W70" i="28" s="1"/>
  <c r="F70" i="28"/>
  <c r="A70" i="28"/>
  <c r="T69" i="28"/>
  <c r="K69" i="28"/>
  <c r="J69" i="28"/>
  <c r="I69" i="28"/>
  <c r="F69" i="28"/>
  <c r="S69" i="28" s="1"/>
  <c r="A69" i="28"/>
  <c r="K68" i="28"/>
  <c r="T68" i="28" s="1"/>
  <c r="J68" i="28"/>
  <c r="I68" i="28"/>
  <c r="W68" i="28" s="1"/>
  <c r="F68" i="28"/>
  <c r="A68" i="28"/>
  <c r="K67" i="28"/>
  <c r="T67" i="28" s="1"/>
  <c r="J67" i="28"/>
  <c r="I67" i="28"/>
  <c r="F67" i="28"/>
  <c r="S67" i="28" s="1"/>
  <c r="A67" i="28"/>
  <c r="K66" i="28"/>
  <c r="T66" i="28" s="1"/>
  <c r="J66" i="28"/>
  <c r="L66" i="28" s="1"/>
  <c r="I66" i="28"/>
  <c r="F66" i="28"/>
  <c r="A66" i="28"/>
  <c r="K65" i="28"/>
  <c r="T65" i="28" s="1"/>
  <c r="J65" i="28"/>
  <c r="I65" i="28"/>
  <c r="F65" i="28"/>
  <c r="S65" i="28" s="1"/>
  <c r="A65" i="28"/>
  <c r="K64" i="28"/>
  <c r="T64" i="28" s="1"/>
  <c r="J64" i="28"/>
  <c r="I64" i="28"/>
  <c r="F64" i="28"/>
  <c r="A64" i="28"/>
  <c r="K63" i="28"/>
  <c r="T63" i="28" s="1"/>
  <c r="J63" i="28"/>
  <c r="I63" i="28"/>
  <c r="W63" i="28" s="1"/>
  <c r="F63" i="28"/>
  <c r="S63" i="28" s="1"/>
  <c r="A63" i="28"/>
  <c r="W62" i="28"/>
  <c r="K62" i="28"/>
  <c r="T62" i="28" s="1"/>
  <c r="J62" i="28"/>
  <c r="I62" i="28"/>
  <c r="F62" i="28"/>
  <c r="A62" i="28"/>
  <c r="T61" i="28"/>
  <c r="K61" i="28"/>
  <c r="J61" i="28"/>
  <c r="I61" i="28"/>
  <c r="W61" i="28" s="1"/>
  <c r="F61" i="28"/>
  <c r="S61" i="28" s="1"/>
  <c r="A61" i="28"/>
  <c r="K60" i="28"/>
  <c r="T60" i="28" s="1"/>
  <c r="J60" i="28"/>
  <c r="L60" i="28" s="1"/>
  <c r="I60" i="28"/>
  <c r="W60" i="28" s="1"/>
  <c r="F60" i="28"/>
  <c r="A60" i="28"/>
  <c r="T59" i="28"/>
  <c r="K59" i="28"/>
  <c r="J59" i="28"/>
  <c r="I59" i="28"/>
  <c r="W59" i="28" s="1"/>
  <c r="F59" i="28"/>
  <c r="S59" i="28" s="1"/>
  <c r="A59" i="28"/>
  <c r="K58" i="28"/>
  <c r="T58" i="28" s="1"/>
  <c r="J58" i="28"/>
  <c r="I58" i="28"/>
  <c r="W58" i="28" s="1"/>
  <c r="F58" i="28"/>
  <c r="A58" i="28"/>
  <c r="AG14" i="28"/>
  <c r="W8" i="28"/>
  <c r="W10" i="28" s="1"/>
  <c r="W11" i="28" s="1"/>
  <c r="T8" i="28"/>
  <c r="W9" i="28" s="1"/>
  <c r="K156" i="27"/>
  <c r="T156" i="27" s="1"/>
  <c r="J156" i="27"/>
  <c r="I156" i="27"/>
  <c r="W156" i="27" s="1"/>
  <c r="F156" i="27"/>
  <c r="S156" i="27" s="1"/>
  <c r="A156" i="27"/>
  <c r="K155" i="27"/>
  <c r="T155" i="27" s="1"/>
  <c r="J155" i="27"/>
  <c r="I155" i="27"/>
  <c r="W155" i="27" s="1"/>
  <c r="F155" i="27"/>
  <c r="S155" i="27" s="1"/>
  <c r="A155" i="27"/>
  <c r="K154" i="27"/>
  <c r="T154" i="27" s="1"/>
  <c r="J154" i="27"/>
  <c r="I154" i="27"/>
  <c r="F154" i="27"/>
  <c r="S154" i="27" s="1"/>
  <c r="A154" i="27"/>
  <c r="K153" i="27"/>
  <c r="T153" i="27" s="1"/>
  <c r="J153" i="27"/>
  <c r="I153" i="27"/>
  <c r="F153" i="27"/>
  <c r="S153" i="27" s="1"/>
  <c r="A153" i="27"/>
  <c r="K152" i="27"/>
  <c r="T152" i="27" s="1"/>
  <c r="J152" i="27"/>
  <c r="I152" i="27"/>
  <c r="L152" i="27" s="1"/>
  <c r="G152" i="27"/>
  <c r="F152" i="27"/>
  <c r="S152" i="27" s="1"/>
  <c r="A152" i="27"/>
  <c r="K151" i="27"/>
  <c r="T151" i="27" s="1"/>
  <c r="J151" i="27"/>
  <c r="I151" i="27"/>
  <c r="F151" i="27"/>
  <c r="S151" i="27" s="1"/>
  <c r="A151" i="27"/>
  <c r="K150" i="27"/>
  <c r="T150" i="27" s="1"/>
  <c r="J150" i="27"/>
  <c r="W150" i="27" s="1"/>
  <c r="I150" i="27"/>
  <c r="F150" i="27"/>
  <c r="S150" i="27" s="1"/>
  <c r="A150" i="27"/>
  <c r="K149" i="27"/>
  <c r="T149" i="27" s="1"/>
  <c r="J149" i="27"/>
  <c r="I149" i="27"/>
  <c r="F149" i="27"/>
  <c r="S149" i="27" s="1"/>
  <c r="A149" i="27"/>
  <c r="K148" i="27"/>
  <c r="T148" i="27" s="1"/>
  <c r="J148" i="27"/>
  <c r="I148" i="27"/>
  <c r="W148" i="27" s="1"/>
  <c r="G148" i="27"/>
  <c r="F148" i="27"/>
  <c r="S148" i="27" s="1"/>
  <c r="A148" i="27"/>
  <c r="K147" i="27"/>
  <c r="T147" i="27" s="1"/>
  <c r="J147" i="27"/>
  <c r="I147" i="27"/>
  <c r="W147" i="27" s="1"/>
  <c r="F147" i="27"/>
  <c r="S147" i="27" s="1"/>
  <c r="A147" i="27"/>
  <c r="K146" i="27"/>
  <c r="T146" i="27" s="1"/>
  <c r="J146" i="27"/>
  <c r="I146" i="27"/>
  <c r="W146" i="27" s="1"/>
  <c r="F146" i="27"/>
  <c r="S146" i="27" s="1"/>
  <c r="A146" i="27"/>
  <c r="K145" i="27"/>
  <c r="T145" i="27" s="1"/>
  <c r="J145" i="27"/>
  <c r="I145" i="27"/>
  <c r="F145" i="27"/>
  <c r="S145" i="27" s="1"/>
  <c r="A145" i="27"/>
  <c r="K144" i="27"/>
  <c r="T144" i="27" s="1"/>
  <c r="J144" i="27"/>
  <c r="I144" i="27"/>
  <c r="W144" i="27" s="1"/>
  <c r="F144" i="27"/>
  <c r="S144" i="27" s="1"/>
  <c r="A144" i="27"/>
  <c r="K143" i="27"/>
  <c r="T143" i="27" s="1"/>
  <c r="J143" i="27"/>
  <c r="I143" i="27"/>
  <c r="F143" i="27"/>
  <c r="S143" i="27" s="1"/>
  <c r="A143" i="27"/>
  <c r="K142" i="27"/>
  <c r="T142" i="27" s="1"/>
  <c r="J142" i="27"/>
  <c r="I142" i="27"/>
  <c r="F142" i="27"/>
  <c r="S142" i="27" s="1"/>
  <c r="A142" i="27"/>
  <c r="K141" i="27"/>
  <c r="T141" i="27" s="1"/>
  <c r="J141" i="27"/>
  <c r="I141" i="27"/>
  <c r="W141" i="27" s="1"/>
  <c r="F141" i="27"/>
  <c r="S141" i="27" s="1"/>
  <c r="A141" i="27"/>
  <c r="K140" i="27"/>
  <c r="T140" i="27" s="1"/>
  <c r="J140" i="27"/>
  <c r="I140" i="27"/>
  <c r="W140" i="27" s="1"/>
  <c r="F140" i="27"/>
  <c r="S140" i="27" s="1"/>
  <c r="A140" i="27"/>
  <c r="K139" i="27"/>
  <c r="T139" i="27" s="1"/>
  <c r="J139" i="27"/>
  <c r="I139" i="27"/>
  <c r="F139" i="27"/>
  <c r="S139" i="27" s="1"/>
  <c r="A139" i="27"/>
  <c r="K138" i="27"/>
  <c r="T138" i="27" s="1"/>
  <c r="J138" i="27"/>
  <c r="W138" i="27" s="1"/>
  <c r="I138" i="27"/>
  <c r="F138" i="27"/>
  <c r="G138" i="27" s="1"/>
  <c r="A138" i="27"/>
  <c r="K137" i="27"/>
  <c r="T137" i="27" s="1"/>
  <c r="J137" i="27"/>
  <c r="I137" i="27"/>
  <c r="W137" i="27" s="1"/>
  <c r="F137" i="27"/>
  <c r="S137" i="27" s="1"/>
  <c r="A137" i="27"/>
  <c r="K136" i="27"/>
  <c r="T136" i="27" s="1"/>
  <c r="J136" i="27"/>
  <c r="I136" i="27"/>
  <c r="W136" i="27" s="1"/>
  <c r="F136" i="27"/>
  <c r="G136" i="27" s="1"/>
  <c r="A136" i="27"/>
  <c r="K135" i="27"/>
  <c r="T135" i="27" s="1"/>
  <c r="J135" i="27"/>
  <c r="I135" i="27"/>
  <c r="F135" i="27"/>
  <c r="S135" i="27" s="1"/>
  <c r="A135" i="27"/>
  <c r="K134" i="27"/>
  <c r="J134" i="27"/>
  <c r="I134" i="27"/>
  <c r="F134" i="27"/>
  <c r="A134" i="27"/>
  <c r="K133" i="27"/>
  <c r="T133" i="27" s="1"/>
  <c r="J133" i="27"/>
  <c r="I133" i="27"/>
  <c r="W133" i="27" s="1"/>
  <c r="F133" i="27"/>
  <c r="S133" i="27" s="1"/>
  <c r="A133" i="27"/>
  <c r="K132" i="27"/>
  <c r="T132" i="27" s="1"/>
  <c r="J132" i="27"/>
  <c r="I132" i="27"/>
  <c r="F132" i="27"/>
  <c r="A132" i="27"/>
  <c r="K131" i="27"/>
  <c r="T131" i="27" s="1"/>
  <c r="J131" i="27"/>
  <c r="I131" i="27"/>
  <c r="W131" i="27" s="1"/>
  <c r="F131" i="27"/>
  <c r="S131" i="27" s="1"/>
  <c r="A131" i="27"/>
  <c r="K130" i="27"/>
  <c r="T130" i="27" s="1"/>
  <c r="J130" i="27"/>
  <c r="I130" i="27"/>
  <c r="F130" i="27"/>
  <c r="A130" i="27"/>
  <c r="K129" i="27"/>
  <c r="T129" i="27" s="1"/>
  <c r="J129" i="27"/>
  <c r="I129" i="27"/>
  <c r="W129" i="27" s="1"/>
  <c r="F129" i="27"/>
  <c r="S129" i="27" s="1"/>
  <c r="A129" i="27"/>
  <c r="K128" i="27"/>
  <c r="T128" i="27" s="1"/>
  <c r="J128" i="27"/>
  <c r="I128" i="27"/>
  <c r="F128" i="27"/>
  <c r="A128" i="27"/>
  <c r="T127" i="27"/>
  <c r="K127" i="27"/>
  <c r="J127" i="27"/>
  <c r="L127" i="27" s="1"/>
  <c r="I127" i="27"/>
  <c r="F127" i="27"/>
  <c r="S127" i="27" s="1"/>
  <c r="A127" i="27"/>
  <c r="T126" i="27"/>
  <c r="K126" i="27"/>
  <c r="J126" i="27"/>
  <c r="I126" i="27"/>
  <c r="F126" i="27"/>
  <c r="A126" i="27"/>
  <c r="K125" i="27"/>
  <c r="T125" i="27" s="1"/>
  <c r="J125" i="27"/>
  <c r="I125" i="27"/>
  <c r="W125" i="27" s="1"/>
  <c r="F125" i="27"/>
  <c r="A125" i="27"/>
  <c r="K124" i="27"/>
  <c r="T124" i="27" s="1"/>
  <c r="J124" i="27"/>
  <c r="I124" i="27"/>
  <c r="F124" i="27"/>
  <c r="A124" i="27"/>
  <c r="K123" i="27"/>
  <c r="T123" i="27" s="1"/>
  <c r="J123" i="27"/>
  <c r="I123" i="27"/>
  <c r="W123" i="27" s="1"/>
  <c r="F123" i="27"/>
  <c r="A123" i="27"/>
  <c r="K122" i="27"/>
  <c r="T122" i="27" s="1"/>
  <c r="J122" i="27"/>
  <c r="I122" i="27"/>
  <c r="W122" i="27" s="1"/>
  <c r="F122" i="27"/>
  <c r="A122" i="27"/>
  <c r="K121" i="27"/>
  <c r="T121" i="27" s="1"/>
  <c r="J121" i="27"/>
  <c r="I121" i="27"/>
  <c r="F121" i="27"/>
  <c r="A121" i="27"/>
  <c r="K120" i="27"/>
  <c r="T120" i="27" s="1"/>
  <c r="J120" i="27"/>
  <c r="I120" i="27"/>
  <c r="W120" i="27" s="1"/>
  <c r="F120" i="27"/>
  <c r="A120" i="27"/>
  <c r="K119" i="27"/>
  <c r="T119" i="27" s="1"/>
  <c r="J119" i="27"/>
  <c r="I119" i="27"/>
  <c r="W119" i="27" s="1"/>
  <c r="F119" i="27"/>
  <c r="A119" i="27"/>
  <c r="K118" i="27"/>
  <c r="T118" i="27" s="1"/>
  <c r="J118" i="27"/>
  <c r="I118" i="27"/>
  <c r="W118" i="27" s="1"/>
  <c r="F118" i="27"/>
  <c r="A118" i="27"/>
  <c r="K117" i="27"/>
  <c r="T117" i="27" s="1"/>
  <c r="J117" i="27"/>
  <c r="I117" i="27"/>
  <c r="F117" i="27"/>
  <c r="A117" i="27"/>
  <c r="K116" i="27"/>
  <c r="T116" i="27" s="1"/>
  <c r="J116" i="27"/>
  <c r="I116" i="27"/>
  <c r="W116" i="27" s="1"/>
  <c r="F116" i="27"/>
  <c r="A116" i="27"/>
  <c r="K115" i="27"/>
  <c r="T115" i="27" s="1"/>
  <c r="J115" i="27"/>
  <c r="L115" i="27" s="1"/>
  <c r="I115" i="27"/>
  <c r="F115" i="27"/>
  <c r="S115" i="27" s="1"/>
  <c r="A115" i="27"/>
  <c r="K114" i="27"/>
  <c r="T114" i="27" s="1"/>
  <c r="J114" i="27"/>
  <c r="I114" i="27"/>
  <c r="W114" i="27" s="1"/>
  <c r="F114" i="27"/>
  <c r="S114" i="27" s="1"/>
  <c r="A114" i="27"/>
  <c r="K113" i="27"/>
  <c r="T113" i="27" s="1"/>
  <c r="J113" i="27"/>
  <c r="I113" i="27"/>
  <c r="W113" i="27" s="1"/>
  <c r="G113" i="27"/>
  <c r="F113" i="27"/>
  <c r="S113" i="27" s="1"/>
  <c r="A113" i="27"/>
  <c r="K112" i="27"/>
  <c r="T112" i="27" s="1"/>
  <c r="J112" i="27"/>
  <c r="I112" i="27"/>
  <c r="W112" i="27" s="1"/>
  <c r="F112" i="27"/>
  <c r="S112" i="27" s="1"/>
  <c r="A112" i="27"/>
  <c r="K111" i="27"/>
  <c r="T111" i="27" s="1"/>
  <c r="J111" i="27"/>
  <c r="I111" i="27"/>
  <c r="F111" i="27"/>
  <c r="S111" i="27" s="1"/>
  <c r="A111" i="27"/>
  <c r="K110" i="27"/>
  <c r="T110" i="27" s="1"/>
  <c r="J110" i="27"/>
  <c r="I110" i="27"/>
  <c r="F110" i="27"/>
  <c r="S110" i="27" s="1"/>
  <c r="A110" i="27"/>
  <c r="W109" i="27"/>
  <c r="K109" i="27"/>
  <c r="T109" i="27" s="1"/>
  <c r="J109" i="27"/>
  <c r="I109" i="27"/>
  <c r="F109" i="27"/>
  <c r="S109" i="27" s="1"/>
  <c r="A109" i="27"/>
  <c r="K108" i="27"/>
  <c r="T108" i="27" s="1"/>
  <c r="J108" i="27"/>
  <c r="I108" i="27"/>
  <c r="F108" i="27"/>
  <c r="S108" i="27" s="1"/>
  <c r="A108" i="27"/>
  <c r="S107" i="27"/>
  <c r="K107" i="27"/>
  <c r="T107" i="27" s="1"/>
  <c r="J107" i="27"/>
  <c r="I107" i="27"/>
  <c r="W107" i="27" s="1"/>
  <c r="G107" i="27"/>
  <c r="F107" i="27"/>
  <c r="A107" i="27"/>
  <c r="K106" i="27"/>
  <c r="T106" i="27" s="1"/>
  <c r="J106" i="27"/>
  <c r="I106" i="27"/>
  <c r="W106" i="27" s="1"/>
  <c r="F106" i="27"/>
  <c r="S106" i="27" s="1"/>
  <c r="A106" i="27"/>
  <c r="K105" i="27"/>
  <c r="T105" i="27" s="1"/>
  <c r="J105" i="27"/>
  <c r="I105" i="27"/>
  <c r="F105" i="27"/>
  <c r="S105" i="27" s="1"/>
  <c r="A105" i="27"/>
  <c r="K104" i="27"/>
  <c r="T104" i="27" s="1"/>
  <c r="J104" i="27"/>
  <c r="I104" i="27"/>
  <c r="W104" i="27" s="1"/>
  <c r="F104" i="27"/>
  <c r="S104" i="27" s="1"/>
  <c r="A104" i="27"/>
  <c r="K103" i="27"/>
  <c r="T103" i="27" s="1"/>
  <c r="J103" i="27"/>
  <c r="I103" i="27"/>
  <c r="W103" i="27" s="1"/>
  <c r="F103" i="27"/>
  <c r="S103" i="27" s="1"/>
  <c r="A103" i="27"/>
  <c r="K102" i="27"/>
  <c r="T102" i="27" s="1"/>
  <c r="J102" i="27"/>
  <c r="I102" i="27"/>
  <c r="F102" i="27"/>
  <c r="S102" i="27" s="1"/>
  <c r="A102" i="27"/>
  <c r="K101" i="27"/>
  <c r="T101" i="27" s="1"/>
  <c r="J101" i="27"/>
  <c r="I101" i="27"/>
  <c r="W101" i="27" s="1"/>
  <c r="F101" i="27"/>
  <c r="S101" i="27" s="1"/>
  <c r="A101" i="27"/>
  <c r="K100" i="27"/>
  <c r="T100" i="27" s="1"/>
  <c r="J100" i="27"/>
  <c r="I100" i="27"/>
  <c r="F100" i="27"/>
  <c r="S100" i="27" s="1"/>
  <c r="A100" i="27"/>
  <c r="K99" i="27"/>
  <c r="T99" i="27" s="1"/>
  <c r="J99" i="27"/>
  <c r="I99" i="27"/>
  <c r="W99" i="27" s="1"/>
  <c r="F99" i="27"/>
  <c r="S99" i="27" s="1"/>
  <c r="A99" i="27"/>
  <c r="K98" i="27"/>
  <c r="T98" i="27" s="1"/>
  <c r="J98" i="27"/>
  <c r="I98" i="27"/>
  <c r="F98" i="27"/>
  <c r="S98" i="27" s="1"/>
  <c r="A98" i="27"/>
  <c r="K97" i="27"/>
  <c r="T97" i="27" s="1"/>
  <c r="J97" i="27"/>
  <c r="I97" i="27"/>
  <c r="F97" i="27"/>
  <c r="G97" i="27" s="1"/>
  <c r="A97" i="27"/>
  <c r="K96" i="27"/>
  <c r="T96" i="27" s="1"/>
  <c r="J96" i="27"/>
  <c r="I96" i="27"/>
  <c r="F96" i="27"/>
  <c r="S96" i="27" s="1"/>
  <c r="A96" i="27"/>
  <c r="K95" i="27"/>
  <c r="T95" i="27" s="1"/>
  <c r="J95" i="27"/>
  <c r="I95" i="27"/>
  <c r="W95" i="27" s="1"/>
  <c r="F95" i="27"/>
  <c r="S95" i="27" s="1"/>
  <c r="A95" i="27"/>
  <c r="K94" i="27"/>
  <c r="T94" i="27" s="1"/>
  <c r="J94" i="27"/>
  <c r="I94" i="27"/>
  <c r="F94" i="27"/>
  <c r="S94" i="27" s="1"/>
  <c r="A94" i="27"/>
  <c r="K93" i="27"/>
  <c r="T93" i="27" s="1"/>
  <c r="J93" i="27"/>
  <c r="I93" i="27"/>
  <c r="W93" i="27" s="1"/>
  <c r="F93" i="27"/>
  <c r="S93" i="27" s="1"/>
  <c r="A93" i="27"/>
  <c r="K92" i="27"/>
  <c r="T92" i="27" s="1"/>
  <c r="J92" i="27"/>
  <c r="I92" i="27"/>
  <c r="F92" i="27"/>
  <c r="S92" i="27" s="1"/>
  <c r="A92" i="27"/>
  <c r="K91" i="27"/>
  <c r="T91" i="27" s="1"/>
  <c r="J91" i="27"/>
  <c r="I91" i="27"/>
  <c r="W91" i="27" s="1"/>
  <c r="F91" i="27"/>
  <c r="S91" i="27" s="1"/>
  <c r="A91" i="27"/>
  <c r="K90" i="27"/>
  <c r="T90" i="27" s="1"/>
  <c r="J90" i="27"/>
  <c r="I90" i="27"/>
  <c r="W90" i="27" s="1"/>
  <c r="F90" i="27"/>
  <c r="S90" i="27" s="1"/>
  <c r="A90" i="27"/>
  <c r="K89" i="27"/>
  <c r="T89" i="27" s="1"/>
  <c r="J89" i="27"/>
  <c r="I89" i="27"/>
  <c r="F89" i="27"/>
  <c r="G89" i="27" s="1"/>
  <c r="A89" i="27"/>
  <c r="K88" i="27"/>
  <c r="T88" i="27" s="1"/>
  <c r="J88" i="27"/>
  <c r="I88" i="27"/>
  <c r="F88" i="27"/>
  <c r="S88" i="27" s="1"/>
  <c r="A88" i="27"/>
  <c r="K87" i="27"/>
  <c r="T87" i="27" s="1"/>
  <c r="J87" i="27"/>
  <c r="I87" i="27"/>
  <c r="F87" i="27"/>
  <c r="G87" i="27" s="1"/>
  <c r="A87" i="27"/>
  <c r="K86" i="27"/>
  <c r="T86" i="27" s="1"/>
  <c r="J86" i="27"/>
  <c r="I86" i="27"/>
  <c r="F86" i="27"/>
  <c r="S86" i="27" s="1"/>
  <c r="A86" i="27"/>
  <c r="K85" i="27"/>
  <c r="T85" i="27" s="1"/>
  <c r="J85" i="27"/>
  <c r="I85" i="27"/>
  <c r="W85" i="27" s="1"/>
  <c r="F85" i="27"/>
  <c r="S85" i="27" s="1"/>
  <c r="A85" i="27"/>
  <c r="K84" i="27"/>
  <c r="T84" i="27" s="1"/>
  <c r="J84" i="27"/>
  <c r="I84" i="27"/>
  <c r="F84" i="27"/>
  <c r="S84" i="27" s="1"/>
  <c r="A84" i="27"/>
  <c r="K83" i="27"/>
  <c r="T83" i="27" s="1"/>
  <c r="J83" i="27"/>
  <c r="I83" i="27"/>
  <c r="F83" i="27"/>
  <c r="G83" i="27" s="1"/>
  <c r="A83" i="27"/>
  <c r="K82" i="27"/>
  <c r="T82" i="27" s="1"/>
  <c r="J82" i="27"/>
  <c r="I82" i="27"/>
  <c r="F82" i="27"/>
  <c r="A82" i="27"/>
  <c r="K81" i="27"/>
  <c r="J81" i="27"/>
  <c r="I81" i="27"/>
  <c r="F81" i="27"/>
  <c r="G81" i="27" s="1"/>
  <c r="A81" i="27"/>
  <c r="K80" i="27"/>
  <c r="T80" i="27" s="1"/>
  <c r="J80" i="27"/>
  <c r="I80" i="27"/>
  <c r="F80" i="27"/>
  <c r="A80" i="27"/>
  <c r="K79" i="27"/>
  <c r="T79" i="27" s="1"/>
  <c r="J79" i="27"/>
  <c r="I79" i="27"/>
  <c r="W79" i="27" s="1"/>
  <c r="F79" i="27"/>
  <c r="S79" i="27" s="1"/>
  <c r="A79" i="27"/>
  <c r="K78" i="27"/>
  <c r="T78" i="27" s="1"/>
  <c r="J78" i="27"/>
  <c r="I78" i="27"/>
  <c r="F78" i="27"/>
  <c r="A78" i="27"/>
  <c r="K77" i="27"/>
  <c r="T77" i="27" s="1"/>
  <c r="J77" i="27"/>
  <c r="I77" i="27"/>
  <c r="F77" i="27"/>
  <c r="G77" i="27" s="1"/>
  <c r="A77" i="27"/>
  <c r="K76" i="27"/>
  <c r="T76" i="27" s="1"/>
  <c r="J76" i="27"/>
  <c r="I76" i="27"/>
  <c r="W76" i="27" s="1"/>
  <c r="F76" i="27"/>
  <c r="S76" i="27" s="1"/>
  <c r="A76" i="27"/>
  <c r="K75" i="27"/>
  <c r="T75" i="27" s="1"/>
  <c r="J75" i="27"/>
  <c r="I75" i="27"/>
  <c r="F75" i="27"/>
  <c r="S75" i="27" s="1"/>
  <c r="A75" i="27"/>
  <c r="K74" i="27"/>
  <c r="T74" i="27" s="1"/>
  <c r="J74" i="27"/>
  <c r="I74" i="27"/>
  <c r="F74" i="27"/>
  <c r="S74" i="27" s="1"/>
  <c r="A74" i="27"/>
  <c r="K73" i="27"/>
  <c r="T73" i="27" s="1"/>
  <c r="J73" i="27"/>
  <c r="I73" i="27"/>
  <c r="F73" i="27"/>
  <c r="S73" i="27" s="1"/>
  <c r="A73" i="27"/>
  <c r="K72" i="27"/>
  <c r="J72" i="27"/>
  <c r="I72" i="27"/>
  <c r="W72" i="27" s="1"/>
  <c r="F72" i="27"/>
  <c r="G72" i="27" s="1"/>
  <c r="A72" i="27"/>
  <c r="K71" i="27"/>
  <c r="T71" i="27" s="1"/>
  <c r="J71" i="27"/>
  <c r="I71" i="27"/>
  <c r="F71" i="27"/>
  <c r="S71" i="27" s="1"/>
  <c r="A71" i="27"/>
  <c r="K70" i="27"/>
  <c r="T70" i="27" s="1"/>
  <c r="J70" i="27"/>
  <c r="I70" i="27"/>
  <c r="F70" i="27"/>
  <c r="S70" i="27" s="1"/>
  <c r="A70" i="27"/>
  <c r="K69" i="27"/>
  <c r="T69" i="27" s="1"/>
  <c r="J69" i="27"/>
  <c r="I69" i="27"/>
  <c r="F69" i="27"/>
  <c r="S69" i="27" s="1"/>
  <c r="A69" i="27"/>
  <c r="K68" i="27"/>
  <c r="T68" i="27" s="1"/>
  <c r="J68" i="27"/>
  <c r="I68" i="27"/>
  <c r="F68" i="27"/>
  <c r="S68" i="27" s="1"/>
  <c r="A68" i="27"/>
  <c r="K67" i="27"/>
  <c r="T67" i="27" s="1"/>
  <c r="J67" i="27"/>
  <c r="I67" i="27"/>
  <c r="F67" i="27"/>
  <c r="A67" i="27"/>
  <c r="K66" i="27"/>
  <c r="T66" i="27" s="1"/>
  <c r="J66" i="27"/>
  <c r="I66" i="27"/>
  <c r="W66" i="27" s="1"/>
  <c r="F66" i="27"/>
  <c r="S66" i="27" s="1"/>
  <c r="A66" i="27"/>
  <c r="K65" i="27"/>
  <c r="T65" i="27" s="1"/>
  <c r="J65" i="27"/>
  <c r="I65" i="27"/>
  <c r="F65" i="27"/>
  <c r="A65" i="27"/>
  <c r="K64" i="27"/>
  <c r="T64" i="27" s="1"/>
  <c r="J64" i="27"/>
  <c r="I64" i="27"/>
  <c r="W64" i="27" s="1"/>
  <c r="F64" i="27"/>
  <c r="S64" i="27" s="1"/>
  <c r="A64" i="27"/>
  <c r="K63" i="27"/>
  <c r="T63" i="27" s="1"/>
  <c r="J63" i="27"/>
  <c r="I63" i="27"/>
  <c r="W63" i="27" s="1"/>
  <c r="F63" i="27"/>
  <c r="A63" i="27"/>
  <c r="K62" i="27"/>
  <c r="T62" i="27" s="1"/>
  <c r="J62" i="27"/>
  <c r="I62" i="27"/>
  <c r="F62" i="27"/>
  <c r="S62" i="27" s="1"/>
  <c r="A62" i="27"/>
  <c r="K61" i="27"/>
  <c r="T61" i="27" s="1"/>
  <c r="J61" i="27"/>
  <c r="I61" i="27"/>
  <c r="W61" i="27" s="1"/>
  <c r="F61" i="27"/>
  <c r="S61" i="27" s="1"/>
  <c r="A61" i="27"/>
  <c r="K60" i="27"/>
  <c r="T60" i="27" s="1"/>
  <c r="J60" i="27"/>
  <c r="I60" i="27"/>
  <c r="F60" i="27"/>
  <c r="S60" i="27" s="1"/>
  <c r="A60" i="27"/>
  <c r="K59" i="27"/>
  <c r="T59" i="27" s="1"/>
  <c r="J59" i="27"/>
  <c r="I59" i="27"/>
  <c r="F59" i="27"/>
  <c r="S59" i="27" s="1"/>
  <c r="A59" i="27"/>
  <c r="K58" i="27"/>
  <c r="T58" i="27" s="1"/>
  <c r="W58" i="27"/>
  <c r="I58" i="27"/>
  <c r="F58" i="27"/>
  <c r="S58" i="27" s="1"/>
  <c r="A58" i="27"/>
  <c r="AG14" i="27"/>
  <c r="W8" i="27"/>
  <c r="T8" i="27"/>
  <c r="W9" i="27" s="1"/>
  <c r="K156" i="26"/>
  <c r="T156" i="26" s="1"/>
  <c r="I156" i="26"/>
  <c r="F156" i="26"/>
  <c r="A156" i="26"/>
  <c r="K155" i="26"/>
  <c r="T155" i="26" s="1"/>
  <c r="I155" i="26"/>
  <c r="F155" i="26"/>
  <c r="S155" i="26" s="1"/>
  <c r="A155" i="26"/>
  <c r="K154" i="26"/>
  <c r="T154" i="26" s="1"/>
  <c r="I154" i="26"/>
  <c r="F154" i="26"/>
  <c r="A154" i="26"/>
  <c r="K153" i="26"/>
  <c r="T153" i="26" s="1"/>
  <c r="I153" i="26"/>
  <c r="W153" i="26" s="1"/>
  <c r="F153" i="26"/>
  <c r="S153" i="26" s="1"/>
  <c r="A153" i="26"/>
  <c r="W152" i="26"/>
  <c r="K152" i="26"/>
  <c r="T152" i="26" s="1"/>
  <c r="I152" i="26"/>
  <c r="F152" i="26"/>
  <c r="A152" i="26"/>
  <c r="K151" i="26"/>
  <c r="T151" i="26" s="1"/>
  <c r="I151" i="26"/>
  <c r="F151" i="26"/>
  <c r="G151" i="26" s="1"/>
  <c r="A151" i="26"/>
  <c r="K150" i="26"/>
  <c r="T150" i="26" s="1"/>
  <c r="I150" i="26"/>
  <c r="F150" i="26"/>
  <c r="A150" i="26"/>
  <c r="K149" i="26"/>
  <c r="T149" i="26" s="1"/>
  <c r="I149" i="26"/>
  <c r="F149" i="26"/>
  <c r="S149" i="26" s="1"/>
  <c r="A149" i="26"/>
  <c r="K148" i="26"/>
  <c r="T148" i="26" s="1"/>
  <c r="I148" i="26"/>
  <c r="F148" i="26"/>
  <c r="A148" i="26"/>
  <c r="K147" i="26"/>
  <c r="T147" i="26" s="1"/>
  <c r="I147" i="26"/>
  <c r="F147" i="26"/>
  <c r="S147" i="26" s="1"/>
  <c r="A147" i="26"/>
  <c r="K146" i="26"/>
  <c r="T146" i="26" s="1"/>
  <c r="I146" i="26"/>
  <c r="F146" i="26"/>
  <c r="A146" i="26"/>
  <c r="T145" i="26"/>
  <c r="K145" i="26"/>
  <c r="I145" i="26"/>
  <c r="G145" i="26"/>
  <c r="F145" i="26"/>
  <c r="S145" i="26" s="1"/>
  <c r="A145" i="26"/>
  <c r="K144" i="26"/>
  <c r="T144" i="26" s="1"/>
  <c r="I144" i="26"/>
  <c r="W144" i="26" s="1"/>
  <c r="F144" i="26"/>
  <c r="A144" i="26"/>
  <c r="K143" i="26"/>
  <c r="T143" i="26" s="1"/>
  <c r="I143" i="26"/>
  <c r="F143" i="26"/>
  <c r="S143" i="26" s="1"/>
  <c r="A143" i="26"/>
  <c r="K142" i="26"/>
  <c r="T142" i="26" s="1"/>
  <c r="I142" i="26"/>
  <c r="F142" i="26"/>
  <c r="A142" i="26"/>
  <c r="K141" i="26"/>
  <c r="I141" i="26"/>
  <c r="F141" i="26"/>
  <c r="A141" i="26"/>
  <c r="K140" i="26"/>
  <c r="T140" i="26" s="1"/>
  <c r="I140" i="26"/>
  <c r="W140" i="26" s="1"/>
  <c r="F140" i="26"/>
  <c r="A140" i="26"/>
  <c r="T139" i="26"/>
  <c r="K139" i="26"/>
  <c r="I139" i="26"/>
  <c r="F139" i="26"/>
  <c r="S139" i="26" s="1"/>
  <c r="A139" i="26"/>
  <c r="K138" i="26"/>
  <c r="T138" i="26" s="1"/>
  <c r="I138" i="26"/>
  <c r="F138" i="26"/>
  <c r="A138" i="26"/>
  <c r="K137" i="26"/>
  <c r="T137" i="26" s="1"/>
  <c r="I137" i="26"/>
  <c r="W137" i="26" s="1"/>
  <c r="F137" i="26"/>
  <c r="S137" i="26" s="1"/>
  <c r="A137" i="26"/>
  <c r="K136" i="26"/>
  <c r="T136" i="26" s="1"/>
  <c r="I136" i="26"/>
  <c r="W136" i="26" s="1"/>
  <c r="F136" i="26"/>
  <c r="A136" i="26"/>
  <c r="W135" i="26"/>
  <c r="K135" i="26"/>
  <c r="T135" i="26" s="1"/>
  <c r="I135" i="26"/>
  <c r="F135" i="26"/>
  <c r="A135" i="26"/>
  <c r="K134" i="26"/>
  <c r="T134" i="26" s="1"/>
  <c r="I134" i="26"/>
  <c r="W134" i="26" s="1"/>
  <c r="F134" i="26"/>
  <c r="A134" i="26"/>
  <c r="K133" i="26"/>
  <c r="T133" i="26" s="1"/>
  <c r="I133" i="26"/>
  <c r="F133" i="26"/>
  <c r="S133" i="26" s="1"/>
  <c r="A133" i="26"/>
  <c r="K132" i="26"/>
  <c r="T132" i="26" s="1"/>
  <c r="W132" i="26"/>
  <c r="I132" i="26"/>
  <c r="F132" i="26"/>
  <c r="G132" i="26" s="1"/>
  <c r="A132" i="26"/>
  <c r="W131" i="26"/>
  <c r="K131" i="26"/>
  <c r="T131" i="26" s="1"/>
  <c r="I131" i="26"/>
  <c r="F131" i="26"/>
  <c r="A131" i="26"/>
  <c r="K130" i="26"/>
  <c r="T130" i="26" s="1"/>
  <c r="I130" i="26"/>
  <c r="F130" i="26"/>
  <c r="G130" i="26" s="1"/>
  <c r="A130" i="26"/>
  <c r="K129" i="26"/>
  <c r="T129" i="26" s="1"/>
  <c r="I129" i="26"/>
  <c r="F129" i="26"/>
  <c r="A129" i="26"/>
  <c r="K128" i="26"/>
  <c r="T128" i="26" s="1"/>
  <c r="I128" i="26"/>
  <c r="W128" i="26" s="1"/>
  <c r="F128" i="26"/>
  <c r="S128" i="26" s="1"/>
  <c r="A128" i="26"/>
  <c r="T127" i="26"/>
  <c r="K127" i="26"/>
  <c r="I127" i="26"/>
  <c r="F127" i="26"/>
  <c r="A127" i="26"/>
  <c r="K126" i="26"/>
  <c r="T126" i="26" s="1"/>
  <c r="I126" i="26"/>
  <c r="W126" i="26" s="1"/>
  <c r="F126" i="26"/>
  <c r="S126" i="26" s="1"/>
  <c r="A126" i="26"/>
  <c r="K125" i="26"/>
  <c r="T125" i="26" s="1"/>
  <c r="I125" i="26"/>
  <c r="F125" i="26"/>
  <c r="A125" i="26"/>
  <c r="K124" i="26"/>
  <c r="T124" i="26" s="1"/>
  <c r="I124" i="26"/>
  <c r="G124" i="26"/>
  <c r="F124" i="26"/>
  <c r="S124" i="26" s="1"/>
  <c r="A124" i="26"/>
  <c r="K123" i="26"/>
  <c r="T123" i="26" s="1"/>
  <c r="I123" i="26"/>
  <c r="W123" i="26" s="1"/>
  <c r="F123" i="26"/>
  <c r="A123" i="26"/>
  <c r="K122" i="26"/>
  <c r="T122" i="26" s="1"/>
  <c r="I122" i="26"/>
  <c r="F122" i="26"/>
  <c r="G122" i="26" s="1"/>
  <c r="A122" i="26"/>
  <c r="K121" i="26"/>
  <c r="T121" i="26" s="1"/>
  <c r="I121" i="26"/>
  <c r="F121" i="26"/>
  <c r="A121" i="26"/>
  <c r="K120" i="26"/>
  <c r="T120" i="26" s="1"/>
  <c r="I120" i="26"/>
  <c r="F120" i="26"/>
  <c r="S120" i="26" s="1"/>
  <c r="A120" i="26"/>
  <c r="K119" i="26"/>
  <c r="T119" i="26" s="1"/>
  <c r="I119" i="26"/>
  <c r="W119" i="26" s="1"/>
  <c r="F119" i="26"/>
  <c r="A119" i="26"/>
  <c r="K118" i="26"/>
  <c r="T118" i="26" s="1"/>
  <c r="I118" i="26"/>
  <c r="W118" i="26" s="1"/>
  <c r="G118" i="26"/>
  <c r="F118" i="26"/>
  <c r="S118" i="26" s="1"/>
  <c r="A118" i="26"/>
  <c r="K117" i="26"/>
  <c r="T117" i="26" s="1"/>
  <c r="I117" i="26"/>
  <c r="F117" i="26"/>
  <c r="A117" i="26"/>
  <c r="T116" i="26"/>
  <c r="K116" i="26"/>
  <c r="I116" i="26"/>
  <c r="F116" i="26"/>
  <c r="S116" i="26" s="1"/>
  <c r="A116" i="26"/>
  <c r="K115" i="26"/>
  <c r="T115" i="26" s="1"/>
  <c r="I115" i="26"/>
  <c r="W115" i="26" s="1"/>
  <c r="F115" i="26"/>
  <c r="A115" i="26"/>
  <c r="K114" i="26"/>
  <c r="T114" i="26" s="1"/>
  <c r="I114" i="26"/>
  <c r="F114" i="26"/>
  <c r="S114" i="26" s="1"/>
  <c r="A114" i="26"/>
  <c r="K113" i="26"/>
  <c r="T113" i="26" s="1"/>
  <c r="I113" i="26"/>
  <c r="F113" i="26"/>
  <c r="A113" i="26"/>
  <c r="K112" i="26"/>
  <c r="T112" i="26" s="1"/>
  <c r="I112" i="26"/>
  <c r="F112" i="26"/>
  <c r="S112" i="26" s="1"/>
  <c r="A112" i="26"/>
  <c r="K111" i="26"/>
  <c r="T111" i="26" s="1"/>
  <c r="I111" i="26"/>
  <c r="F111" i="26"/>
  <c r="G111" i="26" s="1"/>
  <c r="A111" i="26"/>
  <c r="K110" i="26"/>
  <c r="T110" i="26" s="1"/>
  <c r="I110" i="26"/>
  <c r="F110" i="26"/>
  <c r="A110" i="26"/>
  <c r="T109" i="26"/>
  <c r="K109" i="26"/>
  <c r="I109" i="26"/>
  <c r="W109" i="26" s="1"/>
  <c r="F109" i="26"/>
  <c r="S109" i="26" s="1"/>
  <c r="A109" i="26"/>
  <c r="K108" i="26"/>
  <c r="T108" i="26" s="1"/>
  <c r="W108" i="26"/>
  <c r="I108" i="26"/>
  <c r="F108" i="26"/>
  <c r="A108" i="26"/>
  <c r="K107" i="26"/>
  <c r="T107" i="26" s="1"/>
  <c r="I107" i="26"/>
  <c r="W107" i="26" s="1"/>
  <c r="F107" i="26"/>
  <c r="S107" i="26" s="1"/>
  <c r="A107" i="26"/>
  <c r="K106" i="26"/>
  <c r="T106" i="26" s="1"/>
  <c r="I106" i="26"/>
  <c r="F106" i="26"/>
  <c r="A106" i="26"/>
  <c r="K105" i="26"/>
  <c r="T105" i="26" s="1"/>
  <c r="I105" i="26"/>
  <c r="F105" i="26"/>
  <c r="S105" i="26" s="1"/>
  <c r="A105" i="26"/>
  <c r="K104" i="26"/>
  <c r="T104" i="26" s="1"/>
  <c r="W104" i="26"/>
  <c r="I104" i="26"/>
  <c r="F104" i="26"/>
  <c r="A104" i="26"/>
  <c r="K103" i="26"/>
  <c r="T103" i="26" s="1"/>
  <c r="I103" i="26"/>
  <c r="W103" i="26" s="1"/>
  <c r="F103" i="26"/>
  <c r="S103" i="26" s="1"/>
  <c r="A103" i="26"/>
  <c r="K102" i="26"/>
  <c r="T102" i="26" s="1"/>
  <c r="I102" i="26"/>
  <c r="F102" i="26"/>
  <c r="A102" i="26"/>
  <c r="T101" i="26"/>
  <c r="K101" i="26"/>
  <c r="I101" i="26"/>
  <c r="F101" i="26"/>
  <c r="S101" i="26" s="1"/>
  <c r="A101" i="26"/>
  <c r="K100" i="26"/>
  <c r="T100" i="26" s="1"/>
  <c r="I100" i="26"/>
  <c r="W100" i="26" s="1"/>
  <c r="F100" i="26"/>
  <c r="A100" i="26"/>
  <c r="K99" i="26"/>
  <c r="T99" i="26" s="1"/>
  <c r="I99" i="26"/>
  <c r="W99" i="26" s="1"/>
  <c r="F99" i="26"/>
  <c r="A99" i="26"/>
  <c r="K98" i="26"/>
  <c r="T98" i="26" s="1"/>
  <c r="I98" i="26"/>
  <c r="F98" i="26"/>
  <c r="A98" i="26"/>
  <c r="K97" i="26"/>
  <c r="T97" i="26" s="1"/>
  <c r="I97" i="26"/>
  <c r="W97" i="26" s="1"/>
  <c r="F97" i="26"/>
  <c r="A97" i="26"/>
  <c r="T96" i="26"/>
  <c r="K96" i="26"/>
  <c r="I96" i="26"/>
  <c r="L96" i="26" s="1"/>
  <c r="F96" i="26"/>
  <c r="A96" i="26"/>
  <c r="K95" i="26"/>
  <c r="T95" i="26" s="1"/>
  <c r="I95" i="26"/>
  <c r="W95" i="26" s="1"/>
  <c r="F95" i="26"/>
  <c r="A95" i="26"/>
  <c r="K94" i="26"/>
  <c r="T94" i="26" s="1"/>
  <c r="I94" i="26"/>
  <c r="F94" i="26"/>
  <c r="G94" i="26" s="1"/>
  <c r="A94" i="26"/>
  <c r="K93" i="26"/>
  <c r="T93" i="26" s="1"/>
  <c r="I93" i="26"/>
  <c r="F93" i="26"/>
  <c r="A93" i="26"/>
  <c r="K92" i="26"/>
  <c r="T92" i="26" s="1"/>
  <c r="I92" i="26"/>
  <c r="W92" i="26" s="1"/>
  <c r="F92" i="26"/>
  <c r="S92" i="26" s="1"/>
  <c r="A92" i="26"/>
  <c r="K91" i="26"/>
  <c r="T91" i="26" s="1"/>
  <c r="I91" i="26"/>
  <c r="W91" i="26" s="1"/>
  <c r="F91" i="26"/>
  <c r="A91" i="26"/>
  <c r="K90" i="26"/>
  <c r="T90" i="26" s="1"/>
  <c r="I90" i="26"/>
  <c r="L90" i="26" s="1"/>
  <c r="F90" i="26"/>
  <c r="S90" i="26" s="1"/>
  <c r="A90" i="26"/>
  <c r="K89" i="26"/>
  <c r="T89" i="26" s="1"/>
  <c r="I89" i="26"/>
  <c r="F89" i="26"/>
  <c r="A89" i="26"/>
  <c r="K88" i="26"/>
  <c r="T88" i="26" s="1"/>
  <c r="I88" i="26"/>
  <c r="F88" i="26"/>
  <c r="G88" i="26" s="1"/>
  <c r="A88" i="26"/>
  <c r="K87" i="26"/>
  <c r="T87" i="26" s="1"/>
  <c r="I87" i="26"/>
  <c r="W87" i="26" s="1"/>
  <c r="F87" i="26"/>
  <c r="A87" i="26"/>
  <c r="K86" i="26"/>
  <c r="T86" i="26" s="1"/>
  <c r="I86" i="26"/>
  <c r="F86" i="26"/>
  <c r="G86" i="26" s="1"/>
  <c r="A86" i="26"/>
  <c r="K85" i="26"/>
  <c r="T85" i="26" s="1"/>
  <c r="I85" i="26"/>
  <c r="F85" i="26"/>
  <c r="A85" i="26"/>
  <c r="K84" i="26"/>
  <c r="T84" i="26" s="1"/>
  <c r="L84" i="26"/>
  <c r="I84" i="26"/>
  <c r="F84" i="26"/>
  <c r="S84" i="26" s="1"/>
  <c r="A84" i="26"/>
  <c r="T83" i="26"/>
  <c r="K83" i="26"/>
  <c r="L83" i="26" s="1"/>
  <c r="I83" i="26"/>
  <c r="G83" i="26"/>
  <c r="F83" i="26"/>
  <c r="S83" i="26" s="1"/>
  <c r="A83" i="26"/>
  <c r="K82" i="26"/>
  <c r="T82" i="26" s="1"/>
  <c r="L82" i="26"/>
  <c r="I82" i="26"/>
  <c r="F82" i="26"/>
  <c r="S82" i="26" s="1"/>
  <c r="A82" i="26"/>
  <c r="T81" i="26"/>
  <c r="K81" i="26"/>
  <c r="I81" i="26"/>
  <c r="F81" i="26"/>
  <c r="S81" i="26" s="1"/>
  <c r="A81" i="26"/>
  <c r="K80" i="26"/>
  <c r="T80" i="26" s="1"/>
  <c r="I80" i="26"/>
  <c r="F80" i="26"/>
  <c r="S80" i="26" s="1"/>
  <c r="A80" i="26"/>
  <c r="K79" i="26"/>
  <c r="T79" i="26" s="1"/>
  <c r="I79" i="26"/>
  <c r="F79" i="26"/>
  <c r="S79" i="26" s="1"/>
  <c r="A79" i="26"/>
  <c r="K78" i="26"/>
  <c r="T78" i="26" s="1"/>
  <c r="I78" i="26"/>
  <c r="F78" i="26"/>
  <c r="S78" i="26" s="1"/>
  <c r="A78" i="26"/>
  <c r="S77" i="26"/>
  <c r="K77" i="26"/>
  <c r="I77" i="26"/>
  <c r="F77" i="26"/>
  <c r="G77" i="26" s="1"/>
  <c r="A77" i="26"/>
  <c r="K76" i="26"/>
  <c r="T76" i="26" s="1"/>
  <c r="I76" i="26"/>
  <c r="F76" i="26"/>
  <c r="S76" i="26" s="1"/>
  <c r="A76" i="26"/>
  <c r="K75" i="26"/>
  <c r="T75" i="26" s="1"/>
  <c r="I75" i="26"/>
  <c r="L75" i="26" s="1"/>
  <c r="F75" i="26"/>
  <c r="S75" i="26" s="1"/>
  <c r="A75" i="26"/>
  <c r="K74" i="26"/>
  <c r="T74" i="26" s="1"/>
  <c r="I74" i="26"/>
  <c r="F74" i="26"/>
  <c r="S74" i="26" s="1"/>
  <c r="A74" i="26"/>
  <c r="K73" i="26"/>
  <c r="T73" i="26" s="1"/>
  <c r="I73" i="26"/>
  <c r="F73" i="26"/>
  <c r="S73" i="26" s="1"/>
  <c r="A73" i="26"/>
  <c r="K72" i="26"/>
  <c r="T72" i="26" s="1"/>
  <c r="I72" i="26"/>
  <c r="F72" i="26"/>
  <c r="S72" i="26" s="1"/>
  <c r="A72" i="26"/>
  <c r="K71" i="26"/>
  <c r="T71" i="26" s="1"/>
  <c r="I71" i="26"/>
  <c r="L71" i="26" s="1"/>
  <c r="F71" i="26"/>
  <c r="S71" i="26" s="1"/>
  <c r="A71" i="26"/>
  <c r="K70" i="26"/>
  <c r="T70" i="26" s="1"/>
  <c r="I70" i="26"/>
  <c r="F70" i="26"/>
  <c r="S70" i="26" s="1"/>
  <c r="A70" i="26"/>
  <c r="K69" i="26"/>
  <c r="T69" i="26" s="1"/>
  <c r="I69" i="26"/>
  <c r="F69" i="26"/>
  <c r="S69" i="26" s="1"/>
  <c r="A69" i="26"/>
  <c r="K68" i="26"/>
  <c r="T68" i="26" s="1"/>
  <c r="I68" i="26"/>
  <c r="F68" i="26"/>
  <c r="S68" i="26" s="1"/>
  <c r="A68" i="26"/>
  <c r="K67" i="26"/>
  <c r="T67" i="26" s="1"/>
  <c r="I67" i="26"/>
  <c r="F67" i="26"/>
  <c r="S67" i="26" s="1"/>
  <c r="A67" i="26"/>
  <c r="K66" i="26"/>
  <c r="T66" i="26" s="1"/>
  <c r="I66" i="26"/>
  <c r="F66" i="26"/>
  <c r="S66" i="26" s="1"/>
  <c r="A66" i="26"/>
  <c r="T65" i="26"/>
  <c r="K65" i="26"/>
  <c r="L65" i="26" s="1"/>
  <c r="I65" i="26"/>
  <c r="F65" i="26"/>
  <c r="S65" i="26" s="1"/>
  <c r="A65" i="26"/>
  <c r="K64" i="26"/>
  <c r="T64" i="26" s="1"/>
  <c r="L64" i="26"/>
  <c r="I64" i="26"/>
  <c r="F64" i="26"/>
  <c r="S64" i="26" s="1"/>
  <c r="A64" i="26"/>
  <c r="K63" i="26"/>
  <c r="T63" i="26" s="1"/>
  <c r="I63" i="26"/>
  <c r="F63" i="26"/>
  <c r="S63" i="26" s="1"/>
  <c r="A63" i="26"/>
  <c r="K62" i="26"/>
  <c r="T62" i="26" s="1"/>
  <c r="I62" i="26"/>
  <c r="F62" i="26"/>
  <c r="S62" i="26" s="1"/>
  <c r="A62" i="26"/>
  <c r="S61" i="26"/>
  <c r="K61" i="26"/>
  <c r="I61" i="26"/>
  <c r="F61" i="26"/>
  <c r="G61" i="26" s="1"/>
  <c r="A61" i="26"/>
  <c r="K60" i="26"/>
  <c r="T60" i="26" s="1"/>
  <c r="I60" i="26"/>
  <c r="F60" i="26"/>
  <c r="S60" i="26" s="1"/>
  <c r="A60" i="26"/>
  <c r="K59" i="26"/>
  <c r="T59" i="26" s="1"/>
  <c r="I59" i="26"/>
  <c r="L59" i="26" s="1"/>
  <c r="F59" i="26"/>
  <c r="S59" i="26" s="1"/>
  <c r="A59" i="26"/>
  <c r="K58" i="26"/>
  <c r="T58" i="26" s="1"/>
  <c r="I58" i="26"/>
  <c r="L58" i="26" s="1"/>
  <c r="F58" i="26"/>
  <c r="S58" i="26" s="1"/>
  <c r="A58" i="26"/>
  <c r="W9" i="26"/>
  <c r="W8" i="26"/>
  <c r="W11" i="26" s="1"/>
  <c r="T8" i="26"/>
  <c r="G61" i="29" l="1"/>
  <c r="L66" i="29"/>
  <c r="G67" i="29"/>
  <c r="T71" i="29"/>
  <c r="L72" i="29"/>
  <c r="G73" i="29"/>
  <c r="L77" i="29"/>
  <c r="G80" i="29"/>
  <c r="O80" i="29" s="1"/>
  <c r="P80" i="29" s="1"/>
  <c r="G81" i="29"/>
  <c r="T89" i="29"/>
  <c r="G93" i="29"/>
  <c r="G94" i="29"/>
  <c r="O94" i="29" s="1"/>
  <c r="P94" i="29" s="1"/>
  <c r="L94" i="29"/>
  <c r="L98" i="29"/>
  <c r="G99" i="29"/>
  <c r="G105" i="29"/>
  <c r="V105" i="29" s="1"/>
  <c r="G106" i="29"/>
  <c r="L107" i="29"/>
  <c r="L114" i="29"/>
  <c r="G115" i="29"/>
  <c r="R115" i="29" s="1"/>
  <c r="G123" i="29"/>
  <c r="G127" i="29"/>
  <c r="G128" i="29"/>
  <c r="L128" i="29"/>
  <c r="V128" i="29" s="1"/>
  <c r="G131" i="29"/>
  <c r="G136" i="29"/>
  <c r="G142" i="29"/>
  <c r="L142" i="29"/>
  <c r="O142" i="29" s="1"/>
  <c r="P142" i="29" s="1"/>
  <c r="G146" i="29"/>
  <c r="G63" i="29"/>
  <c r="G69" i="29"/>
  <c r="V69" i="29" s="1"/>
  <c r="L84" i="29"/>
  <c r="G91" i="29"/>
  <c r="G101" i="29"/>
  <c r="G102" i="29"/>
  <c r="V102" i="29" s="1"/>
  <c r="G117" i="29"/>
  <c r="G118" i="29"/>
  <c r="R118" i="29" s="1"/>
  <c r="L118" i="29"/>
  <c r="G119" i="29"/>
  <c r="G120" i="29"/>
  <c r="G125" i="29"/>
  <c r="O125" i="29" s="1"/>
  <c r="P125" i="29" s="1"/>
  <c r="G126" i="29"/>
  <c r="G148" i="29"/>
  <c r="G152" i="29"/>
  <c r="L61" i="29"/>
  <c r="O61" i="29" s="1"/>
  <c r="P61" i="29" s="1"/>
  <c r="L70" i="29"/>
  <c r="G77" i="29"/>
  <c r="R77" i="29" s="1"/>
  <c r="L80" i="29"/>
  <c r="L81" i="29"/>
  <c r="G82" i="29"/>
  <c r="G86" i="29"/>
  <c r="L93" i="29"/>
  <c r="G97" i="29"/>
  <c r="G98" i="29"/>
  <c r="L99" i="29"/>
  <c r="R99" i="29" s="1"/>
  <c r="L106" i="29"/>
  <c r="G107" i="29"/>
  <c r="G113" i="29"/>
  <c r="G114" i="29"/>
  <c r="V114" i="29" s="1"/>
  <c r="L115" i="29"/>
  <c r="L123" i="29"/>
  <c r="L131" i="29"/>
  <c r="G140" i="29"/>
  <c r="G154" i="29"/>
  <c r="R126" i="29"/>
  <c r="W71" i="29"/>
  <c r="R80" i="29"/>
  <c r="L87" i="29"/>
  <c r="W89" i="29"/>
  <c r="L91" i="29"/>
  <c r="W92" i="29"/>
  <c r="W126" i="29"/>
  <c r="W129" i="29"/>
  <c r="W142" i="29"/>
  <c r="W90" i="29"/>
  <c r="V81" i="29"/>
  <c r="O90" i="29"/>
  <c r="P90" i="29" s="1"/>
  <c r="O95" i="29"/>
  <c r="P95" i="29" s="1"/>
  <c r="R106" i="29"/>
  <c r="R110" i="29"/>
  <c r="R120" i="29"/>
  <c r="R131" i="29"/>
  <c r="L151" i="29"/>
  <c r="L59" i="29"/>
  <c r="W61" i="29"/>
  <c r="W65" i="29"/>
  <c r="L67" i="29"/>
  <c r="V67" i="29" s="1"/>
  <c r="W69" i="29"/>
  <c r="W73" i="29"/>
  <c r="L75" i="29"/>
  <c r="V75" i="29" s="1"/>
  <c r="W77" i="29"/>
  <c r="W82" i="29"/>
  <c r="R84" i="29"/>
  <c r="W88" i="29"/>
  <c r="V90" i="29"/>
  <c r="W93" i="29"/>
  <c r="L97" i="29"/>
  <c r="L101" i="29"/>
  <c r="O101" i="29" s="1"/>
  <c r="P101" i="29" s="1"/>
  <c r="L105" i="29"/>
  <c r="L109" i="29"/>
  <c r="R109" i="29" s="1"/>
  <c r="L113" i="29"/>
  <c r="R113" i="29" s="1"/>
  <c r="L117" i="29"/>
  <c r="O117" i="29" s="1"/>
  <c r="P117" i="29" s="1"/>
  <c r="W121" i="29"/>
  <c r="V125" i="29"/>
  <c r="W140" i="29"/>
  <c r="W148" i="29"/>
  <c r="L68" i="28"/>
  <c r="G77" i="28"/>
  <c r="G79" i="28"/>
  <c r="L87" i="28"/>
  <c r="V87" i="28" s="1"/>
  <c r="G89" i="28"/>
  <c r="G95" i="28"/>
  <c r="L129" i="28"/>
  <c r="L132" i="28"/>
  <c r="R132" i="28" s="1"/>
  <c r="G136" i="28"/>
  <c r="L137" i="28"/>
  <c r="L145" i="28"/>
  <c r="G146" i="28"/>
  <c r="O146" i="28" s="1"/>
  <c r="P146" i="28" s="1"/>
  <c r="L150" i="28"/>
  <c r="L156" i="28"/>
  <c r="S107" i="28"/>
  <c r="S122" i="28"/>
  <c r="L80" i="28"/>
  <c r="G85" i="28"/>
  <c r="G91" i="28"/>
  <c r="R105" i="28"/>
  <c r="S124" i="28"/>
  <c r="L62" i="28"/>
  <c r="L64" i="28"/>
  <c r="L72" i="28"/>
  <c r="G81" i="28"/>
  <c r="G87" i="28"/>
  <c r="G132" i="28"/>
  <c r="L136" i="28"/>
  <c r="R136" i="28" s="1"/>
  <c r="L146" i="28"/>
  <c r="G150" i="28"/>
  <c r="L154" i="28"/>
  <c r="G156" i="28"/>
  <c r="R156" i="28" s="1"/>
  <c r="W148" i="28"/>
  <c r="W64" i="28"/>
  <c r="W66" i="28"/>
  <c r="W100" i="28"/>
  <c r="L103" i="28"/>
  <c r="V103" i="28" s="1"/>
  <c r="W104" i="28"/>
  <c r="L131" i="28"/>
  <c r="L134" i="28"/>
  <c r="R134" i="28" s="1"/>
  <c r="L147" i="28"/>
  <c r="W154" i="28"/>
  <c r="L155" i="28"/>
  <c r="W138" i="28"/>
  <c r="L142" i="28"/>
  <c r="V142" i="28" s="1"/>
  <c r="L153" i="28"/>
  <c r="L58" i="28"/>
  <c r="L70" i="28"/>
  <c r="L74" i="28"/>
  <c r="L76" i="28"/>
  <c r="L83" i="28"/>
  <c r="L91" i="28"/>
  <c r="R91" i="28" s="1"/>
  <c r="L95" i="28"/>
  <c r="R95" i="28" s="1"/>
  <c r="W102" i="28"/>
  <c r="L125" i="28"/>
  <c r="L127" i="28"/>
  <c r="W133" i="28"/>
  <c r="W135" i="28"/>
  <c r="W139" i="28"/>
  <c r="W143" i="28"/>
  <c r="L151" i="28"/>
  <c r="W156" i="28"/>
  <c r="O131" i="29"/>
  <c r="P131" i="29" s="1"/>
  <c r="V91" i="29"/>
  <c r="O91" i="29"/>
  <c r="P91" i="29" s="1"/>
  <c r="R98" i="29"/>
  <c r="O99" i="29"/>
  <c r="P99" i="29" s="1"/>
  <c r="O103" i="29"/>
  <c r="P103" i="29" s="1"/>
  <c r="O107" i="29"/>
  <c r="P107" i="29" s="1"/>
  <c r="O111" i="29"/>
  <c r="P111" i="29" s="1"/>
  <c r="O115" i="29"/>
  <c r="P115" i="29" s="1"/>
  <c r="R123" i="29"/>
  <c r="O123" i="29"/>
  <c r="P123" i="29" s="1"/>
  <c r="V131" i="29"/>
  <c r="O134" i="28"/>
  <c r="P134" i="28" s="1"/>
  <c r="R83" i="28"/>
  <c r="O83" i="28"/>
  <c r="P83" i="28" s="1"/>
  <c r="O87" i="28"/>
  <c r="P87" i="28" s="1"/>
  <c r="O95" i="28"/>
  <c r="P95" i="28" s="1"/>
  <c r="R83" i="27"/>
  <c r="G70" i="27"/>
  <c r="G76" i="27"/>
  <c r="G79" i="27"/>
  <c r="R79" i="27" s="1"/>
  <c r="G85" i="27"/>
  <c r="G91" i="27"/>
  <c r="L111" i="27"/>
  <c r="G140" i="27"/>
  <c r="V140" i="27" s="1"/>
  <c r="G146" i="27"/>
  <c r="G66" i="27"/>
  <c r="S72" i="27"/>
  <c r="L79" i="27"/>
  <c r="L85" i="27"/>
  <c r="L96" i="27"/>
  <c r="S97" i="27"/>
  <c r="G103" i="27"/>
  <c r="R103" i="27" s="1"/>
  <c r="L110" i="27"/>
  <c r="S136" i="27"/>
  <c r="L146" i="27"/>
  <c r="G156" i="27"/>
  <c r="V156" i="27" s="1"/>
  <c r="L59" i="27"/>
  <c r="W84" i="27"/>
  <c r="W89" i="27"/>
  <c r="L91" i="27"/>
  <c r="V91" i="27" s="1"/>
  <c r="W96" i="27"/>
  <c r="W98" i="27"/>
  <c r="L101" i="27"/>
  <c r="W111" i="27"/>
  <c r="W117" i="27"/>
  <c r="L119" i="27"/>
  <c r="W126" i="27"/>
  <c r="W128" i="27"/>
  <c r="W132" i="27"/>
  <c r="L140" i="27"/>
  <c r="L148" i="27"/>
  <c r="L153" i="27"/>
  <c r="W154" i="27"/>
  <c r="L72" i="27"/>
  <c r="R72" i="27" s="1"/>
  <c r="W81" i="27"/>
  <c r="W62" i="27"/>
  <c r="W68" i="27"/>
  <c r="L70" i="27"/>
  <c r="W82" i="27"/>
  <c r="W87" i="27"/>
  <c r="L94" i="27"/>
  <c r="W97" i="27"/>
  <c r="L103" i="27"/>
  <c r="W105" i="27"/>
  <c r="L107" i="27"/>
  <c r="V107" i="27" s="1"/>
  <c r="L113" i="27"/>
  <c r="W115" i="27"/>
  <c r="W121" i="27"/>
  <c r="L123" i="27"/>
  <c r="W124" i="27"/>
  <c r="W127" i="27"/>
  <c r="W130" i="27"/>
  <c r="W134" i="27"/>
  <c r="W152" i="27"/>
  <c r="G67" i="26"/>
  <c r="L68" i="26"/>
  <c r="L92" i="26"/>
  <c r="G139" i="26"/>
  <c r="S151" i="26"/>
  <c r="L80" i="26"/>
  <c r="L73" i="26"/>
  <c r="L72" i="26"/>
  <c r="G73" i="26"/>
  <c r="L81" i="26"/>
  <c r="W101" i="26"/>
  <c r="L128" i="26"/>
  <c r="L61" i="26"/>
  <c r="R61" i="26" s="1"/>
  <c r="W85" i="26"/>
  <c r="W89" i="26"/>
  <c r="W145" i="26"/>
  <c r="R73" i="26"/>
  <c r="L77" i="26"/>
  <c r="R77" i="26" s="1"/>
  <c r="W105" i="26"/>
  <c r="W125" i="26"/>
  <c r="W133" i="26"/>
  <c r="L114" i="26"/>
  <c r="V114" i="26" s="1"/>
  <c r="W110" i="26"/>
  <c r="W102" i="26"/>
  <c r="L74" i="26"/>
  <c r="L66" i="26"/>
  <c r="W94" i="26"/>
  <c r="W114" i="26"/>
  <c r="W142" i="26"/>
  <c r="W146" i="26"/>
  <c r="W150" i="26"/>
  <c r="W154" i="26"/>
  <c r="W98" i="26"/>
  <c r="W106" i="26"/>
  <c r="W130" i="26"/>
  <c r="G60" i="27"/>
  <c r="R60" i="27" s="1"/>
  <c r="L60" i="27"/>
  <c r="G61" i="27"/>
  <c r="R61" i="27" s="1"/>
  <c r="G62" i="27"/>
  <c r="L62" i="27"/>
  <c r="G68" i="27"/>
  <c r="T72" i="27"/>
  <c r="G74" i="27"/>
  <c r="S87" i="27"/>
  <c r="S89" i="27"/>
  <c r="L93" i="27"/>
  <c r="G95" i="27"/>
  <c r="L95" i="27"/>
  <c r="G99" i="27"/>
  <c r="G109" i="27"/>
  <c r="R109" i="27" s="1"/>
  <c r="G142" i="27"/>
  <c r="L143" i="27"/>
  <c r="G59" i="27"/>
  <c r="R59" i="27" s="1"/>
  <c r="G101" i="27"/>
  <c r="R101" i="27" s="1"/>
  <c r="G105" i="27"/>
  <c r="L105" i="27"/>
  <c r="G115" i="27"/>
  <c r="G144" i="27"/>
  <c r="L144" i="27"/>
  <c r="G154" i="27"/>
  <c r="L154" i="27"/>
  <c r="L156" i="27"/>
  <c r="O156" i="27" s="1"/>
  <c r="P156" i="27" s="1"/>
  <c r="G58" i="27"/>
  <c r="L74" i="27"/>
  <c r="G93" i="27"/>
  <c r="L97" i="27"/>
  <c r="V97" i="27" s="1"/>
  <c r="L99" i="27"/>
  <c r="R99" i="27" s="1"/>
  <c r="L102" i="27"/>
  <c r="L109" i="27"/>
  <c r="G111" i="27"/>
  <c r="O111" i="27" s="1"/>
  <c r="P111" i="27" s="1"/>
  <c r="L136" i="27"/>
  <c r="O136" i="27" s="1"/>
  <c r="P136" i="27" s="1"/>
  <c r="L142" i="27"/>
  <c r="G150" i="27"/>
  <c r="L151" i="27"/>
  <c r="L67" i="27"/>
  <c r="L80" i="27"/>
  <c r="L88" i="27"/>
  <c r="L92" i="27"/>
  <c r="L100" i="27"/>
  <c r="L108" i="27"/>
  <c r="L128" i="27"/>
  <c r="L130" i="27"/>
  <c r="L149" i="27"/>
  <c r="W142" i="27"/>
  <c r="L58" i="27"/>
  <c r="L63" i="27"/>
  <c r="L77" i="27"/>
  <c r="V77" i="27" s="1"/>
  <c r="L98" i="27"/>
  <c r="L106" i="27"/>
  <c r="L114" i="27"/>
  <c r="L139" i="27"/>
  <c r="L147" i="27"/>
  <c r="L150" i="27"/>
  <c r="L155" i="27"/>
  <c r="W59" i="27"/>
  <c r="W60" i="27"/>
  <c r="L61" i="27"/>
  <c r="W65" i="27"/>
  <c r="W70" i="27"/>
  <c r="W74" i="27"/>
  <c r="W78" i="27"/>
  <c r="W83" i="27"/>
  <c r="W86" i="27"/>
  <c r="W94" i="27"/>
  <c r="W102" i="27"/>
  <c r="L104" i="27"/>
  <c r="W110" i="27"/>
  <c r="L112" i="27"/>
  <c r="L129" i="27"/>
  <c r="L131" i="27"/>
  <c r="L135" i="27"/>
  <c r="W143" i="27"/>
  <c r="L145" i="27"/>
  <c r="W151" i="27"/>
  <c r="T61" i="26"/>
  <c r="G63" i="26"/>
  <c r="G69" i="26"/>
  <c r="L69" i="26"/>
  <c r="T77" i="26"/>
  <c r="L78" i="26"/>
  <c r="G79" i="26"/>
  <c r="G112" i="26"/>
  <c r="G120" i="26"/>
  <c r="G126" i="26"/>
  <c r="L126" i="26"/>
  <c r="G147" i="26"/>
  <c r="G153" i="26"/>
  <c r="G59" i="26"/>
  <c r="R59" i="26" s="1"/>
  <c r="G65" i="26"/>
  <c r="R65" i="26" s="1"/>
  <c r="L67" i="26"/>
  <c r="R67" i="26" s="1"/>
  <c r="G75" i="26"/>
  <c r="O75" i="26" s="1"/>
  <c r="P75" i="26" s="1"/>
  <c r="G81" i="26"/>
  <c r="L113" i="26"/>
  <c r="G114" i="26"/>
  <c r="L121" i="26"/>
  <c r="G137" i="26"/>
  <c r="G143" i="26"/>
  <c r="R143" i="26" s="1"/>
  <c r="G149" i="26"/>
  <c r="G155" i="26"/>
  <c r="L63" i="26"/>
  <c r="R63" i="26" s="1"/>
  <c r="L70" i="26"/>
  <c r="G71" i="26"/>
  <c r="L76" i="26"/>
  <c r="L79" i="26"/>
  <c r="G84" i="26"/>
  <c r="R84" i="26" s="1"/>
  <c r="G90" i="26"/>
  <c r="O90" i="26" s="1"/>
  <c r="P90" i="26" s="1"/>
  <c r="G92" i="26"/>
  <c r="V92" i="26" s="1"/>
  <c r="L93" i="26"/>
  <c r="G116" i="26"/>
  <c r="G128" i="26"/>
  <c r="L129" i="26"/>
  <c r="G133" i="26"/>
  <c r="L133" i="26"/>
  <c r="L150" i="26"/>
  <c r="W61" i="26"/>
  <c r="W65" i="26"/>
  <c r="W69" i="26"/>
  <c r="W73" i="26"/>
  <c r="W77" i="26"/>
  <c r="W81" i="26"/>
  <c r="W88" i="26"/>
  <c r="L97" i="26"/>
  <c r="L134" i="26"/>
  <c r="L141" i="26"/>
  <c r="R71" i="26"/>
  <c r="R83" i="26"/>
  <c r="L127" i="26"/>
  <c r="L139" i="26"/>
  <c r="W139" i="26"/>
  <c r="W143" i="26"/>
  <c r="W151" i="26"/>
  <c r="W59" i="26"/>
  <c r="W63" i="26"/>
  <c r="W67" i="26"/>
  <c r="W71" i="26"/>
  <c r="W75" i="26"/>
  <c r="W79" i="26"/>
  <c r="W83" i="26"/>
  <c r="W84" i="26"/>
  <c r="L85" i="26"/>
  <c r="W86" i="26"/>
  <c r="W93" i="26"/>
  <c r="L100" i="26"/>
  <c r="L102" i="26"/>
  <c r="L104" i="26"/>
  <c r="L106" i="26"/>
  <c r="W112" i="26"/>
  <c r="L118" i="26"/>
  <c r="R118" i="26" s="1"/>
  <c r="W120" i="26"/>
  <c r="W122" i="26"/>
  <c r="L124" i="26"/>
  <c r="O124" i="26" s="1"/>
  <c r="P124" i="26" s="1"/>
  <c r="W124" i="26"/>
  <c r="L132" i="26"/>
  <c r="R132" i="26" s="1"/>
  <c r="L137" i="26"/>
  <c r="W138" i="26"/>
  <c r="W141" i="26"/>
  <c r="L145" i="26"/>
  <c r="V145" i="26" s="1"/>
  <c r="W147" i="26"/>
  <c r="L153" i="26"/>
  <c r="R63" i="29"/>
  <c r="V63" i="29"/>
  <c r="S70" i="29"/>
  <c r="G70" i="29"/>
  <c r="R71" i="29"/>
  <c r="V71" i="29"/>
  <c r="S78" i="29"/>
  <c r="G78" i="29"/>
  <c r="L153" i="29"/>
  <c r="W153" i="29"/>
  <c r="S60" i="29"/>
  <c r="G60" i="29"/>
  <c r="O63" i="29"/>
  <c r="P63" i="29" s="1"/>
  <c r="W66" i="29"/>
  <c r="S124" i="29"/>
  <c r="L137" i="29"/>
  <c r="W137" i="29"/>
  <c r="S68" i="29"/>
  <c r="G68" i="29"/>
  <c r="S58" i="29"/>
  <c r="G58" i="29"/>
  <c r="R59" i="29"/>
  <c r="V59" i="29"/>
  <c r="W64" i="29"/>
  <c r="S66" i="29"/>
  <c r="G66" i="29"/>
  <c r="R67" i="29"/>
  <c r="W72" i="29"/>
  <c r="S74" i="29"/>
  <c r="G74" i="29"/>
  <c r="R75" i="29"/>
  <c r="W83" i="29"/>
  <c r="L83" i="29"/>
  <c r="O85" i="29"/>
  <c r="P85" i="29" s="1"/>
  <c r="R85" i="29"/>
  <c r="L86" i="29"/>
  <c r="R89" i="29"/>
  <c r="O89" i="29"/>
  <c r="P89" i="29" s="1"/>
  <c r="S132" i="29"/>
  <c r="W152" i="29"/>
  <c r="L152" i="29"/>
  <c r="O152" i="29" s="1"/>
  <c r="P152" i="29" s="1"/>
  <c r="S62" i="29"/>
  <c r="G62" i="29"/>
  <c r="R97" i="29"/>
  <c r="O97" i="29"/>
  <c r="P97" i="29" s="1"/>
  <c r="AB12" i="29"/>
  <c r="AB14" i="29" s="1"/>
  <c r="W58" i="29"/>
  <c r="R61" i="29"/>
  <c r="V61" i="29"/>
  <c r="R69" i="29"/>
  <c r="O71" i="29"/>
  <c r="P71" i="29" s="1"/>
  <c r="W74" i="29"/>
  <c r="S76" i="29"/>
  <c r="G76" i="29"/>
  <c r="W79" i="29"/>
  <c r="L79" i="29"/>
  <c r="V79" i="29" s="1"/>
  <c r="O81" i="29"/>
  <c r="P81" i="29" s="1"/>
  <c r="R81" i="29"/>
  <c r="L82" i="29"/>
  <c r="O82" i="29" s="1"/>
  <c r="P82" i="29" s="1"/>
  <c r="O59" i="29"/>
  <c r="P59" i="29" s="1"/>
  <c r="L60" i="29"/>
  <c r="W62" i="29"/>
  <c r="S64" i="29"/>
  <c r="G64" i="29"/>
  <c r="L65" i="29"/>
  <c r="O65" i="29" s="1"/>
  <c r="P65" i="29" s="1"/>
  <c r="O67" i="29"/>
  <c r="P67" i="29" s="1"/>
  <c r="L68" i="29"/>
  <c r="W70" i="29"/>
  <c r="S72" i="29"/>
  <c r="G72" i="29"/>
  <c r="L73" i="29"/>
  <c r="O73" i="29" s="1"/>
  <c r="P73" i="29" s="1"/>
  <c r="L76" i="29"/>
  <c r="O79" i="29"/>
  <c r="P79" i="29" s="1"/>
  <c r="V85" i="29"/>
  <c r="R93" i="29"/>
  <c r="O93" i="29"/>
  <c r="P93" i="29" s="1"/>
  <c r="V95" i="29"/>
  <c r="V97" i="29"/>
  <c r="S79" i="29"/>
  <c r="W119" i="29"/>
  <c r="W127" i="29"/>
  <c r="W134" i="29"/>
  <c r="L134" i="29"/>
  <c r="O134" i="29" s="1"/>
  <c r="P134" i="29" s="1"/>
  <c r="R144" i="29"/>
  <c r="V144" i="29"/>
  <c r="W146" i="29"/>
  <c r="L146" i="29"/>
  <c r="O146" i="29" s="1"/>
  <c r="P146" i="29" s="1"/>
  <c r="W80" i="29"/>
  <c r="G83" i="29"/>
  <c r="W84" i="29"/>
  <c r="O84" i="29"/>
  <c r="P84" i="29" s="1"/>
  <c r="V84" i="29"/>
  <c r="G87" i="29"/>
  <c r="G100" i="29"/>
  <c r="L100" i="29"/>
  <c r="G104" i="29"/>
  <c r="L104" i="29"/>
  <c r="O105" i="29"/>
  <c r="P105" i="29" s="1"/>
  <c r="G108" i="29"/>
  <c r="L108" i="29"/>
  <c r="G112" i="29"/>
  <c r="L112" i="29"/>
  <c r="O113" i="29"/>
  <c r="P113" i="29" s="1"/>
  <c r="G116" i="29"/>
  <c r="L116" i="29"/>
  <c r="L119" i="29"/>
  <c r="O119" i="29" s="1"/>
  <c r="P119" i="29" s="1"/>
  <c r="G122" i="29"/>
  <c r="L122" i="29"/>
  <c r="L127" i="29"/>
  <c r="O127" i="29" s="1"/>
  <c r="P127" i="29" s="1"/>
  <c r="G130" i="29"/>
  <c r="L130" i="29"/>
  <c r="W136" i="29"/>
  <c r="L136" i="29"/>
  <c r="O136" i="29" s="1"/>
  <c r="P136" i="29" s="1"/>
  <c r="W138" i="29"/>
  <c r="L138" i="29"/>
  <c r="O138" i="29" s="1"/>
  <c r="P138" i="29" s="1"/>
  <c r="O144" i="29"/>
  <c r="P144" i="29" s="1"/>
  <c r="L145" i="29"/>
  <c r="W145" i="29"/>
  <c r="S149" i="29"/>
  <c r="G149" i="29"/>
  <c r="R150" i="29"/>
  <c r="V150" i="29"/>
  <c r="O150" i="29"/>
  <c r="P150" i="29" s="1"/>
  <c r="O98" i="29"/>
  <c r="P98" i="29" s="1"/>
  <c r="V98" i="29"/>
  <c r="V113" i="29"/>
  <c r="W78" i="29"/>
  <c r="L88" i="29"/>
  <c r="R88" i="29" s="1"/>
  <c r="R90" i="29"/>
  <c r="W91" i="29"/>
  <c r="L92" i="29"/>
  <c r="R92" i="29" s="1"/>
  <c r="W95" i="29"/>
  <c r="L96" i="29"/>
  <c r="R96" i="29" s="1"/>
  <c r="W98" i="29"/>
  <c r="W102" i="29"/>
  <c r="W106" i="29"/>
  <c r="W110" i="29"/>
  <c r="W114" i="29"/>
  <c r="V120" i="29"/>
  <c r="O120" i="29"/>
  <c r="P120" i="29" s="1"/>
  <c r="T124" i="29"/>
  <c r="L124" i="29"/>
  <c r="O124" i="29" s="1"/>
  <c r="P124" i="29" s="1"/>
  <c r="O128" i="29"/>
  <c r="P128" i="29" s="1"/>
  <c r="T132" i="29"/>
  <c r="L132" i="29"/>
  <c r="V132" i="29" s="1"/>
  <c r="S133" i="29"/>
  <c r="G133" i="29"/>
  <c r="S135" i="29"/>
  <c r="G135" i="29"/>
  <c r="V142" i="29"/>
  <c r="S143" i="29"/>
  <c r="G143" i="29"/>
  <c r="W154" i="29"/>
  <c r="L154" i="29"/>
  <c r="O154" i="29" s="1"/>
  <c r="P154" i="29" s="1"/>
  <c r="W87" i="29"/>
  <c r="R91" i="29"/>
  <c r="R95" i="29"/>
  <c r="R103" i="29"/>
  <c r="R107" i="29"/>
  <c r="R111" i="29"/>
  <c r="L121" i="29"/>
  <c r="O121" i="29" s="1"/>
  <c r="P121" i="29" s="1"/>
  <c r="W123" i="29"/>
  <c r="R125" i="29"/>
  <c r="L129" i="29"/>
  <c r="O129" i="29" s="1"/>
  <c r="P129" i="29" s="1"/>
  <c r="W131" i="29"/>
  <c r="L139" i="29"/>
  <c r="S151" i="29"/>
  <c r="G151" i="29"/>
  <c r="W99" i="29"/>
  <c r="O102" i="29"/>
  <c r="P102" i="29" s="1"/>
  <c r="W103" i="29"/>
  <c r="V103" i="29"/>
  <c r="O106" i="29"/>
  <c r="P106" i="29" s="1"/>
  <c r="V106" i="29"/>
  <c r="W107" i="29"/>
  <c r="V107" i="29"/>
  <c r="O110" i="29"/>
  <c r="P110" i="29" s="1"/>
  <c r="V110" i="29"/>
  <c r="W111" i="29"/>
  <c r="V111" i="29"/>
  <c r="O114" i="29"/>
  <c r="P114" i="29" s="1"/>
  <c r="W115" i="29"/>
  <c r="V118" i="29"/>
  <c r="O118" i="29"/>
  <c r="P118" i="29" s="1"/>
  <c r="W125" i="29"/>
  <c r="V126" i="29"/>
  <c r="O126" i="29"/>
  <c r="P126" i="29" s="1"/>
  <c r="V134" i="29"/>
  <c r="R134" i="29"/>
  <c r="S141" i="29"/>
  <c r="G141" i="29"/>
  <c r="L147" i="29"/>
  <c r="L155" i="29"/>
  <c r="L135" i="29"/>
  <c r="S139" i="29"/>
  <c r="G139" i="29"/>
  <c r="L140" i="29"/>
  <c r="L143" i="29"/>
  <c r="S147" i="29"/>
  <c r="G147" i="29"/>
  <c r="L148" i="29"/>
  <c r="S155" i="29"/>
  <c r="G155" i="29"/>
  <c r="R156" i="29"/>
  <c r="V156" i="29"/>
  <c r="L133" i="29"/>
  <c r="S137" i="29"/>
  <c r="G137" i="29"/>
  <c r="L141" i="29"/>
  <c r="S145" i="29"/>
  <c r="G145" i="29"/>
  <c r="R146" i="29"/>
  <c r="V146" i="29"/>
  <c r="L149" i="29"/>
  <c r="W151" i="29"/>
  <c r="S153" i="29"/>
  <c r="G153" i="29"/>
  <c r="R154" i="29"/>
  <c r="O156" i="29"/>
  <c r="P156" i="29" s="1"/>
  <c r="L65" i="28"/>
  <c r="W65" i="28"/>
  <c r="L67" i="28"/>
  <c r="W67" i="28"/>
  <c r="L69" i="28"/>
  <c r="W69" i="28"/>
  <c r="L71" i="28"/>
  <c r="W71" i="28"/>
  <c r="L73" i="28"/>
  <c r="W73" i="28"/>
  <c r="L75" i="28"/>
  <c r="W75" i="28"/>
  <c r="S78" i="28"/>
  <c r="G78" i="28"/>
  <c r="S82" i="28"/>
  <c r="G82" i="28"/>
  <c r="W85" i="28"/>
  <c r="S86" i="28"/>
  <c r="G86" i="28"/>
  <c r="W89" i="28"/>
  <c r="S90" i="28"/>
  <c r="G90" i="28"/>
  <c r="W93" i="28"/>
  <c r="S94" i="28"/>
  <c r="G94" i="28"/>
  <c r="W97" i="28"/>
  <c r="S98" i="28"/>
  <c r="G98" i="28"/>
  <c r="S109" i="28"/>
  <c r="G109" i="28"/>
  <c r="S113" i="28"/>
  <c r="G113" i="28"/>
  <c r="L59" i="28"/>
  <c r="L61" i="28"/>
  <c r="L63" i="28"/>
  <c r="L77" i="28"/>
  <c r="O77" i="28" s="1"/>
  <c r="P77" i="28" s="1"/>
  <c r="W77" i="28"/>
  <c r="L81" i="28"/>
  <c r="O81" i="28" s="1"/>
  <c r="P81" i="28" s="1"/>
  <c r="T84" i="28"/>
  <c r="L84" i="28"/>
  <c r="L85" i="28"/>
  <c r="O85" i="28" s="1"/>
  <c r="P85" i="28" s="1"/>
  <c r="T88" i="28"/>
  <c r="L88" i="28"/>
  <c r="L89" i="28"/>
  <c r="O89" i="28" s="1"/>
  <c r="P89" i="28" s="1"/>
  <c r="T92" i="28"/>
  <c r="L92" i="28"/>
  <c r="L93" i="28"/>
  <c r="O93" i="28" s="1"/>
  <c r="P93" i="28" s="1"/>
  <c r="T96" i="28"/>
  <c r="L96" i="28"/>
  <c r="L97" i="28"/>
  <c r="O97" i="28" s="1"/>
  <c r="P97" i="28" s="1"/>
  <c r="R103" i="28"/>
  <c r="V120" i="28"/>
  <c r="O120" i="28"/>
  <c r="P120" i="28" s="1"/>
  <c r="R120" i="28"/>
  <c r="T126" i="28"/>
  <c r="L126" i="28"/>
  <c r="L78" i="28"/>
  <c r="L79" i="28"/>
  <c r="O79" i="28" s="1"/>
  <c r="P79" i="28" s="1"/>
  <c r="W79" i="28"/>
  <c r="S80" i="28"/>
  <c r="G80" i="28"/>
  <c r="S84" i="28"/>
  <c r="G84" i="28"/>
  <c r="W87" i="28"/>
  <c r="S88" i="28"/>
  <c r="G88" i="28"/>
  <c r="W91" i="28"/>
  <c r="S92" i="28"/>
  <c r="G92" i="28"/>
  <c r="W95" i="28"/>
  <c r="S96" i="28"/>
  <c r="G96" i="28"/>
  <c r="W99" i="28"/>
  <c r="S111" i="28"/>
  <c r="G111" i="28"/>
  <c r="S115" i="28"/>
  <c r="G115" i="28"/>
  <c r="S58" i="28"/>
  <c r="G58" i="28"/>
  <c r="S60" i="28"/>
  <c r="G60" i="28"/>
  <c r="S62" i="28"/>
  <c r="G62" i="28"/>
  <c r="S64" i="28"/>
  <c r="G64" i="28"/>
  <c r="S66" i="28"/>
  <c r="G66" i="28"/>
  <c r="S68" i="28"/>
  <c r="G68" i="28"/>
  <c r="S70" i="28"/>
  <c r="G70" i="28"/>
  <c r="S72" i="28"/>
  <c r="G72" i="28"/>
  <c r="S74" i="28"/>
  <c r="G74" i="28"/>
  <c r="S76" i="28"/>
  <c r="G76" i="28"/>
  <c r="R81" i="28"/>
  <c r="T82" i="28"/>
  <c r="L82" i="28"/>
  <c r="T86" i="28"/>
  <c r="L86" i="28"/>
  <c r="T90" i="28"/>
  <c r="L90" i="28"/>
  <c r="R93" i="28"/>
  <c r="T94" i="28"/>
  <c r="L94" i="28"/>
  <c r="R97" i="28"/>
  <c r="T98" i="28"/>
  <c r="L98" i="28"/>
  <c r="L99" i="28"/>
  <c r="O99" i="28" s="1"/>
  <c r="P99" i="28" s="1"/>
  <c r="T118" i="28"/>
  <c r="L118" i="28"/>
  <c r="R128" i="28"/>
  <c r="V128" i="28"/>
  <c r="O128" i="28"/>
  <c r="P128" i="28" s="1"/>
  <c r="O142" i="28"/>
  <c r="P142" i="28" s="1"/>
  <c r="V79" i="28"/>
  <c r="V81" i="28"/>
  <c r="V83" i="28"/>
  <c r="L100" i="28"/>
  <c r="S101" i="28"/>
  <c r="L104" i="28"/>
  <c r="S118" i="28"/>
  <c r="G118" i="28"/>
  <c r="S126" i="28"/>
  <c r="G126" i="28"/>
  <c r="V136" i="28"/>
  <c r="L101" i="28"/>
  <c r="V101" i="28" s="1"/>
  <c r="L102" i="28"/>
  <c r="L107" i="28"/>
  <c r="V107" i="28" s="1"/>
  <c r="L108" i="28"/>
  <c r="L110" i="28"/>
  <c r="L112" i="28"/>
  <c r="L114" i="28"/>
  <c r="L116" i="28"/>
  <c r="R116" i="28" s="1"/>
  <c r="S141" i="28"/>
  <c r="G141" i="28"/>
  <c r="G59" i="28"/>
  <c r="G61" i="28"/>
  <c r="G63" i="28"/>
  <c r="G65" i="28"/>
  <c r="G67" i="28"/>
  <c r="G69" i="28"/>
  <c r="G71" i="28"/>
  <c r="G73" i="28"/>
  <c r="G75" i="28"/>
  <c r="S100" i="28"/>
  <c r="G100" i="28"/>
  <c r="V105" i="28"/>
  <c r="O105" i="28"/>
  <c r="P105" i="28" s="1"/>
  <c r="W106" i="28"/>
  <c r="T109" i="28"/>
  <c r="L109" i="28"/>
  <c r="T111" i="28"/>
  <c r="L111" i="28"/>
  <c r="T113" i="28"/>
  <c r="L113" i="28"/>
  <c r="T115" i="28"/>
  <c r="L115" i="28"/>
  <c r="S117" i="28"/>
  <c r="G117" i="28"/>
  <c r="L121" i="28"/>
  <c r="W142" i="28"/>
  <c r="S116" i="28"/>
  <c r="W117" i="28"/>
  <c r="L119" i="28"/>
  <c r="L124" i="28"/>
  <c r="V124" i="28" s="1"/>
  <c r="W125" i="28"/>
  <c r="W129" i="28"/>
  <c r="W134" i="28"/>
  <c r="G102" i="28"/>
  <c r="G104" i="28"/>
  <c r="G106" i="28"/>
  <c r="G108" i="28"/>
  <c r="G110" i="28"/>
  <c r="G112" i="28"/>
  <c r="G114" i="28"/>
  <c r="L117" i="28"/>
  <c r="L122" i="28"/>
  <c r="R122" i="28" s="1"/>
  <c r="W123" i="28"/>
  <c r="W127" i="28"/>
  <c r="R130" i="28"/>
  <c r="V130" i="28"/>
  <c r="O130" i="28"/>
  <c r="P130" i="28" s="1"/>
  <c r="S133" i="28"/>
  <c r="G133" i="28"/>
  <c r="S138" i="28"/>
  <c r="R144" i="28"/>
  <c r="V144" i="28"/>
  <c r="O144" i="28"/>
  <c r="P144" i="28" s="1"/>
  <c r="R150" i="28"/>
  <c r="V150" i="28"/>
  <c r="O150" i="28"/>
  <c r="P150" i="28" s="1"/>
  <c r="S135" i="28"/>
  <c r="G135" i="28"/>
  <c r="L138" i="28"/>
  <c r="V138" i="28" s="1"/>
  <c r="L139" i="28"/>
  <c r="S140" i="28"/>
  <c r="S143" i="28"/>
  <c r="G143" i="28"/>
  <c r="R148" i="28"/>
  <c r="V148" i="28"/>
  <c r="O148" i="28"/>
  <c r="P148" i="28" s="1"/>
  <c r="O156" i="28"/>
  <c r="P156" i="28" s="1"/>
  <c r="G119" i="28"/>
  <c r="G121" i="28"/>
  <c r="G123" i="28"/>
  <c r="G125" i="28"/>
  <c r="G127" i="28"/>
  <c r="G129" i="28"/>
  <c r="G131" i="28"/>
  <c r="L133" i="28"/>
  <c r="S137" i="28"/>
  <c r="G137" i="28"/>
  <c r="L140" i="28"/>
  <c r="O140" i="28" s="1"/>
  <c r="P140" i="28" s="1"/>
  <c r="L141" i="28"/>
  <c r="S142" i="28"/>
  <c r="W145" i="28"/>
  <c r="V146" i="28"/>
  <c r="R154" i="28"/>
  <c r="V154" i="28"/>
  <c r="O154" i="28"/>
  <c r="P154" i="28" s="1"/>
  <c r="L135" i="28"/>
  <c r="S139" i="28"/>
  <c r="G139" i="28"/>
  <c r="L143" i="28"/>
  <c r="S145" i="28"/>
  <c r="G145" i="28"/>
  <c r="W149" i="28"/>
  <c r="R152" i="28"/>
  <c r="V152" i="28"/>
  <c r="O152" i="28"/>
  <c r="P152" i="28" s="1"/>
  <c r="G147" i="28"/>
  <c r="G149" i="28"/>
  <c r="G151" i="28"/>
  <c r="G153" i="28"/>
  <c r="G155" i="28"/>
  <c r="W10" i="27"/>
  <c r="W11" i="27" s="1"/>
  <c r="O59" i="27"/>
  <c r="P59" i="27" s="1"/>
  <c r="O60" i="27"/>
  <c r="P60" i="27" s="1"/>
  <c r="G64" i="27"/>
  <c r="R64" i="27" s="1"/>
  <c r="L64" i="27"/>
  <c r="L65" i="27"/>
  <c r="W67" i="27"/>
  <c r="L69" i="27"/>
  <c r="W69" i="27"/>
  <c r="L73" i="27"/>
  <c r="W73" i="27"/>
  <c r="V79" i="27"/>
  <c r="S81" i="27"/>
  <c r="V60" i="27"/>
  <c r="S63" i="27"/>
  <c r="G63" i="27"/>
  <c r="S67" i="27"/>
  <c r="G67" i="27"/>
  <c r="R67" i="27" s="1"/>
  <c r="L68" i="27"/>
  <c r="O68" i="27" s="1"/>
  <c r="P68" i="27" s="1"/>
  <c r="V72" i="27"/>
  <c r="O72" i="27"/>
  <c r="P72" i="27" s="1"/>
  <c r="W80" i="27"/>
  <c r="O93" i="27"/>
  <c r="P93" i="27" s="1"/>
  <c r="S121" i="27"/>
  <c r="G121" i="27"/>
  <c r="V70" i="27"/>
  <c r="O70" i="27"/>
  <c r="P70" i="27" s="1"/>
  <c r="S117" i="27"/>
  <c r="G117" i="27"/>
  <c r="S125" i="27"/>
  <c r="G125" i="27"/>
  <c r="S65" i="27"/>
  <c r="G65" i="27"/>
  <c r="R65" i="27" s="1"/>
  <c r="L66" i="27"/>
  <c r="O66" i="27" s="1"/>
  <c r="P66" i="27" s="1"/>
  <c r="L71" i="27"/>
  <c r="W71" i="27"/>
  <c r="L75" i="27"/>
  <c r="W75" i="27"/>
  <c r="W77" i="27"/>
  <c r="T81" i="27"/>
  <c r="L81" i="27"/>
  <c r="R81" i="27" s="1"/>
  <c r="S78" i="27"/>
  <c r="G78" i="27"/>
  <c r="L82" i="27"/>
  <c r="S83" i="27"/>
  <c r="L86" i="27"/>
  <c r="R107" i="27"/>
  <c r="R115" i="27"/>
  <c r="V115" i="27"/>
  <c r="O115" i="27"/>
  <c r="P115" i="27" s="1"/>
  <c r="G69" i="27"/>
  <c r="G71" i="27"/>
  <c r="R71" i="27" s="1"/>
  <c r="G73" i="27"/>
  <c r="R73" i="27" s="1"/>
  <c r="G75" i="27"/>
  <c r="R75" i="27" s="1"/>
  <c r="L76" i="27"/>
  <c r="S77" i="27"/>
  <c r="S80" i="27"/>
  <c r="G80" i="27"/>
  <c r="R80" i="27" s="1"/>
  <c r="L83" i="27"/>
  <c r="O83" i="27" s="1"/>
  <c r="P83" i="27" s="1"/>
  <c r="L84" i="27"/>
  <c r="L89" i="27"/>
  <c r="V89" i="27" s="1"/>
  <c r="R113" i="27"/>
  <c r="V113" i="27"/>
  <c r="O113" i="27"/>
  <c r="P113" i="27" s="1"/>
  <c r="L78" i="27"/>
  <c r="S82" i="27"/>
  <c r="G82" i="27"/>
  <c r="R82" i="27" s="1"/>
  <c r="L87" i="27"/>
  <c r="V87" i="27" s="1"/>
  <c r="W88" i="27"/>
  <c r="L90" i="27"/>
  <c r="W92" i="27"/>
  <c r="W100" i="27"/>
  <c r="W108" i="27"/>
  <c r="S134" i="27"/>
  <c r="G134" i="27"/>
  <c r="S116" i="27"/>
  <c r="G116" i="27"/>
  <c r="L118" i="27"/>
  <c r="S120" i="27"/>
  <c r="G120" i="27"/>
  <c r="L122" i="27"/>
  <c r="S124" i="27"/>
  <c r="G124" i="27"/>
  <c r="L126" i="27"/>
  <c r="G84" i="27"/>
  <c r="R84" i="27" s="1"/>
  <c r="G86" i="27"/>
  <c r="G88" i="27"/>
  <c r="G90" i="27"/>
  <c r="G92" i="27"/>
  <c r="G94" i="27"/>
  <c r="G96" i="27"/>
  <c r="G98" i="27"/>
  <c r="G100" i="27"/>
  <c r="G102" i="27"/>
  <c r="G104" i="27"/>
  <c r="G106" i="27"/>
  <c r="G108" i="27"/>
  <c r="G110" i="27"/>
  <c r="G112" i="27"/>
  <c r="G114" i="27"/>
  <c r="L117" i="27"/>
  <c r="S119" i="27"/>
  <c r="G119" i="27"/>
  <c r="L121" i="27"/>
  <c r="S123" i="27"/>
  <c r="G123" i="27"/>
  <c r="L125" i="27"/>
  <c r="S128" i="27"/>
  <c r="G128" i="27"/>
  <c r="S130" i="27"/>
  <c r="G130" i="27"/>
  <c r="S132" i="27"/>
  <c r="G132" i="27"/>
  <c r="L116" i="27"/>
  <c r="S118" i="27"/>
  <c r="G118" i="27"/>
  <c r="L120" i="27"/>
  <c r="S122" i="27"/>
  <c r="G122" i="27"/>
  <c r="L124" i="27"/>
  <c r="S126" i="27"/>
  <c r="G126" i="27"/>
  <c r="L132" i="27"/>
  <c r="T134" i="27"/>
  <c r="L134" i="27"/>
  <c r="V142" i="27"/>
  <c r="R150" i="27"/>
  <c r="V150" i="27"/>
  <c r="O150" i="27"/>
  <c r="P150" i="27" s="1"/>
  <c r="W135" i="27"/>
  <c r="L137" i="27"/>
  <c r="S138" i="27"/>
  <c r="W145" i="27"/>
  <c r="R148" i="27"/>
  <c r="V148" i="27"/>
  <c r="O148" i="27"/>
  <c r="P148" i="27" s="1"/>
  <c r="W153" i="27"/>
  <c r="O140" i="27"/>
  <c r="P140" i="27" s="1"/>
  <c r="V146" i="27"/>
  <c r="R154" i="27"/>
  <c r="V154" i="27"/>
  <c r="O154" i="27"/>
  <c r="P154" i="27" s="1"/>
  <c r="G127" i="27"/>
  <c r="G129" i="27"/>
  <c r="G131" i="27"/>
  <c r="L133" i="27"/>
  <c r="L138" i="27"/>
  <c r="O138" i="27" s="1"/>
  <c r="P138" i="27" s="1"/>
  <c r="W139" i="27"/>
  <c r="L141" i="27"/>
  <c r="W149" i="27"/>
  <c r="R152" i="27"/>
  <c r="V152" i="27"/>
  <c r="O152" i="27"/>
  <c r="P152" i="27" s="1"/>
  <c r="G133" i="27"/>
  <c r="G135" i="27"/>
  <c r="G137" i="27"/>
  <c r="G139" i="27"/>
  <c r="G141" i="27"/>
  <c r="G143" i="27"/>
  <c r="G145" i="27"/>
  <c r="G147" i="27"/>
  <c r="G149" i="27"/>
  <c r="G151" i="27"/>
  <c r="G153" i="27"/>
  <c r="G155" i="27"/>
  <c r="W58" i="26"/>
  <c r="L62" i="26"/>
  <c r="W62" i="26"/>
  <c r="L60" i="26"/>
  <c r="W60" i="26"/>
  <c r="S89" i="26"/>
  <c r="G89" i="26"/>
  <c r="S94" i="26"/>
  <c r="S86" i="26"/>
  <c r="W90" i="26"/>
  <c r="S99" i="26"/>
  <c r="G99" i="26"/>
  <c r="S100" i="26"/>
  <c r="G100" i="26"/>
  <c r="S102" i="26"/>
  <c r="G102" i="26"/>
  <c r="S104" i="26"/>
  <c r="G104" i="26"/>
  <c r="S106" i="26"/>
  <c r="G106" i="26"/>
  <c r="S108" i="26"/>
  <c r="G108" i="26"/>
  <c r="S110" i="26"/>
  <c r="G110" i="26"/>
  <c r="W64" i="26"/>
  <c r="O65" i="26"/>
  <c r="P65" i="26" s="1"/>
  <c r="W66" i="26"/>
  <c r="O67" i="26"/>
  <c r="P67" i="26" s="1"/>
  <c r="W68" i="26"/>
  <c r="W70" i="26"/>
  <c r="O71" i="26"/>
  <c r="P71" i="26" s="1"/>
  <c r="W72" i="26"/>
  <c r="O73" i="26"/>
  <c r="P73" i="26" s="1"/>
  <c r="W74" i="26"/>
  <c r="W76" i="26"/>
  <c r="W78" i="26"/>
  <c r="W80" i="26"/>
  <c r="W82" i="26"/>
  <c r="O83" i="26"/>
  <c r="P83" i="26" s="1"/>
  <c r="V83" i="26"/>
  <c r="O84" i="26"/>
  <c r="P84" i="26" s="1"/>
  <c r="L86" i="26"/>
  <c r="V86" i="26" s="1"/>
  <c r="L87" i="26"/>
  <c r="S88" i="26"/>
  <c r="R90" i="26"/>
  <c r="S91" i="26"/>
  <c r="G91" i="26"/>
  <c r="O92" i="26"/>
  <c r="P92" i="26" s="1"/>
  <c r="L94" i="26"/>
  <c r="V94" i="26" s="1"/>
  <c r="L95" i="26"/>
  <c r="S98" i="26"/>
  <c r="G98" i="26"/>
  <c r="L108" i="26"/>
  <c r="L110" i="26"/>
  <c r="W111" i="26"/>
  <c r="L111" i="26"/>
  <c r="R111" i="26" s="1"/>
  <c r="W116" i="26"/>
  <c r="L116" i="26"/>
  <c r="G58" i="26"/>
  <c r="G60" i="26"/>
  <c r="G62" i="26"/>
  <c r="G64" i="26"/>
  <c r="G66" i="26"/>
  <c r="V67" i="26"/>
  <c r="G68" i="26"/>
  <c r="G70" i="26"/>
  <c r="V71" i="26"/>
  <c r="G72" i="26"/>
  <c r="V73" i="26"/>
  <c r="G74" i="26"/>
  <c r="V75" i="26"/>
  <c r="G76" i="26"/>
  <c r="G78" i="26"/>
  <c r="G80" i="26"/>
  <c r="G82" i="26"/>
  <c r="S85" i="26"/>
  <c r="G85" i="26"/>
  <c r="L88" i="26"/>
  <c r="R88" i="26" s="1"/>
  <c r="L89" i="26"/>
  <c r="S93" i="26"/>
  <c r="G93" i="26"/>
  <c r="W96" i="26"/>
  <c r="S97" i="26"/>
  <c r="G97" i="26"/>
  <c r="L98" i="26"/>
  <c r="L99" i="26"/>
  <c r="L101" i="26"/>
  <c r="L103" i="26"/>
  <c r="L105" i="26"/>
  <c r="L107" i="26"/>
  <c r="L109" i="26"/>
  <c r="S113" i="26"/>
  <c r="G113" i="26"/>
  <c r="R114" i="26"/>
  <c r="S121" i="26"/>
  <c r="G121" i="26"/>
  <c r="V132" i="26"/>
  <c r="W155" i="26"/>
  <c r="L155" i="26"/>
  <c r="S87" i="26"/>
  <c r="G87" i="26"/>
  <c r="V90" i="26"/>
  <c r="L91" i="26"/>
  <c r="S95" i="26"/>
  <c r="G95" i="26"/>
  <c r="S96" i="26"/>
  <c r="G96" i="26"/>
  <c r="L117" i="26"/>
  <c r="W117" i="26"/>
  <c r="S111" i="26"/>
  <c r="L112" i="26"/>
  <c r="R112" i="26" s="1"/>
  <c r="L115" i="26"/>
  <c r="S119" i="26"/>
  <c r="G119" i="26"/>
  <c r="L120" i="26"/>
  <c r="W127" i="26"/>
  <c r="S144" i="26"/>
  <c r="G144" i="26"/>
  <c r="O112" i="26"/>
  <c r="P112" i="26" s="1"/>
  <c r="S117" i="26"/>
  <c r="G117" i="26"/>
  <c r="W121" i="26"/>
  <c r="S122" i="26"/>
  <c r="S123" i="26"/>
  <c r="G123" i="26"/>
  <c r="R124" i="26"/>
  <c r="O128" i="26"/>
  <c r="P128" i="26" s="1"/>
  <c r="W129" i="26"/>
  <c r="S130" i="26"/>
  <c r="S131" i="26"/>
  <c r="G131" i="26"/>
  <c r="S134" i="26"/>
  <c r="G134" i="26"/>
  <c r="G135" i="26"/>
  <c r="S135" i="26"/>
  <c r="S136" i="26"/>
  <c r="G136" i="26"/>
  <c r="S154" i="26"/>
  <c r="G154" i="26"/>
  <c r="L156" i="26"/>
  <c r="W156" i="26"/>
  <c r="G101" i="26"/>
  <c r="G103" i="26"/>
  <c r="G105" i="26"/>
  <c r="G107" i="26"/>
  <c r="G109" i="26"/>
  <c r="W113" i="26"/>
  <c r="S115" i="26"/>
  <c r="G115" i="26"/>
  <c r="L119" i="26"/>
  <c r="S125" i="26"/>
  <c r="G125" i="26"/>
  <c r="S141" i="26"/>
  <c r="G141" i="26"/>
  <c r="T141" i="26"/>
  <c r="AB12" i="26" s="1"/>
  <c r="AB14" i="26" s="1"/>
  <c r="L122" i="26"/>
  <c r="O122" i="26" s="1"/>
  <c r="P122" i="26" s="1"/>
  <c r="L123" i="26"/>
  <c r="S127" i="26"/>
  <c r="G127" i="26"/>
  <c r="L130" i="26"/>
  <c r="O130" i="26" s="1"/>
  <c r="P130" i="26" s="1"/>
  <c r="L131" i="26"/>
  <c r="S132" i="26"/>
  <c r="L135" i="26"/>
  <c r="L140" i="26"/>
  <c r="L142" i="26"/>
  <c r="R145" i="26"/>
  <c r="L147" i="26"/>
  <c r="R147" i="26" s="1"/>
  <c r="S152" i="26"/>
  <c r="G152" i="26"/>
  <c r="V124" i="26"/>
  <c r="L125" i="26"/>
  <c r="S129" i="26"/>
  <c r="G129" i="26"/>
  <c r="S138" i="26"/>
  <c r="G138" i="26"/>
  <c r="S146" i="26"/>
  <c r="G146" i="26"/>
  <c r="L148" i="26"/>
  <c r="W148" i="26"/>
  <c r="W149" i="26"/>
  <c r="L149" i="26"/>
  <c r="O149" i="26" s="1"/>
  <c r="P149" i="26" s="1"/>
  <c r="V155" i="26"/>
  <c r="L136" i="26"/>
  <c r="S140" i="26"/>
  <c r="G140" i="26"/>
  <c r="L143" i="26"/>
  <c r="L146" i="26"/>
  <c r="S150" i="26"/>
  <c r="G150" i="26"/>
  <c r="L151" i="26"/>
  <c r="O151" i="26" s="1"/>
  <c r="P151" i="26" s="1"/>
  <c r="L154" i="26"/>
  <c r="L138" i="26"/>
  <c r="S142" i="26"/>
  <c r="G142" i="26"/>
  <c r="L144" i="26"/>
  <c r="S148" i="26"/>
  <c r="G148" i="26"/>
  <c r="L152" i="26"/>
  <c r="S156" i="26"/>
  <c r="G156" i="26"/>
  <c r="V115" i="29" l="1"/>
  <c r="V99" i="29"/>
  <c r="R142" i="29"/>
  <c r="R94" i="29"/>
  <c r="V77" i="29"/>
  <c r="R102" i="29"/>
  <c r="O77" i="29"/>
  <c r="P77" i="29" s="1"/>
  <c r="R128" i="29"/>
  <c r="V93" i="29"/>
  <c r="O148" i="29"/>
  <c r="P148" i="29" s="1"/>
  <c r="O140" i="29"/>
  <c r="P140" i="29" s="1"/>
  <c r="R82" i="29"/>
  <c r="V80" i="29"/>
  <c r="V101" i="29"/>
  <c r="O86" i="29"/>
  <c r="P86" i="29" s="1"/>
  <c r="V94" i="29"/>
  <c r="R114" i="29"/>
  <c r="O69" i="29"/>
  <c r="P69" i="29" s="1"/>
  <c r="O75" i="29"/>
  <c r="P75" i="29" s="1"/>
  <c r="R105" i="29"/>
  <c r="V123" i="29"/>
  <c r="V138" i="29"/>
  <c r="V109" i="29"/>
  <c r="R121" i="29"/>
  <c r="O109" i="29"/>
  <c r="P109" i="29" s="1"/>
  <c r="R117" i="29"/>
  <c r="R101" i="29"/>
  <c r="R138" i="29"/>
  <c r="V117" i="29"/>
  <c r="R79" i="29"/>
  <c r="R146" i="28"/>
  <c r="V156" i="28"/>
  <c r="O132" i="28"/>
  <c r="P132" i="28" s="1"/>
  <c r="R87" i="28"/>
  <c r="V132" i="28"/>
  <c r="O136" i="28"/>
  <c r="P136" i="28" s="1"/>
  <c r="O91" i="28"/>
  <c r="P91" i="28" s="1"/>
  <c r="V134" i="28"/>
  <c r="V77" i="28"/>
  <c r="R89" i="28"/>
  <c r="AB12" i="28"/>
  <c r="AB14" i="28" s="1"/>
  <c r="V91" i="28"/>
  <c r="R124" i="28"/>
  <c r="R142" i="28"/>
  <c r="O103" i="28"/>
  <c r="P103" i="28" s="1"/>
  <c r="V95" i="28"/>
  <c r="V148" i="29"/>
  <c r="V152" i="29"/>
  <c r="R148" i="29"/>
  <c r="V129" i="29"/>
  <c r="V121" i="29"/>
  <c r="O138" i="28"/>
  <c r="P138" i="28" s="1"/>
  <c r="R85" i="28"/>
  <c r="R140" i="27"/>
  <c r="O103" i="27"/>
  <c r="P103" i="27" s="1"/>
  <c r="R68" i="27"/>
  <c r="R76" i="27"/>
  <c r="V103" i="27"/>
  <c r="R69" i="27"/>
  <c r="R66" i="27"/>
  <c r="R70" i="27"/>
  <c r="R77" i="27"/>
  <c r="V111" i="27"/>
  <c r="R97" i="27"/>
  <c r="R91" i="27"/>
  <c r="R78" i="27"/>
  <c r="R63" i="27"/>
  <c r="O79" i="27"/>
  <c r="P79" i="27" s="1"/>
  <c r="V105" i="27"/>
  <c r="R74" i="27"/>
  <c r="R62" i="27"/>
  <c r="V59" i="27"/>
  <c r="O146" i="27"/>
  <c r="P146" i="27" s="1"/>
  <c r="V85" i="27"/>
  <c r="R85" i="27"/>
  <c r="R87" i="27"/>
  <c r="V58" i="27"/>
  <c r="R58" i="27"/>
  <c r="O143" i="26"/>
  <c r="P143" i="26" s="1"/>
  <c r="V79" i="26"/>
  <c r="R81" i="26"/>
  <c r="O114" i="26"/>
  <c r="P114" i="26" s="1"/>
  <c r="V65" i="26"/>
  <c r="O77" i="26"/>
  <c r="P77" i="26" s="1"/>
  <c r="V84" i="26"/>
  <c r="R153" i="26"/>
  <c r="V128" i="26"/>
  <c r="V139" i="26"/>
  <c r="V77" i="26"/>
  <c r="O116" i="26"/>
  <c r="P116" i="26" s="1"/>
  <c r="R146" i="27"/>
  <c r="V136" i="27"/>
  <c r="O77" i="27"/>
  <c r="P77" i="27" s="1"/>
  <c r="R144" i="27"/>
  <c r="V109" i="27"/>
  <c r="R93" i="27"/>
  <c r="R105" i="27"/>
  <c r="O107" i="27"/>
  <c r="P107" i="27" s="1"/>
  <c r="O85" i="27"/>
  <c r="P85" i="27" s="1"/>
  <c r="V66" i="27"/>
  <c r="R156" i="27"/>
  <c r="R111" i="27"/>
  <c r="O101" i="27"/>
  <c r="P101" i="27" s="1"/>
  <c r="V93" i="27"/>
  <c r="V61" i="27"/>
  <c r="O58" i="27"/>
  <c r="O97" i="27"/>
  <c r="P97" i="27" s="1"/>
  <c r="O91" i="27"/>
  <c r="P91" i="27" s="1"/>
  <c r="O109" i="27"/>
  <c r="P109" i="27" s="1"/>
  <c r="V101" i="27"/>
  <c r="V83" i="27"/>
  <c r="V144" i="27"/>
  <c r="O142" i="27"/>
  <c r="P142" i="27" s="1"/>
  <c r="R95" i="27"/>
  <c r="V62" i="27"/>
  <c r="O153" i="26"/>
  <c r="P153" i="26" s="1"/>
  <c r="R128" i="26"/>
  <c r="R92" i="26"/>
  <c r="O139" i="26"/>
  <c r="P139" i="26" s="1"/>
  <c r="R75" i="26"/>
  <c r="R139" i="26"/>
  <c r="O120" i="26"/>
  <c r="P120" i="26" s="1"/>
  <c r="V111" i="26"/>
  <c r="V153" i="26"/>
  <c r="O155" i="26"/>
  <c r="P155" i="26" s="1"/>
  <c r="O61" i="26"/>
  <c r="P61" i="26" s="1"/>
  <c r="V63" i="26"/>
  <c r="V118" i="26"/>
  <c r="V61" i="26"/>
  <c r="O118" i="26"/>
  <c r="P118" i="26" s="1"/>
  <c r="R137" i="26"/>
  <c r="V133" i="26"/>
  <c r="O126" i="26"/>
  <c r="P126" i="26" s="1"/>
  <c r="R79" i="26"/>
  <c r="R69" i="26"/>
  <c r="R155" i="26"/>
  <c r="O147" i="26"/>
  <c r="P147" i="26" s="1"/>
  <c r="V147" i="26"/>
  <c r="V120" i="26"/>
  <c r="O133" i="26"/>
  <c r="P133" i="26" s="1"/>
  <c r="O145" i="26"/>
  <c r="P145" i="26" s="1"/>
  <c r="R126" i="26"/>
  <c r="R120" i="26"/>
  <c r="O132" i="26"/>
  <c r="P132" i="26" s="1"/>
  <c r="V143" i="26"/>
  <c r="V112" i="26"/>
  <c r="O94" i="26"/>
  <c r="P94" i="26" s="1"/>
  <c r="R142" i="27"/>
  <c r="O95" i="27"/>
  <c r="P95" i="27" s="1"/>
  <c r="O99" i="27"/>
  <c r="P99" i="27" s="1"/>
  <c r="AB12" i="27"/>
  <c r="AB14" i="27" s="1"/>
  <c r="O74" i="27"/>
  <c r="P74" i="27" s="1"/>
  <c r="AB11" i="27"/>
  <c r="AB13" i="27" s="1"/>
  <c r="X153" i="27" s="1"/>
  <c r="R136" i="27"/>
  <c r="V95" i="27"/>
  <c r="O105" i="27"/>
  <c r="P105" i="27" s="1"/>
  <c r="V99" i="27"/>
  <c r="V74" i="27"/>
  <c r="P58" i="27"/>
  <c r="O144" i="27"/>
  <c r="P144" i="27" s="1"/>
  <c r="O62" i="27"/>
  <c r="P62" i="27" s="1"/>
  <c r="V68" i="27"/>
  <c r="V81" i="27"/>
  <c r="O61" i="27"/>
  <c r="P61" i="27" s="1"/>
  <c r="AB11" i="26"/>
  <c r="AB13" i="26" s="1"/>
  <c r="X150" i="26" s="1"/>
  <c r="V149" i="26"/>
  <c r="V126" i="26"/>
  <c r="O81" i="26"/>
  <c r="P81" i="26" s="1"/>
  <c r="O69" i="26"/>
  <c r="P69" i="26" s="1"/>
  <c r="O59" i="26"/>
  <c r="P59" i="26" s="1"/>
  <c r="R133" i="26"/>
  <c r="V81" i="26"/>
  <c r="V69" i="26"/>
  <c r="V59" i="26"/>
  <c r="O79" i="26"/>
  <c r="P79" i="26" s="1"/>
  <c r="O63" i="26"/>
  <c r="P63" i="26" s="1"/>
  <c r="O137" i="26"/>
  <c r="P137" i="26" s="1"/>
  <c r="R122" i="26"/>
  <c r="V137" i="26"/>
  <c r="R130" i="26"/>
  <c r="V122" i="26"/>
  <c r="V151" i="26"/>
  <c r="V116" i="26"/>
  <c r="V130" i="26"/>
  <c r="O153" i="29"/>
  <c r="P153" i="29" s="1"/>
  <c r="R153" i="29"/>
  <c r="V153" i="29"/>
  <c r="O155" i="29"/>
  <c r="P155" i="29" s="1"/>
  <c r="R155" i="29"/>
  <c r="V155" i="29"/>
  <c r="O141" i="29"/>
  <c r="P141" i="29" s="1"/>
  <c r="V141" i="29"/>
  <c r="R141" i="29"/>
  <c r="O135" i="29"/>
  <c r="P135" i="29" s="1"/>
  <c r="V135" i="29"/>
  <c r="R135" i="29"/>
  <c r="V130" i="29"/>
  <c r="O130" i="29"/>
  <c r="P130" i="29" s="1"/>
  <c r="R130" i="29"/>
  <c r="O116" i="29"/>
  <c r="P116" i="29" s="1"/>
  <c r="R116" i="29"/>
  <c r="V116" i="29"/>
  <c r="O100" i="29"/>
  <c r="P100" i="29" s="1"/>
  <c r="R100" i="29"/>
  <c r="V100" i="29"/>
  <c r="R132" i="29"/>
  <c r="O74" i="29"/>
  <c r="P74" i="29" s="1"/>
  <c r="R74" i="29"/>
  <c r="V74" i="29"/>
  <c r="V124" i="29"/>
  <c r="O147" i="29"/>
  <c r="P147" i="29" s="1"/>
  <c r="R147" i="29"/>
  <c r="V147" i="29"/>
  <c r="V140" i="29"/>
  <c r="O149" i="29"/>
  <c r="P149" i="29" s="1"/>
  <c r="V149" i="29"/>
  <c r="R149" i="29"/>
  <c r="O104" i="29"/>
  <c r="P104" i="29" s="1"/>
  <c r="R104" i="29"/>
  <c r="V104" i="29"/>
  <c r="O87" i="29"/>
  <c r="P87" i="29" s="1"/>
  <c r="V87" i="29"/>
  <c r="R87" i="29"/>
  <c r="O83" i="29"/>
  <c r="P83" i="29" s="1"/>
  <c r="V83" i="29"/>
  <c r="R83" i="29"/>
  <c r="V96" i="29"/>
  <c r="V86" i="29"/>
  <c r="V73" i="29"/>
  <c r="V65" i="29"/>
  <c r="O132" i="29"/>
  <c r="P132" i="29" s="1"/>
  <c r="V92" i="29"/>
  <c r="V82" i="29"/>
  <c r="O66" i="29"/>
  <c r="P66" i="29" s="1"/>
  <c r="R66" i="29"/>
  <c r="V66" i="29"/>
  <c r="O68" i="29"/>
  <c r="P68" i="29" s="1"/>
  <c r="V68" i="29"/>
  <c r="R68" i="29"/>
  <c r="V154" i="29"/>
  <c r="O145" i="29"/>
  <c r="P145" i="29" s="1"/>
  <c r="R145" i="29"/>
  <c r="V145" i="29"/>
  <c r="R140" i="29"/>
  <c r="V136" i="29"/>
  <c r="R127" i="29"/>
  <c r="R119" i="29"/>
  <c r="R152" i="29"/>
  <c r="R133" i="29"/>
  <c r="V133" i="29"/>
  <c r="O133" i="29"/>
  <c r="P133" i="29" s="1"/>
  <c r="O96" i="29"/>
  <c r="P96" i="29" s="1"/>
  <c r="O92" i="29"/>
  <c r="P92" i="29" s="1"/>
  <c r="O88" i="29"/>
  <c r="P88" i="29" s="1"/>
  <c r="R129" i="29"/>
  <c r="V122" i="29"/>
  <c r="O122" i="29"/>
  <c r="P122" i="29" s="1"/>
  <c r="R122" i="29"/>
  <c r="O108" i="29"/>
  <c r="P108" i="29" s="1"/>
  <c r="R108" i="29"/>
  <c r="V108" i="29"/>
  <c r="V119" i="29"/>
  <c r="R73" i="29"/>
  <c r="R65" i="29"/>
  <c r="O58" i="29"/>
  <c r="P58" i="29" s="1"/>
  <c r="R58" i="29"/>
  <c r="V58" i="29"/>
  <c r="R124" i="29"/>
  <c r="O60" i="29"/>
  <c r="P60" i="29" s="1"/>
  <c r="V60" i="29"/>
  <c r="R60" i="29"/>
  <c r="O78" i="29"/>
  <c r="P78" i="29" s="1"/>
  <c r="R78" i="29"/>
  <c r="V78" i="29"/>
  <c r="O70" i="29"/>
  <c r="P70" i="29" s="1"/>
  <c r="V70" i="29"/>
  <c r="R70" i="29"/>
  <c r="O137" i="29"/>
  <c r="P137" i="29" s="1"/>
  <c r="V137" i="29"/>
  <c r="R137" i="29"/>
  <c r="O139" i="29"/>
  <c r="P139" i="29" s="1"/>
  <c r="R139" i="29"/>
  <c r="V139" i="29"/>
  <c r="R136" i="29"/>
  <c r="O151" i="29"/>
  <c r="P151" i="29" s="1"/>
  <c r="V151" i="29"/>
  <c r="R151" i="29"/>
  <c r="O143" i="29"/>
  <c r="P143" i="29" s="1"/>
  <c r="V143" i="29"/>
  <c r="R143" i="29"/>
  <c r="R86" i="29"/>
  <c r="O112" i="29"/>
  <c r="P112" i="29" s="1"/>
  <c r="R112" i="29"/>
  <c r="V112" i="29"/>
  <c r="V127" i="29"/>
  <c r="O72" i="29"/>
  <c r="P72" i="29" s="1"/>
  <c r="V72" i="29"/>
  <c r="R72" i="29"/>
  <c r="O64" i="29"/>
  <c r="P64" i="29" s="1"/>
  <c r="R64" i="29"/>
  <c r="V64" i="29"/>
  <c r="O76" i="29"/>
  <c r="P76" i="29" s="1"/>
  <c r="V76" i="29"/>
  <c r="R76" i="29"/>
  <c r="O62" i="29"/>
  <c r="P62" i="29" s="1"/>
  <c r="R62" i="29"/>
  <c r="V62" i="29"/>
  <c r="AB11" i="29"/>
  <c r="AB13" i="29" s="1"/>
  <c r="V88" i="29"/>
  <c r="O147" i="28"/>
  <c r="P147" i="28" s="1"/>
  <c r="R147" i="28"/>
  <c r="V147" i="28"/>
  <c r="V139" i="28"/>
  <c r="O139" i="28"/>
  <c r="P139" i="28" s="1"/>
  <c r="R139" i="28"/>
  <c r="R125" i="28"/>
  <c r="O125" i="28"/>
  <c r="P125" i="28" s="1"/>
  <c r="V125" i="28"/>
  <c r="R114" i="28"/>
  <c r="V114" i="28"/>
  <c r="O114" i="28"/>
  <c r="P114" i="28" s="1"/>
  <c r="R106" i="28"/>
  <c r="O106" i="28"/>
  <c r="P106" i="28" s="1"/>
  <c r="V106" i="28"/>
  <c r="V140" i="28"/>
  <c r="R75" i="28"/>
  <c r="V75" i="28"/>
  <c r="O75" i="28"/>
  <c r="P75" i="28" s="1"/>
  <c r="R67" i="28"/>
  <c r="V67" i="28"/>
  <c r="O67" i="28"/>
  <c r="P67" i="28" s="1"/>
  <c r="R59" i="28"/>
  <c r="V59" i="28"/>
  <c r="O59" i="28"/>
  <c r="P59" i="28" s="1"/>
  <c r="V118" i="28"/>
  <c r="O118" i="28"/>
  <c r="P118" i="28" s="1"/>
  <c r="R118" i="28"/>
  <c r="O122" i="28"/>
  <c r="P122" i="28" s="1"/>
  <c r="V76" i="28"/>
  <c r="O76" i="28"/>
  <c r="P76" i="28" s="1"/>
  <c r="R76" i="28"/>
  <c r="V72" i="28"/>
  <c r="O72" i="28"/>
  <c r="P72" i="28" s="1"/>
  <c r="R72" i="28"/>
  <c r="V68" i="28"/>
  <c r="O68" i="28"/>
  <c r="P68" i="28" s="1"/>
  <c r="R68" i="28"/>
  <c r="V64" i="28"/>
  <c r="O64" i="28"/>
  <c r="P64" i="28" s="1"/>
  <c r="R64" i="28"/>
  <c r="V60" i="28"/>
  <c r="O60" i="28"/>
  <c r="P60" i="28" s="1"/>
  <c r="R60" i="28"/>
  <c r="V115" i="28"/>
  <c r="O115" i="28"/>
  <c r="P115" i="28" s="1"/>
  <c r="R115" i="28"/>
  <c r="R107" i="28"/>
  <c r="V116" i="28"/>
  <c r="R101" i="28"/>
  <c r="O155" i="28"/>
  <c r="P155" i="28" s="1"/>
  <c r="R155" i="28"/>
  <c r="V155" i="28"/>
  <c r="O153" i="28"/>
  <c r="P153" i="28" s="1"/>
  <c r="R153" i="28"/>
  <c r="V153" i="28"/>
  <c r="O145" i="28"/>
  <c r="P145" i="28" s="1"/>
  <c r="V145" i="28"/>
  <c r="R145" i="28"/>
  <c r="O131" i="28"/>
  <c r="P131" i="28" s="1"/>
  <c r="R131" i="28"/>
  <c r="V131" i="28"/>
  <c r="R123" i="28"/>
  <c r="O123" i="28"/>
  <c r="P123" i="28" s="1"/>
  <c r="V123" i="28"/>
  <c r="R138" i="28"/>
  <c r="R112" i="28"/>
  <c r="V112" i="28"/>
  <c r="O112" i="28"/>
  <c r="P112" i="28" s="1"/>
  <c r="R104" i="28"/>
  <c r="O104" i="28"/>
  <c r="P104" i="28" s="1"/>
  <c r="V104" i="28"/>
  <c r="O124" i="28"/>
  <c r="P124" i="28" s="1"/>
  <c r="R73" i="28"/>
  <c r="V73" i="28"/>
  <c r="O73" i="28"/>
  <c r="P73" i="28" s="1"/>
  <c r="R65" i="28"/>
  <c r="V65" i="28"/>
  <c r="O65" i="28"/>
  <c r="P65" i="28" s="1"/>
  <c r="R141" i="28"/>
  <c r="V141" i="28"/>
  <c r="O141" i="28"/>
  <c r="P141" i="28" s="1"/>
  <c r="V122" i="28"/>
  <c r="O107" i="28"/>
  <c r="P107" i="28" s="1"/>
  <c r="V96" i="28"/>
  <c r="O96" i="28"/>
  <c r="P96" i="28" s="1"/>
  <c r="R96" i="28"/>
  <c r="V92" i="28"/>
  <c r="O92" i="28"/>
  <c r="P92" i="28" s="1"/>
  <c r="R92" i="28"/>
  <c r="V88" i="28"/>
  <c r="O88" i="28"/>
  <c r="P88" i="28" s="1"/>
  <c r="R88" i="28"/>
  <c r="V84" i="28"/>
  <c r="O84" i="28"/>
  <c r="P84" i="28" s="1"/>
  <c r="R84" i="28"/>
  <c r="O101" i="28"/>
  <c r="P101" i="28" s="1"/>
  <c r="R79" i="28"/>
  <c r="V109" i="28"/>
  <c r="O109" i="28"/>
  <c r="P109" i="28" s="1"/>
  <c r="R109" i="28"/>
  <c r="V97" i="28"/>
  <c r="V93" i="28"/>
  <c r="V89" i="28"/>
  <c r="V85" i="28"/>
  <c r="V78" i="28"/>
  <c r="O78" i="28"/>
  <c r="P78" i="28" s="1"/>
  <c r="R78" i="28"/>
  <c r="O151" i="28"/>
  <c r="P151" i="28" s="1"/>
  <c r="R151" i="28"/>
  <c r="V151" i="28"/>
  <c r="V137" i="28"/>
  <c r="O137" i="28"/>
  <c r="P137" i="28" s="1"/>
  <c r="R137" i="28"/>
  <c r="O129" i="28"/>
  <c r="P129" i="28" s="1"/>
  <c r="R129" i="28"/>
  <c r="V129" i="28"/>
  <c r="R121" i="28"/>
  <c r="O121" i="28"/>
  <c r="P121" i="28" s="1"/>
  <c r="V121" i="28"/>
  <c r="R143" i="28"/>
  <c r="V143" i="28"/>
  <c r="O143" i="28"/>
  <c r="P143" i="28" s="1"/>
  <c r="R110" i="28"/>
  <c r="V110" i="28"/>
  <c r="O110" i="28"/>
  <c r="P110" i="28" s="1"/>
  <c r="R102" i="28"/>
  <c r="V102" i="28"/>
  <c r="O102" i="28"/>
  <c r="P102" i="28" s="1"/>
  <c r="R140" i="28"/>
  <c r="R117" i="28"/>
  <c r="O117" i="28"/>
  <c r="P117" i="28" s="1"/>
  <c r="V117" i="28"/>
  <c r="V100" i="28"/>
  <c r="O100" i="28"/>
  <c r="P100" i="28" s="1"/>
  <c r="R100" i="28"/>
  <c r="R71" i="28"/>
  <c r="V71" i="28"/>
  <c r="O71" i="28"/>
  <c r="P71" i="28" s="1"/>
  <c r="R63" i="28"/>
  <c r="V63" i="28"/>
  <c r="O63" i="28"/>
  <c r="P63" i="28" s="1"/>
  <c r="R126" i="28"/>
  <c r="V126" i="28"/>
  <c r="O126" i="28"/>
  <c r="P126" i="28" s="1"/>
  <c r="V74" i="28"/>
  <c r="O74" i="28"/>
  <c r="P74" i="28" s="1"/>
  <c r="R74" i="28"/>
  <c r="V70" i="28"/>
  <c r="O70" i="28"/>
  <c r="P70" i="28" s="1"/>
  <c r="R70" i="28"/>
  <c r="V66" i="28"/>
  <c r="O66" i="28"/>
  <c r="P66" i="28" s="1"/>
  <c r="R66" i="28"/>
  <c r="V62" i="28"/>
  <c r="O62" i="28"/>
  <c r="P62" i="28" s="1"/>
  <c r="R62" i="28"/>
  <c r="V58" i="28"/>
  <c r="O58" i="28"/>
  <c r="P58" i="28" s="1"/>
  <c r="R58" i="28"/>
  <c r="V111" i="28"/>
  <c r="O111" i="28"/>
  <c r="P111" i="28" s="1"/>
  <c r="R111" i="28"/>
  <c r="O116" i="28"/>
  <c r="P116" i="28" s="1"/>
  <c r="O149" i="28"/>
  <c r="P149" i="28" s="1"/>
  <c r="R149" i="28"/>
  <c r="V149" i="28"/>
  <c r="O127" i="28"/>
  <c r="P127" i="28" s="1"/>
  <c r="R127" i="28"/>
  <c r="V127" i="28"/>
  <c r="R119" i="28"/>
  <c r="V119" i="28"/>
  <c r="O119" i="28"/>
  <c r="P119" i="28" s="1"/>
  <c r="R135" i="28"/>
  <c r="V135" i="28"/>
  <c r="O135" i="28"/>
  <c r="P135" i="28" s="1"/>
  <c r="R133" i="28"/>
  <c r="O133" i="28"/>
  <c r="P133" i="28" s="1"/>
  <c r="V133" i="28"/>
  <c r="R108" i="28"/>
  <c r="V108" i="28"/>
  <c r="O108" i="28"/>
  <c r="P108" i="28" s="1"/>
  <c r="R69" i="28"/>
  <c r="V69" i="28"/>
  <c r="O69" i="28"/>
  <c r="P69" i="28" s="1"/>
  <c r="R61" i="28"/>
  <c r="V61" i="28"/>
  <c r="O61" i="28"/>
  <c r="P61" i="28" s="1"/>
  <c r="AB11" i="28"/>
  <c r="AB13" i="28" s="1"/>
  <c r="V99" i="28"/>
  <c r="V80" i="28"/>
  <c r="O80" i="28"/>
  <c r="P80" i="28" s="1"/>
  <c r="R80" i="28"/>
  <c r="R99" i="28"/>
  <c r="V113" i="28"/>
  <c r="O113" i="28"/>
  <c r="P113" i="28" s="1"/>
  <c r="R113" i="28"/>
  <c r="V98" i="28"/>
  <c r="O98" i="28"/>
  <c r="P98" i="28" s="1"/>
  <c r="R98" i="28"/>
  <c r="V94" i="28"/>
  <c r="O94" i="28"/>
  <c r="P94" i="28" s="1"/>
  <c r="R94" i="28"/>
  <c r="V90" i="28"/>
  <c r="O90" i="28"/>
  <c r="P90" i="28" s="1"/>
  <c r="R90" i="28"/>
  <c r="V86" i="28"/>
  <c r="O86" i="28"/>
  <c r="P86" i="28" s="1"/>
  <c r="R86" i="28"/>
  <c r="V82" i="28"/>
  <c r="O82" i="28"/>
  <c r="P82" i="28" s="1"/>
  <c r="R82" i="28"/>
  <c r="R77" i="28"/>
  <c r="O94" i="27"/>
  <c r="P94" i="27" s="1"/>
  <c r="R94" i="27"/>
  <c r="V94" i="27"/>
  <c r="V117" i="27"/>
  <c r="R117" i="27"/>
  <c r="O117" i="27"/>
  <c r="P117" i="27" s="1"/>
  <c r="R89" i="27"/>
  <c r="V63" i="27"/>
  <c r="O63" i="27"/>
  <c r="P63" i="27" s="1"/>
  <c r="R138" i="27"/>
  <c r="O149" i="27"/>
  <c r="P149" i="27" s="1"/>
  <c r="R149" i="27"/>
  <c r="V149" i="27"/>
  <c r="R141" i="27"/>
  <c r="O141" i="27"/>
  <c r="P141" i="27" s="1"/>
  <c r="V141" i="27"/>
  <c r="R133" i="27"/>
  <c r="O133" i="27"/>
  <c r="P133" i="27" s="1"/>
  <c r="V133" i="27"/>
  <c r="V132" i="27"/>
  <c r="O132" i="27"/>
  <c r="P132" i="27" s="1"/>
  <c r="R132" i="27"/>
  <c r="V128" i="27"/>
  <c r="O128" i="27"/>
  <c r="P128" i="27" s="1"/>
  <c r="R128" i="27"/>
  <c r="O108" i="27"/>
  <c r="P108" i="27" s="1"/>
  <c r="R108" i="27"/>
  <c r="V108" i="27"/>
  <c r="O100" i="27"/>
  <c r="P100" i="27" s="1"/>
  <c r="R100" i="27"/>
  <c r="V100" i="27"/>
  <c r="O92" i="27"/>
  <c r="P92" i="27" s="1"/>
  <c r="R92" i="27"/>
  <c r="V92" i="27"/>
  <c r="V84" i="27"/>
  <c r="O84" i="27"/>
  <c r="P84" i="27" s="1"/>
  <c r="V116" i="27"/>
  <c r="R116" i="27"/>
  <c r="O116" i="27"/>
  <c r="P116" i="27" s="1"/>
  <c r="O71" i="27"/>
  <c r="P71" i="27" s="1"/>
  <c r="V71" i="27"/>
  <c r="O87" i="27"/>
  <c r="P87" i="27" s="1"/>
  <c r="V138" i="27"/>
  <c r="V121" i="27"/>
  <c r="R121" i="27"/>
  <c r="O121" i="27"/>
  <c r="P121" i="27" s="1"/>
  <c r="O89" i="27"/>
  <c r="P89" i="27" s="1"/>
  <c r="O76" i="27"/>
  <c r="P76" i="27" s="1"/>
  <c r="O143" i="27"/>
  <c r="P143" i="27" s="1"/>
  <c r="R143" i="27"/>
  <c r="V143" i="27"/>
  <c r="R135" i="27"/>
  <c r="V135" i="27"/>
  <c r="O135" i="27"/>
  <c r="P135" i="27" s="1"/>
  <c r="V126" i="27"/>
  <c r="O126" i="27"/>
  <c r="P126" i="27" s="1"/>
  <c r="R126" i="27"/>
  <c r="V123" i="27"/>
  <c r="R123" i="27"/>
  <c r="O123" i="27"/>
  <c r="P123" i="27" s="1"/>
  <c r="O102" i="27"/>
  <c r="P102" i="27" s="1"/>
  <c r="R102" i="27"/>
  <c r="V102" i="27"/>
  <c r="O73" i="27"/>
  <c r="P73" i="27" s="1"/>
  <c r="V73" i="27"/>
  <c r="O147" i="27"/>
  <c r="P147" i="27" s="1"/>
  <c r="R147" i="27"/>
  <c r="V147" i="27"/>
  <c r="R139" i="27"/>
  <c r="O139" i="27"/>
  <c r="P139" i="27" s="1"/>
  <c r="V139" i="27"/>
  <c r="R131" i="27"/>
  <c r="V131" i="27"/>
  <c r="O131" i="27"/>
  <c r="P131" i="27" s="1"/>
  <c r="V118" i="27"/>
  <c r="O118" i="27"/>
  <c r="P118" i="27" s="1"/>
  <c r="R118" i="27"/>
  <c r="O114" i="27"/>
  <c r="P114" i="27" s="1"/>
  <c r="R114" i="27"/>
  <c r="V114" i="27"/>
  <c r="O106" i="27"/>
  <c r="P106" i="27" s="1"/>
  <c r="R106" i="27"/>
  <c r="V106" i="27"/>
  <c r="O98" i="27"/>
  <c r="P98" i="27" s="1"/>
  <c r="R98" i="27"/>
  <c r="V98" i="27"/>
  <c r="R90" i="27"/>
  <c r="O90" i="27"/>
  <c r="P90" i="27" s="1"/>
  <c r="V90" i="27"/>
  <c r="V120" i="27"/>
  <c r="R120" i="27"/>
  <c r="O120" i="27"/>
  <c r="P120" i="27" s="1"/>
  <c r="O69" i="27"/>
  <c r="P69" i="27" s="1"/>
  <c r="V69" i="27"/>
  <c r="V78" i="27"/>
  <c r="O78" i="27"/>
  <c r="P78" i="27" s="1"/>
  <c r="V76" i="27"/>
  <c r="O65" i="27"/>
  <c r="P65" i="27" s="1"/>
  <c r="V65" i="27"/>
  <c r="V125" i="27"/>
  <c r="R125" i="27"/>
  <c r="O125" i="27"/>
  <c r="P125" i="27" s="1"/>
  <c r="O67" i="27"/>
  <c r="P67" i="27" s="1"/>
  <c r="V67" i="27"/>
  <c r="O81" i="27"/>
  <c r="P81" i="27" s="1"/>
  <c r="V64" i="27"/>
  <c r="O64" i="27"/>
  <c r="P64" i="27" s="1"/>
  <c r="O151" i="27"/>
  <c r="P151" i="27" s="1"/>
  <c r="R151" i="27"/>
  <c r="V151" i="27"/>
  <c r="R127" i="27"/>
  <c r="V127" i="27"/>
  <c r="O127" i="27"/>
  <c r="P127" i="27" s="1"/>
  <c r="O110" i="27"/>
  <c r="P110" i="27" s="1"/>
  <c r="R110" i="27"/>
  <c r="V110" i="27"/>
  <c r="R86" i="27"/>
  <c r="O86" i="27"/>
  <c r="P86" i="27" s="1"/>
  <c r="V86" i="27"/>
  <c r="V82" i="27"/>
  <c r="O82" i="27"/>
  <c r="P82" i="27" s="1"/>
  <c r="O155" i="27"/>
  <c r="P155" i="27" s="1"/>
  <c r="R155" i="27"/>
  <c r="V155" i="27"/>
  <c r="O153" i="27"/>
  <c r="P153" i="27" s="1"/>
  <c r="R153" i="27"/>
  <c r="V153" i="27"/>
  <c r="O145" i="27"/>
  <c r="P145" i="27" s="1"/>
  <c r="R145" i="27"/>
  <c r="V145" i="27"/>
  <c r="R137" i="27"/>
  <c r="O137" i="27"/>
  <c r="P137" i="27" s="1"/>
  <c r="V137" i="27"/>
  <c r="R129" i="27"/>
  <c r="V129" i="27"/>
  <c r="O129" i="27"/>
  <c r="P129" i="27" s="1"/>
  <c r="V122" i="27"/>
  <c r="O122" i="27"/>
  <c r="P122" i="27" s="1"/>
  <c r="R122" i="27"/>
  <c r="V130" i="27"/>
  <c r="O130" i="27"/>
  <c r="P130" i="27" s="1"/>
  <c r="R130" i="27"/>
  <c r="V119" i="27"/>
  <c r="R119" i="27"/>
  <c r="O119" i="27"/>
  <c r="P119" i="27" s="1"/>
  <c r="O112" i="27"/>
  <c r="P112" i="27" s="1"/>
  <c r="R112" i="27"/>
  <c r="V112" i="27"/>
  <c r="O104" i="27"/>
  <c r="P104" i="27" s="1"/>
  <c r="R104" i="27"/>
  <c r="V104" i="27"/>
  <c r="O96" i="27"/>
  <c r="P96" i="27" s="1"/>
  <c r="R96" i="27"/>
  <c r="V96" i="27"/>
  <c r="R88" i="27"/>
  <c r="O88" i="27"/>
  <c r="P88" i="27" s="1"/>
  <c r="V88" i="27"/>
  <c r="V124" i="27"/>
  <c r="R124" i="27"/>
  <c r="O124" i="27"/>
  <c r="P124" i="27" s="1"/>
  <c r="V134" i="27"/>
  <c r="O134" i="27"/>
  <c r="P134" i="27" s="1"/>
  <c r="R134" i="27"/>
  <c r="V80" i="27"/>
  <c r="O80" i="27"/>
  <c r="P80" i="27" s="1"/>
  <c r="O75" i="27"/>
  <c r="P75" i="27" s="1"/>
  <c r="V75" i="27"/>
  <c r="X156" i="26"/>
  <c r="X152" i="26"/>
  <c r="X148" i="26"/>
  <c r="X144" i="26"/>
  <c r="X140" i="26"/>
  <c r="X136" i="26"/>
  <c r="X132" i="26"/>
  <c r="X141" i="26"/>
  <c r="X143" i="26"/>
  <c r="X131" i="26"/>
  <c r="X127" i="26"/>
  <c r="X123" i="26"/>
  <c r="X155" i="26"/>
  <c r="X128" i="26"/>
  <c r="X147" i="26"/>
  <c r="X119" i="26"/>
  <c r="X115" i="26"/>
  <c r="X130" i="26"/>
  <c r="X122" i="26"/>
  <c r="X107" i="26"/>
  <c r="X103" i="26"/>
  <c r="X99" i="26"/>
  <c r="X95" i="26"/>
  <c r="X91" i="26"/>
  <c r="X87" i="26"/>
  <c r="X83" i="26"/>
  <c r="X118" i="26"/>
  <c r="X124" i="26"/>
  <c r="X112" i="26"/>
  <c r="X108" i="26"/>
  <c r="X104" i="26"/>
  <c r="X102" i="26"/>
  <c r="X98" i="26"/>
  <c r="X145" i="26"/>
  <c r="X92" i="26"/>
  <c r="Y92" i="26" s="1"/>
  <c r="X82" i="26"/>
  <c r="X78" i="26"/>
  <c r="X74" i="26"/>
  <c r="X70" i="26"/>
  <c r="X66" i="26"/>
  <c r="X62" i="26"/>
  <c r="X58" i="26"/>
  <c r="X90" i="26"/>
  <c r="X111" i="26"/>
  <c r="X79" i="26"/>
  <c r="X67" i="26"/>
  <c r="X63" i="26"/>
  <c r="X75" i="26"/>
  <c r="X61" i="26"/>
  <c r="O154" i="26"/>
  <c r="P154" i="26" s="1"/>
  <c r="V154" i="26"/>
  <c r="R154" i="26"/>
  <c r="O82" i="26"/>
  <c r="P82" i="26" s="1"/>
  <c r="R82" i="26"/>
  <c r="V82" i="26"/>
  <c r="O74" i="26"/>
  <c r="P74" i="26" s="1"/>
  <c r="R74" i="26"/>
  <c r="V74" i="26"/>
  <c r="O86" i="26"/>
  <c r="P86" i="26" s="1"/>
  <c r="O150" i="26"/>
  <c r="P150" i="26" s="1"/>
  <c r="R150" i="26"/>
  <c r="V150" i="26"/>
  <c r="V87" i="26"/>
  <c r="O87" i="26"/>
  <c r="P87" i="26" s="1"/>
  <c r="R87" i="26"/>
  <c r="O78" i="26"/>
  <c r="P78" i="26" s="1"/>
  <c r="R78" i="26"/>
  <c r="V78" i="26"/>
  <c r="Y78" i="26" s="1"/>
  <c r="O70" i="26"/>
  <c r="P70" i="26" s="1"/>
  <c r="R70" i="26"/>
  <c r="V70" i="26"/>
  <c r="O66" i="26"/>
  <c r="P66" i="26" s="1"/>
  <c r="R66" i="26"/>
  <c r="V66" i="26"/>
  <c r="O62" i="26"/>
  <c r="P62" i="26" s="1"/>
  <c r="R62" i="26"/>
  <c r="V62" i="26"/>
  <c r="V110" i="26"/>
  <c r="O110" i="26"/>
  <c r="P110" i="26" s="1"/>
  <c r="R110" i="26"/>
  <c r="V106" i="26"/>
  <c r="O106" i="26"/>
  <c r="P106" i="26" s="1"/>
  <c r="R106" i="26"/>
  <c r="V102" i="26"/>
  <c r="Y102" i="26" s="1"/>
  <c r="O102" i="26"/>
  <c r="P102" i="26" s="1"/>
  <c r="R102" i="26"/>
  <c r="R99" i="26"/>
  <c r="V99" i="26"/>
  <c r="O99" i="26"/>
  <c r="P99" i="26" s="1"/>
  <c r="O88" i="26"/>
  <c r="P88" i="26" s="1"/>
  <c r="O156" i="26"/>
  <c r="P156" i="26" s="1"/>
  <c r="V156" i="26"/>
  <c r="Y156" i="26" s="1"/>
  <c r="R156" i="26"/>
  <c r="R149" i="26"/>
  <c r="V142" i="26"/>
  <c r="O142" i="26"/>
  <c r="P142" i="26" s="1"/>
  <c r="R142" i="26"/>
  <c r="R138" i="26"/>
  <c r="O138" i="26"/>
  <c r="P138" i="26" s="1"/>
  <c r="V138" i="26"/>
  <c r="V141" i="26"/>
  <c r="R141" i="26"/>
  <c r="O141" i="26"/>
  <c r="P141" i="26" s="1"/>
  <c r="R116" i="26"/>
  <c r="R109" i="26"/>
  <c r="V109" i="26"/>
  <c r="O109" i="26"/>
  <c r="P109" i="26" s="1"/>
  <c r="R101" i="26"/>
  <c r="V101" i="26"/>
  <c r="O101" i="26"/>
  <c r="P101" i="26" s="1"/>
  <c r="V135" i="26"/>
  <c r="R135" i="26"/>
  <c r="O135" i="26"/>
  <c r="P135" i="26" s="1"/>
  <c r="R123" i="26"/>
  <c r="O123" i="26"/>
  <c r="P123" i="26" s="1"/>
  <c r="V123" i="26"/>
  <c r="O111" i="26"/>
  <c r="P111" i="26" s="1"/>
  <c r="V97" i="26"/>
  <c r="R97" i="26"/>
  <c r="O97" i="26"/>
  <c r="P97" i="26" s="1"/>
  <c r="V85" i="26"/>
  <c r="O85" i="26"/>
  <c r="P85" i="26" s="1"/>
  <c r="R85" i="26"/>
  <c r="O60" i="26"/>
  <c r="P60" i="26" s="1"/>
  <c r="R60" i="26"/>
  <c r="V60" i="26"/>
  <c r="R89" i="26"/>
  <c r="V89" i="26"/>
  <c r="O89" i="26"/>
  <c r="P89" i="26" s="1"/>
  <c r="V88" i="26"/>
  <c r="R94" i="26"/>
  <c r="R86" i="26"/>
  <c r="V127" i="26"/>
  <c r="O127" i="26"/>
  <c r="P127" i="26" s="1"/>
  <c r="R127" i="26"/>
  <c r="R125" i="26"/>
  <c r="O125" i="26"/>
  <c r="P125" i="26" s="1"/>
  <c r="V125" i="26"/>
  <c r="R103" i="26"/>
  <c r="V103" i="26"/>
  <c r="O103" i="26"/>
  <c r="P103" i="26" s="1"/>
  <c r="O113" i="26"/>
  <c r="P113" i="26" s="1"/>
  <c r="V113" i="26"/>
  <c r="R113" i="26"/>
  <c r="O148" i="26"/>
  <c r="P148" i="26" s="1"/>
  <c r="V148" i="26"/>
  <c r="Y148" i="26" s="1"/>
  <c r="R148" i="26"/>
  <c r="V140" i="26"/>
  <c r="Y140" i="26" s="1"/>
  <c r="O140" i="26"/>
  <c r="P140" i="26" s="1"/>
  <c r="R140" i="26"/>
  <c r="O115" i="26"/>
  <c r="P115" i="26" s="1"/>
  <c r="V115" i="26"/>
  <c r="R115" i="26"/>
  <c r="R107" i="26"/>
  <c r="V107" i="26"/>
  <c r="O107" i="26"/>
  <c r="P107" i="26" s="1"/>
  <c r="R136" i="26"/>
  <c r="V136" i="26"/>
  <c r="O136" i="26"/>
  <c r="P136" i="26" s="1"/>
  <c r="R134" i="26"/>
  <c r="V134" i="26"/>
  <c r="O134" i="26"/>
  <c r="P134" i="26" s="1"/>
  <c r="O144" i="26"/>
  <c r="P144" i="26" s="1"/>
  <c r="V144" i="26"/>
  <c r="Y144" i="26" s="1"/>
  <c r="R144" i="26"/>
  <c r="O119" i="26"/>
  <c r="P119" i="26" s="1"/>
  <c r="V119" i="26"/>
  <c r="R119" i="26"/>
  <c r="V96" i="26"/>
  <c r="O96" i="26"/>
  <c r="P96" i="26" s="1"/>
  <c r="R96" i="26"/>
  <c r="Y132" i="26"/>
  <c r="O80" i="26"/>
  <c r="P80" i="26" s="1"/>
  <c r="R80" i="26"/>
  <c r="V80" i="26"/>
  <c r="O76" i="26"/>
  <c r="P76" i="26" s="1"/>
  <c r="R76" i="26"/>
  <c r="V76" i="26"/>
  <c r="O72" i="26"/>
  <c r="P72" i="26" s="1"/>
  <c r="R72" i="26"/>
  <c r="V72" i="26"/>
  <c r="O68" i="26"/>
  <c r="P68" i="26" s="1"/>
  <c r="R68" i="26"/>
  <c r="V68" i="26"/>
  <c r="O64" i="26"/>
  <c r="P64" i="26" s="1"/>
  <c r="R64" i="26"/>
  <c r="V64" i="26"/>
  <c r="O58" i="26"/>
  <c r="P58" i="26" s="1"/>
  <c r="R58" i="26"/>
  <c r="V58" i="26"/>
  <c r="V98" i="26"/>
  <c r="R98" i="26"/>
  <c r="O98" i="26"/>
  <c r="P98" i="26" s="1"/>
  <c r="V108" i="26"/>
  <c r="O108" i="26"/>
  <c r="P108" i="26" s="1"/>
  <c r="R108" i="26"/>
  <c r="V104" i="26"/>
  <c r="O104" i="26"/>
  <c r="P104" i="26" s="1"/>
  <c r="R104" i="26"/>
  <c r="V100" i="26"/>
  <c r="O100" i="26"/>
  <c r="P100" i="26" s="1"/>
  <c r="R100" i="26"/>
  <c r="V95" i="26"/>
  <c r="O95" i="26"/>
  <c r="P95" i="26" s="1"/>
  <c r="R95" i="26"/>
  <c r="V93" i="26"/>
  <c r="O93" i="26"/>
  <c r="P93" i="26" s="1"/>
  <c r="R93" i="26"/>
  <c r="R151" i="26"/>
  <c r="O146" i="26"/>
  <c r="P146" i="26" s="1"/>
  <c r="V146" i="26"/>
  <c r="R146" i="26"/>
  <c r="V129" i="26"/>
  <c r="O129" i="26"/>
  <c r="P129" i="26" s="1"/>
  <c r="R129" i="26"/>
  <c r="O152" i="26"/>
  <c r="P152" i="26" s="1"/>
  <c r="V152" i="26"/>
  <c r="R152" i="26"/>
  <c r="R105" i="26"/>
  <c r="V105" i="26"/>
  <c r="O105" i="26"/>
  <c r="P105" i="26" s="1"/>
  <c r="R131" i="26"/>
  <c r="O131" i="26"/>
  <c r="P131" i="26" s="1"/>
  <c r="V131" i="26"/>
  <c r="O117" i="26"/>
  <c r="P117" i="26" s="1"/>
  <c r="R117" i="26"/>
  <c r="V117" i="26"/>
  <c r="Y90" i="26"/>
  <c r="V121" i="26"/>
  <c r="O121" i="26"/>
  <c r="P121" i="26" s="1"/>
  <c r="R121" i="26"/>
  <c r="R91" i="26"/>
  <c r="V91" i="26"/>
  <c r="O91" i="26"/>
  <c r="P91" i="26" s="1"/>
  <c r="AA7" i="29" l="1"/>
  <c r="AA8" i="29" s="1"/>
  <c r="AC6" i="29" s="1"/>
  <c r="AC7" i="29" s="1"/>
  <c r="AC8" i="29" s="1"/>
  <c r="AA6" i="28"/>
  <c r="AA7" i="28" s="1"/>
  <c r="AA8" i="28" s="1"/>
  <c r="AC6" i="28" s="1"/>
  <c r="AC7" i="28" s="1"/>
  <c r="AC8" i="28" s="1"/>
  <c r="X95" i="27"/>
  <c r="AA7" i="27"/>
  <c r="AA8" i="27" s="1"/>
  <c r="AC6" i="27" s="1"/>
  <c r="AC7" i="27" s="1"/>
  <c r="AC8" i="27" s="1"/>
  <c r="Y129" i="26"/>
  <c r="AA129" i="26" s="1"/>
  <c r="Y119" i="26"/>
  <c r="AA119" i="26" s="1"/>
  <c r="Y135" i="26"/>
  <c r="Y70" i="26"/>
  <c r="Y154" i="26"/>
  <c r="X59" i="26"/>
  <c r="X71" i="26"/>
  <c r="X65" i="26"/>
  <c r="X77" i="26"/>
  <c r="X135" i="26"/>
  <c r="X60" i="26"/>
  <c r="X68" i="26"/>
  <c r="X76" i="26"/>
  <c r="X84" i="26"/>
  <c r="Y84" i="26" s="1"/>
  <c r="X94" i="26"/>
  <c r="X96" i="26"/>
  <c r="X110" i="26"/>
  <c r="X85" i="26"/>
  <c r="X93" i="26"/>
  <c r="X101" i="26"/>
  <c r="X109" i="26"/>
  <c r="X113" i="26"/>
  <c r="X126" i="26"/>
  <c r="X153" i="26"/>
  <c r="X125" i="26"/>
  <c r="Y125" i="26" s="1"/>
  <c r="X139" i="26"/>
  <c r="X149" i="26"/>
  <c r="X138" i="26"/>
  <c r="X146" i="26"/>
  <c r="Y146" i="26" s="1"/>
  <c r="X154" i="26"/>
  <c r="AA154" i="26" s="1"/>
  <c r="Y68" i="26"/>
  <c r="AA68" i="26" s="1"/>
  <c r="Y138" i="26"/>
  <c r="AA138" i="26" s="1"/>
  <c r="Y74" i="26"/>
  <c r="Y143" i="26"/>
  <c r="Y124" i="26"/>
  <c r="AA124" i="26" s="1"/>
  <c r="Y110" i="26"/>
  <c r="AA110" i="26" s="1"/>
  <c r="Y150" i="26"/>
  <c r="Y104" i="26"/>
  <c r="AA104" i="26" s="1"/>
  <c r="Y85" i="26"/>
  <c r="Y62" i="26"/>
  <c r="X69" i="26"/>
  <c r="X81" i="26"/>
  <c r="X73" i="26"/>
  <c r="X88" i="26"/>
  <c r="X114" i="26"/>
  <c r="X64" i="26"/>
  <c r="X72" i="26"/>
  <c r="X80" i="26"/>
  <c r="X86" i="26"/>
  <c r="X133" i="26"/>
  <c r="X100" i="26"/>
  <c r="X106" i="26"/>
  <c r="X120" i="26"/>
  <c r="X89" i="26"/>
  <c r="X97" i="26"/>
  <c r="X105" i="26"/>
  <c r="X116" i="26"/>
  <c r="X137" i="26"/>
  <c r="X117" i="26"/>
  <c r="X121" i="26"/>
  <c r="X129" i="26"/>
  <c r="X151" i="26"/>
  <c r="X134" i="26"/>
  <c r="X142" i="26"/>
  <c r="Y152" i="26"/>
  <c r="AA152" i="26" s="1"/>
  <c r="Y83" i="26"/>
  <c r="AA83" i="26" s="1"/>
  <c r="Y58" i="26"/>
  <c r="Y107" i="26"/>
  <c r="AA107" i="26" s="1"/>
  <c r="Y123" i="26"/>
  <c r="AA123" i="26" s="1"/>
  <c r="Y145" i="26"/>
  <c r="AA145" i="26" s="1"/>
  <c r="Y106" i="26"/>
  <c r="Y131" i="26"/>
  <c r="AA131" i="26" s="1"/>
  <c r="Y112" i="26"/>
  <c r="AA112" i="26" s="1"/>
  <c r="Y122" i="26"/>
  <c r="AA122" i="26" s="1"/>
  <c r="Y136" i="26"/>
  <c r="Y99" i="26"/>
  <c r="AA99" i="26" s="1"/>
  <c r="Y91" i="26"/>
  <c r="AA91" i="26" s="1"/>
  <c r="Y147" i="26"/>
  <c r="AA147" i="26" s="1"/>
  <c r="Y137" i="26"/>
  <c r="Y130" i="26"/>
  <c r="AA130" i="26" s="1"/>
  <c r="Y81" i="26"/>
  <c r="AA7" i="26"/>
  <c r="AA8" i="26" s="1"/>
  <c r="Y95" i="27"/>
  <c r="X115" i="27"/>
  <c r="X99" i="27"/>
  <c r="X70" i="27"/>
  <c r="X105" i="27"/>
  <c r="X71" i="27"/>
  <c r="X93" i="27"/>
  <c r="Y93" i="27" s="1"/>
  <c r="X82" i="27"/>
  <c r="X98" i="27"/>
  <c r="X112" i="27"/>
  <c r="X118" i="27"/>
  <c r="X130" i="27"/>
  <c r="X154" i="27"/>
  <c r="Y154" i="27" s="1"/>
  <c r="X119" i="27"/>
  <c r="X127" i="27"/>
  <c r="X141" i="27"/>
  <c r="X147" i="27"/>
  <c r="X155" i="27"/>
  <c r="X58" i="27"/>
  <c r="X64" i="27"/>
  <c r="X74" i="27"/>
  <c r="X77" i="27"/>
  <c r="X113" i="27"/>
  <c r="X67" i="27"/>
  <c r="X73" i="27"/>
  <c r="X89" i="27"/>
  <c r="X103" i="27"/>
  <c r="X101" i="27"/>
  <c r="X76" i="27"/>
  <c r="X84" i="27"/>
  <c r="X92" i="27"/>
  <c r="X100" i="27"/>
  <c r="X106" i="27"/>
  <c r="X114" i="27"/>
  <c r="X124" i="27"/>
  <c r="X152" i="27"/>
  <c r="X121" i="27"/>
  <c r="X129" i="27"/>
  <c r="X142" i="27"/>
  <c r="X135" i="27"/>
  <c r="X149" i="27"/>
  <c r="Y149" i="27" s="1"/>
  <c r="X72" i="27"/>
  <c r="X62" i="27"/>
  <c r="Y62" i="27" s="1"/>
  <c r="X65" i="27"/>
  <c r="X148" i="27"/>
  <c r="X90" i="27"/>
  <c r="X104" i="27"/>
  <c r="X133" i="27"/>
  <c r="Y90" i="27"/>
  <c r="AA90" i="27" s="1"/>
  <c r="X85" i="27"/>
  <c r="Y85" i="27" s="1"/>
  <c r="X59" i="27"/>
  <c r="X60" i="27"/>
  <c r="X83" i="27"/>
  <c r="X69" i="27"/>
  <c r="X75" i="27"/>
  <c r="X81" i="27"/>
  <c r="X109" i="27"/>
  <c r="X78" i="27"/>
  <c r="X86" i="27"/>
  <c r="X94" i="27"/>
  <c r="X108" i="27"/>
  <c r="X136" i="27"/>
  <c r="X120" i="27"/>
  <c r="X126" i="27"/>
  <c r="X132" i="27"/>
  <c r="X146" i="27"/>
  <c r="X140" i="27"/>
  <c r="X123" i="27"/>
  <c r="X131" i="27"/>
  <c r="X150" i="27"/>
  <c r="X137" i="27"/>
  <c r="X143" i="27"/>
  <c r="Y143" i="27" s="1"/>
  <c r="X151" i="27"/>
  <c r="Y141" i="27"/>
  <c r="AA141" i="27" s="1"/>
  <c r="Y82" i="27"/>
  <c r="Y114" i="27"/>
  <c r="AA114" i="27" s="1"/>
  <c r="X68" i="27"/>
  <c r="X107" i="27"/>
  <c r="X61" i="27"/>
  <c r="Y61" i="27" s="1"/>
  <c r="X91" i="27"/>
  <c r="X66" i="27"/>
  <c r="X97" i="27"/>
  <c r="X63" i="27"/>
  <c r="X79" i="27"/>
  <c r="X111" i="27"/>
  <c r="X87" i="27"/>
  <c r="Y87" i="27" s="1"/>
  <c r="X80" i="27"/>
  <c r="X88" i="27"/>
  <c r="X96" i="27"/>
  <c r="X102" i="27"/>
  <c r="X110" i="27"/>
  <c r="X116" i="27"/>
  <c r="X122" i="27"/>
  <c r="X128" i="27"/>
  <c r="X134" i="27"/>
  <c r="X144" i="27"/>
  <c r="X117" i="27"/>
  <c r="X125" i="27"/>
  <c r="X138" i="27"/>
  <c r="X156" i="27"/>
  <c r="X139" i="27"/>
  <c r="X145" i="27"/>
  <c r="Y75" i="27"/>
  <c r="AA75" i="27" s="1"/>
  <c r="Y153" i="27"/>
  <c r="AA153" i="27" s="1"/>
  <c r="Y69" i="27"/>
  <c r="AA69" i="27" s="1"/>
  <c r="AA95" i="27"/>
  <c r="Y78" i="27"/>
  <c r="AA78" i="27" s="1"/>
  <c r="Y127" i="27"/>
  <c r="Y103" i="26"/>
  <c r="Y77" i="26"/>
  <c r="AA77" i="26" s="1"/>
  <c r="Y87" i="26"/>
  <c r="AA87" i="26" s="1"/>
  <c r="Y67" i="26"/>
  <c r="AA67" i="26" s="1"/>
  <c r="Y121" i="26"/>
  <c r="AA121" i="26" s="1"/>
  <c r="Y133" i="26"/>
  <c r="AA133" i="26" s="1"/>
  <c r="Y95" i="26"/>
  <c r="AA95" i="26" s="1"/>
  <c r="Y98" i="26"/>
  <c r="Y115" i="26"/>
  <c r="AA115" i="26" s="1"/>
  <c r="Y118" i="26"/>
  <c r="AA118" i="26" s="1"/>
  <c r="Y66" i="26"/>
  <c r="AA66" i="26" s="1"/>
  <c r="Y111" i="26"/>
  <c r="Y82" i="26"/>
  <c r="AA82" i="26" s="1"/>
  <c r="AA135" i="26"/>
  <c r="Y75" i="26"/>
  <c r="Y100" i="26"/>
  <c r="AA100" i="26" s="1"/>
  <c r="Y72" i="26"/>
  <c r="AA72" i="26" s="1"/>
  <c r="Y127" i="26"/>
  <c r="Y128" i="26"/>
  <c r="AA128" i="26" s="1"/>
  <c r="Y109" i="26"/>
  <c r="AA109" i="26" s="1"/>
  <c r="AA143" i="26"/>
  <c r="AA75" i="26"/>
  <c r="Y63" i="26"/>
  <c r="AA63" i="26" s="1"/>
  <c r="Y61" i="26"/>
  <c r="AA61" i="26" s="1"/>
  <c r="Y96" i="26"/>
  <c r="AA96" i="26" s="1"/>
  <c r="Y101" i="26"/>
  <c r="AA101" i="26" s="1"/>
  <c r="Y141" i="26"/>
  <c r="AA141" i="26" s="1"/>
  <c r="Y142" i="26"/>
  <c r="AA142" i="26" s="1"/>
  <c r="AA81" i="26"/>
  <c r="AA90" i="26"/>
  <c r="AA98" i="26"/>
  <c r="AA102" i="26"/>
  <c r="AA106" i="26"/>
  <c r="Y79" i="26"/>
  <c r="AA79" i="26" s="1"/>
  <c r="Y139" i="26"/>
  <c r="AA139" i="26" s="1"/>
  <c r="Y108" i="26"/>
  <c r="AA108" i="26" s="1"/>
  <c r="Y64" i="26"/>
  <c r="AA64" i="26" s="1"/>
  <c r="Y80" i="26"/>
  <c r="AA80" i="26" s="1"/>
  <c r="Y134" i="26"/>
  <c r="AA134" i="26" s="1"/>
  <c r="Y155" i="26"/>
  <c r="AA155" i="26" s="1"/>
  <c r="AA111" i="26"/>
  <c r="AA62" i="26"/>
  <c r="AA78" i="26"/>
  <c r="AA156" i="26"/>
  <c r="X155" i="29"/>
  <c r="X153" i="29"/>
  <c r="Y153" i="29" s="1"/>
  <c r="X151" i="29"/>
  <c r="X149" i="29"/>
  <c r="X147" i="29"/>
  <c r="X145" i="29"/>
  <c r="X143" i="29"/>
  <c r="X141" i="29"/>
  <c r="X139" i="29"/>
  <c r="X137" i="29"/>
  <c r="Y137" i="29" s="1"/>
  <c r="X135" i="29"/>
  <c r="X133" i="29"/>
  <c r="X154" i="29"/>
  <c r="X146" i="29"/>
  <c r="Y146" i="29" s="1"/>
  <c r="X138" i="29"/>
  <c r="Y138" i="29" s="1"/>
  <c r="X131" i="29"/>
  <c r="Y131" i="29" s="1"/>
  <c r="X129" i="29"/>
  <c r="Y129" i="29" s="1"/>
  <c r="X127" i="29"/>
  <c r="Y127" i="29" s="1"/>
  <c r="X125" i="29"/>
  <c r="Y125" i="29" s="1"/>
  <c r="X123" i="29"/>
  <c r="Y123" i="29" s="1"/>
  <c r="X121" i="29"/>
  <c r="Y121" i="29" s="1"/>
  <c r="X119" i="29"/>
  <c r="X156" i="29"/>
  <c r="Y156" i="29" s="1"/>
  <c r="X148" i="29"/>
  <c r="Y148" i="29" s="1"/>
  <c r="X140" i="29"/>
  <c r="X142" i="29"/>
  <c r="Y142" i="29" s="1"/>
  <c r="X136" i="29"/>
  <c r="AA131" i="29"/>
  <c r="X126" i="29"/>
  <c r="Y126" i="29" s="1"/>
  <c r="X118" i="29"/>
  <c r="Y118" i="29" s="1"/>
  <c r="X116" i="29"/>
  <c r="X112" i="29"/>
  <c r="X108" i="29"/>
  <c r="X104" i="29"/>
  <c r="X100" i="29"/>
  <c r="X134" i="29"/>
  <c r="Y134" i="29" s="1"/>
  <c r="X132" i="29"/>
  <c r="Y132" i="29" s="1"/>
  <c r="X124" i="29"/>
  <c r="X117" i="29"/>
  <c r="Y117" i="29" s="1"/>
  <c r="X113" i="29"/>
  <c r="Y113" i="29" s="1"/>
  <c r="X109" i="29"/>
  <c r="Y109" i="29" s="1"/>
  <c r="X105" i="29"/>
  <c r="Y105" i="29" s="1"/>
  <c r="X101" i="29"/>
  <c r="Y101" i="29" s="1"/>
  <c r="X97" i="29"/>
  <c r="Y97" i="29" s="1"/>
  <c r="X93" i="29"/>
  <c r="Y93" i="29" s="1"/>
  <c r="X89" i="29"/>
  <c r="Y89" i="29" s="1"/>
  <c r="X152" i="29"/>
  <c r="Y152" i="29" s="1"/>
  <c r="X96" i="29"/>
  <c r="Y96" i="29" s="1"/>
  <c r="X95" i="29"/>
  <c r="Y95" i="29" s="1"/>
  <c r="X92" i="29"/>
  <c r="X91" i="29"/>
  <c r="Y91" i="29" s="1"/>
  <c r="X88" i="29"/>
  <c r="X87" i="29"/>
  <c r="X84" i="29"/>
  <c r="Y84" i="29" s="1"/>
  <c r="X80" i="29"/>
  <c r="Y80" i="29" s="1"/>
  <c r="X86" i="29"/>
  <c r="X82" i="29"/>
  <c r="X128" i="29"/>
  <c r="Y128" i="29" s="1"/>
  <c r="AA125" i="29"/>
  <c r="X120" i="29"/>
  <c r="Y120" i="29" s="1"/>
  <c r="AA117" i="29"/>
  <c r="X115" i="29"/>
  <c r="Y115" i="29" s="1"/>
  <c r="AA113" i="29"/>
  <c r="X111" i="29"/>
  <c r="Y111" i="29" s="1"/>
  <c r="AA109" i="29"/>
  <c r="X107" i="29"/>
  <c r="Y107" i="29" s="1"/>
  <c r="X103" i="29"/>
  <c r="Y103" i="29" s="1"/>
  <c r="AA101" i="29"/>
  <c r="X99" i="29"/>
  <c r="Y99" i="29" s="1"/>
  <c r="X94" i="29"/>
  <c r="Y94" i="29" s="1"/>
  <c r="AA93" i="29"/>
  <c r="X90" i="29"/>
  <c r="Y90" i="29" s="1"/>
  <c r="X85" i="29"/>
  <c r="Y85" i="29" s="1"/>
  <c r="X81" i="29"/>
  <c r="Y81" i="29" s="1"/>
  <c r="X76" i="29"/>
  <c r="X74" i="29"/>
  <c r="X72" i="29"/>
  <c r="X70" i="29"/>
  <c r="Y70" i="29" s="1"/>
  <c r="X68" i="29"/>
  <c r="X66" i="29"/>
  <c r="X64" i="29"/>
  <c r="X62" i="29"/>
  <c r="X60" i="29"/>
  <c r="X58" i="29"/>
  <c r="X150" i="29"/>
  <c r="Y150" i="29" s="1"/>
  <c r="X144" i="29"/>
  <c r="Y144" i="29" s="1"/>
  <c r="X78" i="29"/>
  <c r="Y78" i="29" s="1"/>
  <c r="X73" i="29"/>
  <c r="X65" i="29"/>
  <c r="X83" i="29"/>
  <c r="X77" i="29"/>
  <c r="Y77" i="29" s="1"/>
  <c r="X61" i="29"/>
  <c r="Y61" i="29" s="1"/>
  <c r="X110" i="29"/>
  <c r="Y110" i="29" s="1"/>
  <c r="X79" i="29"/>
  <c r="Y79" i="29" s="1"/>
  <c r="X63" i="29"/>
  <c r="Y63" i="29" s="1"/>
  <c r="X130" i="29"/>
  <c r="X114" i="29"/>
  <c r="Y114" i="29" s="1"/>
  <c r="X106" i="29"/>
  <c r="Y106" i="29" s="1"/>
  <c r="X98" i="29"/>
  <c r="Y98" i="29" s="1"/>
  <c r="X75" i="29"/>
  <c r="Y75" i="29" s="1"/>
  <c r="X67" i="29"/>
  <c r="Y67" i="29" s="1"/>
  <c r="X59" i="29"/>
  <c r="Y59" i="29" s="1"/>
  <c r="X122" i="29"/>
  <c r="X69" i="29"/>
  <c r="Y69" i="29" s="1"/>
  <c r="X102" i="29"/>
  <c r="Y102" i="29" s="1"/>
  <c r="X71" i="29"/>
  <c r="Y71" i="29" s="1"/>
  <c r="Y82" i="29"/>
  <c r="Y104" i="29"/>
  <c r="Y64" i="29"/>
  <c r="Y72" i="29"/>
  <c r="Y112" i="29"/>
  <c r="Y108" i="29"/>
  <c r="Y133" i="29"/>
  <c r="Y92" i="29"/>
  <c r="Y65" i="29"/>
  <c r="Y140" i="29"/>
  <c r="Y155" i="29"/>
  <c r="Y151" i="29"/>
  <c r="Y60" i="29"/>
  <c r="Y119" i="29"/>
  <c r="Y73" i="29"/>
  <c r="Y87" i="29"/>
  <c r="Y147" i="29"/>
  <c r="Y143" i="29"/>
  <c r="Y136" i="29"/>
  <c r="Y83" i="29"/>
  <c r="Y135" i="29"/>
  <c r="X155" i="28"/>
  <c r="X153" i="28"/>
  <c r="Y153" i="28" s="1"/>
  <c r="X151" i="28"/>
  <c r="X149" i="28"/>
  <c r="X147" i="28"/>
  <c r="X145" i="28"/>
  <c r="Y145" i="28" s="1"/>
  <c r="X143" i="28"/>
  <c r="X141" i="28"/>
  <c r="X139" i="28"/>
  <c r="X137" i="28"/>
  <c r="X135" i="28"/>
  <c r="X133" i="28"/>
  <c r="X156" i="28"/>
  <c r="Y156" i="28" s="1"/>
  <c r="X150" i="28"/>
  <c r="Y150" i="28" s="1"/>
  <c r="X138" i="28"/>
  <c r="Y138" i="28" s="1"/>
  <c r="X152" i="28"/>
  <c r="Y152" i="28" s="1"/>
  <c r="X136" i="28"/>
  <c r="Y136" i="28" s="1"/>
  <c r="X131" i="28"/>
  <c r="X129" i="28"/>
  <c r="X127" i="28"/>
  <c r="X125" i="28"/>
  <c r="X123" i="28"/>
  <c r="X121" i="28"/>
  <c r="X119" i="28"/>
  <c r="X117" i="28"/>
  <c r="X154" i="28"/>
  <c r="Y154" i="28" s="1"/>
  <c r="X146" i="28"/>
  <c r="Y146" i="28" s="1"/>
  <c r="X142" i="28"/>
  <c r="Y142" i="28" s="1"/>
  <c r="X134" i="28"/>
  <c r="Y134" i="28" s="1"/>
  <c r="X128" i="28"/>
  <c r="Y128" i="28" s="1"/>
  <c r="X122" i="28"/>
  <c r="X114" i="28"/>
  <c r="X112" i="28"/>
  <c r="X110" i="28"/>
  <c r="Y110" i="28" s="1"/>
  <c r="X108" i="28"/>
  <c r="Y108" i="28" s="1"/>
  <c r="X106" i="28"/>
  <c r="X104" i="28"/>
  <c r="X102" i="28"/>
  <c r="X100" i="28"/>
  <c r="Y100" i="28" s="1"/>
  <c r="X144" i="28"/>
  <c r="Y144" i="28" s="1"/>
  <c r="X140" i="28"/>
  <c r="X130" i="28"/>
  <c r="Y130" i="28" s="1"/>
  <c r="X124" i="28"/>
  <c r="Y124" i="28" s="1"/>
  <c r="X148" i="28"/>
  <c r="Y148" i="28" s="1"/>
  <c r="X132" i="28"/>
  <c r="Y132" i="28" s="1"/>
  <c r="X118" i="28"/>
  <c r="X116" i="28"/>
  <c r="X115" i="28"/>
  <c r="X113" i="28"/>
  <c r="X111" i="28"/>
  <c r="X109" i="28"/>
  <c r="X107" i="28"/>
  <c r="Y107" i="28" s="1"/>
  <c r="X105" i="28"/>
  <c r="Y105" i="28" s="1"/>
  <c r="X99" i="28"/>
  <c r="X97" i="28"/>
  <c r="Y97" i="28" s="1"/>
  <c r="X95" i="28"/>
  <c r="Y95" i="28" s="1"/>
  <c r="X93" i="28"/>
  <c r="X91" i="28"/>
  <c r="Y91" i="28" s="1"/>
  <c r="X89" i="28"/>
  <c r="Y89" i="28" s="1"/>
  <c r="X87" i="28"/>
  <c r="Y87" i="28" s="1"/>
  <c r="X85" i="28"/>
  <c r="X83" i="28"/>
  <c r="Y83" i="28" s="1"/>
  <c r="X81" i="28"/>
  <c r="Y81" i="28" s="1"/>
  <c r="X79" i="28"/>
  <c r="Y79" i="28" s="1"/>
  <c r="X77" i="28"/>
  <c r="Y77" i="28" s="1"/>
  <c r="X75" i="28"/>
  <c r="X73" i="28"/>
  <c r="Y73" i="28" s="1"/>
  <c r="X71" i="28"/>
  <c r="X69" i="28"/>
  <c r="X67" i="28"/>
  <c r="AA67" i="28" s="1"/>
  <c r="X65" i="28"/>
  <c r="Y65" i="28" s="1"/>
  <c r="X63" i="28"/>
  <c r="X61" i="28"/>
  <c r="X59" i="28"/>
  <c r="X126" i="28"/>
  <c r="X120" i="28"/>
  <c r="Y120" i="28" s="1"/>
  <c r="X98" i="28"/>
  <c r="X96" i="28"/>
  <c r="AA95" i="28"/>
  <c r="X94" i="28"/>
  <c r="Y94" i="28" s="1"/>
  <c r="X92" i="28"/>
  <c r="X90" i="28"/>
  <c r="X88" i="28"/>
  <c r="AA87" i="28"/>
  <c r="X86" i="28"/>
  <c r="X84" i="28"/>
  <c r="X82" i="28"/>
  <c r="AA81" i="28"/>
  <c r="X80" i="28"/>
  <c r="AA79" i="28"/>
  <c r="X78" i="28"/>
  <c r="X76" i="28"/>
  <c r="X74" i="28"/>
  <c r="X72" i="28"/>
  <c r="X70" i="28"/>
  <c r="X68" i="28"/>
  <c r="X66" i="28"/>
  <c r="X64" i="28"/>
  <c r="X62" i="28"/>
  <c r="AA61" i="28"/>
  <c r="X60" i="28"/>
  <c r="X58" i="28"/>
  <c r="X103" i="28"/>
  <c r="Y103" i="28" s="1"/>
  <c r="X101" i="28"/>
  <c r="Y101" i="28" s="1"/>
  <c r="Y61" i="28"/>
  <c r="Y133" i="28"/>
  <c r="Y135" i="28"/>
  <c r="Y63" i="28"/>
  <c r="Y117" i="28"/>
  <c r="Y96" i="28"/>
  <c r="Y155" i="28"/>
  <c r="Y115" i="28"/>
  <c r="Y72" i="28"/>
  <c r="Y118" i="28"/>
  <c r="Y90" i="28"/>
  <c r="Y127" i="28"/>
  <c r="Y149" i="28"/>
  <c r="Y62" i="28"/>
  <c r="Y102" i="28"/>
  <c r="Y143" i="28"/>
  <c r="Y151" i="28"/>
  <c r="Y93" i="28"/>
  <c r="Y109" i="28"/>
  <c r="Y92" i="28"/>
  <c r="Y68" i="28"/>
  <c r="Y67" i="28"/>
  <c r="Y86" i="28"/>
  <c r="Y113" i="28"/>
  <c r="Y58" i="28"/>
  <c r="Y74" i="28"/>
  <c r="Y129" i="28"/>
  <c r="Y78" i="28"/>
  <c r="Y88" i="28"/>
  <c r="Y104" i="28"/>
  <c r="Y112" i="28"/>
  <c r="Y131" i="28"/>
  <c r="Y64" i="28"/>
  <c r="Y140" i="28"/>
  <c r="Y125" i="28"/>
  <c r="Y82" i="28"/>
  <c r="Y98" i="28"/>
  <c r="Y80" i="28"/>
  <c r="Y99" i="28"/>
  <c r="Y69" i="28"/>
  <c r="Y119" i="28"/>
  <c r="Y111" i="28"/>
  <c r="Y70" i="28"/>
  <c r="Y71" i="28"/>
  <c r="Y121" i="28"/>
  <c r="Y137" i="28"/>
  <c r="Y85" i="28"/>
  <c r="Y84" i="28"/>
  <c r="Y141" i="28"/>
  <c r="Y123" i="28"/>
  <c r="Y60" i="28"/>
  <c r="Y76" i="28"/>
  <c r="Y106" i="28"/>
  <c r="Y114" i="28"/>
  <c r="AA154" i="27"/>
  <c r="Y130" i="27"/>
  <c r="AA130" i="27" s="1"/>
  <c r="Y136" i="27"/>
  <c r="AA136" i="27" s="1"/>
  <c r="Y68" i="27"/>
  <c r="AA68" i="27" s="1"/>
  <c r="AA85" i="27"/>
  <c r="AA93" i="27"/>
  <c r="AA127" i="27"/>
  <c r="Y129" i="27"/>
  <c r="AA129" i="27" s="1"/>
  <c r="Y118" i="27"/>
  <c r="AA118" i="27" s="1"/>
  <c r="Y121" i="27"/>
  <c r="AA121" i="27" s="1"/>
  <c r="Y84" i="27"/>
  <c r="AA84" i="27" s="1"/>
  <c r="AA82" i="27"/>
  <c r="AA70" i="26"/>
  <c r="AA85" i="26"/>
  <c r="AA92" i="26"/>
  <c r="AA148" i="26"/>
  <c r="AA150" i="26"/>
  <c r="AA58" i="26"/>
  <c r="AA74" i="26"/>
  <c r="AA127" i="26"/>
  <c r="AA132" i="26"/>
  <c r="AA140" i="26"/>
  <c r="AA136" i="26"/>
  <c r="AA144" i="26"/>
  <c r="AA137" i="26"/>
  <c r="AC8" i="26" l="1"/>
  <c r="AC6" i="26"/>
  <c r="AC7" i="26" s="1"/>
  <c r="Y154" i="29"/>
  <c r="AA129" i="29"/>
  <c r="Y124" i="29"/>
  <c r="AA124" i="29" s="1"/>
  <c r="Y76" i="29"/>
  <c r="AA108" i="29"/>
  <c r="Y139" i="29"/>
  <c r="AA82" i="29"/>
  <c r="AA99" i="29"/>
  <c r="AA110" i="29"/>
  <c r="AA121" i="29"/>
  <c r="AA128" i="29"/>
  <c r="AA90" i="29"/>
  <c r="Y68" i="29"/>
  <c r="AA68" i="29" s="1"/>
  <c r="Y88" i="29"/>
  <c r="AA64" i="29"/>
  <c r="AA67" i="29"/>
  <c r="AA97" i="29"/>
  <c r="AA95" i="29"/>
  <c r="AA138" i="29"/>
  <c r="Y75" i="28"/>
  <c r="AA75" i="28" s="1"/>
  <c r="Y116" i="28"/>
  <c r="Y59" i="28"/>
  <c r="AA59" i="28" s="1"/>
  <c r="Y66" i="28"/>
  <c r="AA63" i="28"/>
  <c r="AA83" i="28"/>
  <c r="AA91" i="28"/>
  <c r="Y122" i="28"/>
  <c r="Y126" i="28"/>
  <c r="AA126" i="28" s="1"/>
  <c r="Y139" i="28"/>
  <c r="AA139" i="28" s="1"/>
  <c r="AA116" i="28"/>
  <c r="Y147" i="28"/>
  <c r="AA83" i="29"/>
  <c r="AA73" i="29"/>
  <c r="AA71" i="29"/>
  <c r="AA94" i="29"/>
  <c r="AA140" i="29"/>
  <c r="AA87" i="29"/>
  <c r="AA115" i="29"/>
  <c r="AA104" i="29"/>
  <c r="AA136" i="29"/>
  <c r="AA119" i="29"/>
  <c r="AA133" i="29"/>
  <c r="AA76" i="29"/>
  <c r="AA65" i="29"/>
  <c r="AA63" i="29"/>
  <c r="AA80" i="29"/>
  <c r="AA134" i="29"/>
  <c r="AA60" i="28"/>
  <c r="AA64" i="28"/>
  <c r="AA68" i="28"/>
  <c r="AA72" i="28"/>
  <c r="AA76" i="28"/>
  <c r="AA80" i="28"/>
  <c r="AA84" i="28"/>
  <c r="AA88" i="28"/>
  <c r="AA92" i="28"/>
  <c r="AA96" i="28"/>
  <c r="AA109" i="28"/>
  <c r="AA113" i="28"/>
  <c r="AA118" i="28"/>
  <c r="AA122" i="28"/>
  <c r="AA77" i="28"/>
  <c r="AA62" i="28"/>
  <c r="AA66" i="28"/>
  <c r="AA70" i="28"/>
  <c r="AA74" i="28"/>
  <c r="AA78" i="28"/>
  <c r="AA82" i="28"/>
  <c r="AA86" i="28"/>
  <c r="AA90" i="28"/>
  <c r="AA98" i="28"/>
  <c r="AA99" i="28"/>
  <c r="AA111" i="28"/>
  <c r="AA115" i="28"/>
  <c r="AA140" i="28"/>
  <c r="AA58" i="28"/>
  <c r="AA84" i="26"/>
  <c r="Y76" i="27"/>
  <c r="AA76" i="27" s="1"/>
  <c r="Y115" i="27"/>
  <c r="AA115" i="27" s="1"/>
  <c r="Y71" i="27"/>
  <c r="AA71" i="27"/>
  <c r="Y125" i="27"/>
  <c r="AA125" i="27" s="1"/>
  <c r="Y137" i="27"/>
  <c r="AA137" i="27" s="1"/>
  <c r="Y73" i="27"/>
  <c r="AA73" i="27" s="1"/>
  <c r="Y106" i="27"/>
  <c r="AA106" i="27" s="1"/>
  <c r="Y98" i="27"/>
  <c r="AA98" i="27" s="1"/>
  <c r="Y96" i="27"/>
  <c r="AA96" i="27" s="1"/>
  <c r="Y112" i="27"/>
  <c r="AA112" i="27" s="1"/>
  <c r="Y64" i="27"/>
  <c r="AA64" i="27" s="1"/>
  <c r="Y138" i="27"/>
  <c r="AA138" i="27" s="1"/>
  <c r="Y67" i="27"/>
  <c r="AA67" i="27" s="1"/>
  <c r="Y135" i="27"/>
  <c r="AA135" i="27" s="1"/>
  <c r="AA87" i="27"/>
  <c r="Y108" i="27"/>
  <c r="AA108" i="27" s="1"/>
  <c r="AA149" i="27"/>
  <c r="Y145" i="27"/>
  <c r="AA145" i="27" s="1"/>
  <c r="Y116" i="27"/>
  <c r="AA116" i="27" s="1"/>
  <c r="AA62" i="27"/>
  <c r="Y104" i="27"/>
  <c r="AA104" i="27" s="1"/>
  <c r="Y109" i="27"/>
  <c r="AA109" i="27" s="1"/>
  <c r="Y119" i="27"/>
  <c r="AA119" i="27" s="1"/>
  <c r="Y156" i="27"/>
  <c r="AA156" i="27" s="1"/>
  <c r="Y100" i="27"/>
  <c r="AA100" i="27" s="1"/>
  <c r="Y131" i="27"/>
  <c r="AA131" i="27" s="1"/>
  <c r="Y122" i="27"/>
  <c r="AA122" i="27" s="1"/>
  <c r="AA146" i="26"/>
  <c r="Y105" i="26"/>
  <c r="AA105" i="26" s="1"/>
  <c r="Y114" i="26"/>
  <c r="AA114" i="26" s="1"/>
  <c r="Y151" i="26"/>
  <c r="AA151" i="26" s="1"/>
  <c r="Y97" i="26"/>
  <c r="AA97" i="26" s="1"/>
  <c r="Y88" i="26"/>
  <c r="AA88" i="26" s="1"/>
  <c r="Y65" i="26"/>
  <c r="Y126" i="26"/>
  <c r="AA126" i="26" s="1"/>
  <c r="Y93" i="26"/>
  <c r="AA93" i="26" s="1"/>
  <c r="Y69" i="26"/>
  <c r="AA69" i="26" s="1"/>
  <c r="Y86" i="26"/>
  <c r="AA86" i="26" s="1"/>
  <c r="AA103" i="26"/>
  <c r="AA73" i="26"/>
  <c r="Y73" i="26"/>
  <c r="Y117" i="26"/>
  <c r="AA117" i="26" s="1"/>
  <c r="Y149" i="26"/>
  <c r="Y153" i="26"/>
  <c r="Y94" i="26"/>
  <c r="Y71" i="26"/>
  <c r="Y116" i="26"/>
  <c r="AA116" i="26" s="1"/>
  <c r="Y113" i="26"/>
  <c r="AA113" i="26" s="1"/>
  <c r="Y120" i="26"/>
  <c r="AA120" i="26" s="1"/>
  <c r="AA125" i="26"/>
  <c r="Y76" i="26"/>
  <c r="AA76" i="26" s="1"/>
  <c r="Y89" i="26"/>
  <c r="AA89" i="26" s="1"/>
  <c r="Y59" i="26"/>
  <c r="Y60" i="26"/>
  <c r="AA60" i="26" s="1"/>
  <c r="AA143" i="27"/>
  <c r="Y142" i="27"/>
  <c r="Y113" i="27"/>
  <c r="Y58" i="27"/>
  <c r="Y92" i="27"/>
  <c r="AA92" i="27" s="1"/>
  <c r="Y94" i="27"/>
  <c r="AA94" i="27" s="1"/>
  <c r="Y144" i="27"/>
  <c r="Y97" i="27"/>
  <c r="Y107" i="27"/>
  <c r="Y128" i="27"/>
  <c r="AA128" i="27" s="1"/>
  <c r="Y123" i="27"/>
  <c r="AA123" i="27" s="1"/>
  <c r="Y110" i="27"/>
  <c r="AA110" i="27" s="1"/>
  <c r="Y140" i="27"/>
  <c r="Y59" i="27"/>
  <c r="Y102" i="27"/>
  <c r="AA102" i="27" s="1"/>
  <c r="Y86" i="27"/>
  <c r="AA86" i="27" s="1"/>
  <c r="Y89" i="27"/>
  <c r="Y77" i="27"/>
  <c r="Y117" i="27"/>
  <c r="AA117" i="27" s="1"/>
  <c r="Y120" i="27"/>
  <c r="AA120" i="27" s="1"/>
  <c r="Y88" i="27"/>
  <c r="AA88" i="27" s="1"/>
  <c r="Y70" i="27"/>
  <c r="Y155" i="27"/>
  <c r="AA155" i="27" s="1"/>
  <c r="Y148" i="27"/>
  <c r="Y103" i="27"/>
  <c r="AA103" i="27" s="1"/>
  <c r="Y147" i="27"/>
  <c r="AA147" i="27" s="1"/>
  <c r="Y60" i="27"/>
  <c r="AA60" i="27" s="1"/>
  <c r="Y111" i="27"/>
  <c r="Y66" i="27"/>
  <c r="Y124" i="27"/>
  <c r="AA124" i="27" s="1"/>
  <c r="Y150" i="27"/>
  <c r="Y146" i="27"/>
  <c r="Y74" i="27"/>
  <c r="Y133" i="27"/>
  <c r="AA133" i="27" s="1"/>
  <c r="Y65" i="27"/>
  <c r="AA65" i="27" s="1"/>
  <c r="Y134" i="27"/>
  <c r="AA134" i="27" s="1"/>
  <c r="Y99" i="27"/>
  <c r="Y81" i="27"/>
  <c r="Y126" i="27"/>
  <c r="AA126" i="27" s="1"/>
  <c r="Y105" i="27"/>
  <c r="AA105" i="27" s="1"/>
  <c r="AA61" i="27"/>
  <c r="Y79" i="27"/>
  <c r="Y91" i="27"/>
  <c r="Y63" i="27"/>
  <c r="AA63" i="27" s="1"/>
  <c r="Y80" i="27"/>
  <c r="AA80" i="27" s="1"/>
  <c r="Y83" i="27"/>
  <c r="Y132" i="27"/>
  <c r="AA132" i="27" s="1"/>
  <c r="AA72" i="27"/>
  <c r="Y72" i="27"/>
  <c r="Y152" i="27"/>
  <c r="AA101" i="27"/>
  <c r="Y101" i="27"/>
  <c r="Y139" i="27"/>
  <c r="AA139" i="27" s="1"/>
  <c r="Y151" i="27"/>
  <c r="AA151" i="27" s="1"/>
  <c r="AA88" i="29"/>
  <c r="Y141" i="29"/>
  <c r="AA141" i="29" s="1"/>
  <c r="Y100" i="29"/>
  <c r="AA100" i="29" s="1"/>
  <c r="AA59" i="29"/>
  <c r="AA85" i="29"/>
  <c r="AA151" i="29"/>
  <c r="AA106" i="29"/>
  <c r="AA111" i="29"/>
  <c r="AA139" i="29"/>
  <c r="AA155" i="29"/>
  <c r="AA120" i="29"/>
  <c r="AA137" i="29"/>
  <c r="AA153" i="29"/>
  <c r="AA142" i="29"/>
  <c r="AA146" i="29"/>
  <c r="AA150" i="29"/>
  <c r="AA154" i="29"/>
  <c r="AA70" i="29"/>
  <c r="Y62" i="29"/>
  <c r="AA62" i="29" s="1"/>
  <c r="AA143" i="29"/>
  <c r="Y86" i="29"/>
  <c r="AA86" i="29" s="1"/>
  <c r="Y145" i="29"/>
  <c r="AA145" i="29" s="1"/>
  <c r="Y66" i="29"/>
  <c r="AA66" i="29" s="1"/>
  <c r="Y58" i="29"/>
  <c r="AA58" i="29" s="1"/>
  <c r="AA72" i="29"/>
  <c r="AA79" i="29"/>
  <c r="AA89" i="29"/>
  <c r="AA105" i="29"/>
  <c r="AA112" i="29"/>
  <c r="AA81" i="29"/>
  <c r="AA91" i="29"/>
  <c r="AA102" i="29"/>
  <c r="AA107" i="29"/>
  <c r="AA123" i="29"/>
  <c r="AA135" i="29"/>
  <c r="AA96" i="29"/>
  <c r="AA127" i="29"/>
  <c r="AA78" i="29"/>
  <c r="Y74" i="29"/>
  <c r="AA74" i="29" s="1"/>
  <c r="AA60" i="29"/>
  <c r="AA75" i="29"/>
  <c r="Y116" i="29"/>
  <c r="AA116" i="29" s="1"/>
  <c r="Y122" i="29"/>
  <c r="AA122" i="29" s="1"/>
  <c r="Y149" i="29"/>
  <c r="AA149" i="29" s="1"/>
  <c r="Y130" i="29"/>
  <c r="AA130" i="29" s="1"/>
  <c r="AA92" i="29"/>
  <c r="AA61" i="29"/>
  <c r="AA69" i="29"/>
  <c r="AA77" i="29"/>
  <c r="AA84" i="29"/>
  <c r="AA98" i="29"/>
  <c r="AA103" i="29"/>
  <c r="AA114" i="29"/>
  <c r="AA147" i="29"/>
  <c r="AA118" i="29"/>
  <c r="AA126" i="29"/>
  <c r="AA132" i="29"/>
  <c r="AA144" i="29"/>
  <c r="AA148" i="29"/>
  <c r="AA152" i="29"/>
  <c r="AA156" i="29"/>
  <c r="AA100" i="28"/>
  <c r="AA94" i="28"/>
  <c r="AA143" i="28"/>
  <c r="AA110" i="28"/>
  <c r="AA114" i="28"/>
  <c r="AA119" i="28"/>
  <c r="AA149" i="28"/>
  <c r="AA130" i="28"/>
  <c r="AA147" i="28"/>
  <c r="AA153" i="28"/>
  <c r="AA134" i="28"/>
  <c r="AA138" i="28"/>
  <c r="AA142" i="28"/>
  <c r="AA146" i="28"/>
  <c r="AA150" i="28"/>
  <c r="AA154" i="28"/>
  <c r="AA71" i="28"/>
  <c r="AA102" i="28"/>
  <c r="AA127" i="28"/>
  <c r="AA117" i="28"/>
  <c r="AA101" i="28"/>
  <c r="AA105" i="28"/>
  <c r="AA123" i="28"/>
  <c r="AA137" i="28"/>
  <c r="AA141" i="28"/>
  <c r="AA129" i="28"/>
  <c r="AA121" i="28"/>
  <c r="AA108" i="28"/>
  <c r="AA112" i="28"/>
  <c r="AA120" i="28"/>
  <c r="AA124" i="28"/>
  <c r="AA128" i="28"/>
  <c r="AA155" i="28"/>
  <c r="AA145" i="28"/>
  <c r="AA132" i="28"/>
  <c r="AA136" i="28"/>
  <c r="AA144" i="28"/>
  <c r="AA148" i="28"/>
  <c r="AA152" i="28"/>
  <c r="AA156" i="28"/>
  <c r="AA104" i="28"/>
  <c r="AA65" i="28"/>
  <c r="AA69" i="28"/>
  <c r="AA73" i="28"/>
  <c r="AA85" i="28"/>
  <c r="AA89" i="28"/>
  <c r="AA93" i="28"/>
  <c r="AA97" i="28"/>
  <c r="AA151" i="28"/>
  <c r="AA106" i="28"/>
  <c r="AA135" i="28"/>
  <c r="AA125" i="28"/>
  <c r="AA103" i="28"/>
  <c r="AA107" i="28"/>
  <c r="AA131" i="28"/>
  <c r="AA133" i="28"/>
  <c r="AA144" i="27" l="1"/>
  <c r="AA152" i="27"/>
  <c r="AA81" i="27"/>
  <c r="AA99" i="27"/>
  <c r="AA66" i="27"/>
  <c r="AA107" i="27"/>
  <c r="AA58" i="27"/>
  <c r="AA111" i="27"/>
  <c r="AA70" i="27"/>
  <c r="AA97" i="27"/>
  <c r="AA113" i="27"/>
  <c r="AA59" i="26"/>
  <c r="AA71" i="26"/>
  <c r="AA153" i="26"/>
  <c r="AA65" i="26"/>
  <c r="AA94" i="26"/>
  <c r="AA149" i="26"/>
  <c r="AA83" i="27"/>
  <c r="AA91" i="27"/>
  <c r="AA74" i="27"/>
  <c r="AA150" i="27"/>
  <c r="AA89" i="27"/>
  <c r="AA59" i="27"/>
  <c r="AA79" i="27"/>
  <c r="AA146" i="27"/>
  <c r="AA148" i="27"/>
  <c r="AA77" i="27"/>
  <c r="AA140" i="27"/>
  <c r="AA142" i="27"/>
  <c r="W11" i="5" l="1"/>
  <c r="T8" i="5" l="1"/>
  <c r="A87" i="5" l="1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F85" i="5"/>
  <c r="G85" i="5" s="1"/>
  <c r="I85" i="5"/>
  <c r="J85" i="5"/>
  <c r="K85" i="5"/>
  <c r="T85" i="5" s="1"/>
  <c r="F86" i="5"/>
  <c r="G86" i="5" s="1"/>
  <c r="I86" i="5"/>
  <c r="J86" i="5"/>
  <c r="K86" i="5"/>
  <c r="T86" i="5" s="1"/>
  <c r="F87" i="5"/>
  <c r="I87" i="5"/>
  <c r="J87" i="5"/>
  <c r="K87" i="5"/>
  <c r="T87" i="5" s="1"/>
  <c r="F88" i="5"/>
  <c r="I88" i="5"/>
  <c r="J88" i="5"/>
  <c r="K88" i="5"/>
  <c r="T88" i="5" s="1"/>
  <c r="F89" i="5"/>
  <c r="G89" i="5" s="1"/>
  <c r="I89" i="5"/>
  <c r="J89" i="5"/>
  <c r="K89" i="5"/>
  <c r="T89" i="5" s="1"/>
  <c r="F90" i="5"/>
  <c r="G90" i="5" s="1"/>
  <c r="I90" i="5"/>
  <c r="J90" i="5"/>
  <c r="K90" i="5"/>
  <c r="T90" i="5" s="1"/>
  <c r="F91" i="5"/>
  <c r="G91" i="5" s="1"/>
  <c r="I91" i="5"/>
  <c r="J91" i="5"/>
  <c r="W91" i="5" s="1"/>
  <c r="K91" i="5"/>
  <c r="T91" i="5" s="1"/>
  <c r="F92" i="5"/>
  <c r="G92" i="5" s="1"/>
  <c r="I92" i="5"/>
  <c r="J92" i="5"/>
  <c r="K92" i="5"/>
  <c r="T92" i="5" s="1"/>
  <c r="F93" i="5"/>
  <c r="G93" i="5" s="1"/>
  <c r="I93" i="5"/>
  <c r="J93" i="5"/>
  <c r="K93" i="5"/>
  <c r="T93" i="5" s="1"/>
  <c r="F94" i="5"/>
  <c r="G94" i="5" s="1"/>
  <c r="I94" i="5"/>
  <c r="J94" i="5"/>
  <c r="K94" i="5"/>
  <c r="T94" i="5" s="1"/>
  <c r="F95" i="5"/>
  <c r="I95" i="5"/>
  <c r="J95" i="5"/>
  <c r="K95" i="5"/>
  <c r="T95" i="5" s="1"/>
  <c r="F96" i="5"/>
  <c r="I96" i="5"/>
  <c r="W96" i="5" s="1"/>
  <c r="J96" i="5"/>
  <c r="K96" i="5"/>
  <c r="T96" i="5" s="1"/>
  <c r="F97" i="5"/>
  <c r="G97" i="5" s="1"/>
  <c r="I97" i="5"/>
  <c r="J97" i="5"/>
  <c r="K97" i="5"/>
  <c r="T97" i="5" s="1"/>
  <c r="F98" i="5"/>
  <c r="G98" i="5" s="1"/>
  <c r="I98" i="5"/>
  <c r="J98" i="5"/>
  <c r="K98" i="5"/>
  <c r="T98" i="5" s="1"/>
  <c r="F99" i="5"/>
  <c r="G99" i="5" s="1"/>
  <c r="I99" i="5"/>
  <c r="J99" i="5"/>
  <c r="K99" i="5"/>
  <c r="T99" i="5" s="1"/>
  <c r="F100" i="5"/>
  <c r="G100" i="5" s="1"/>
  <c r="I100" i="5"/>
  <c r="J100" i="5"/>
  <c r="K100" i="5"/>
  <c r="T100" i="5" s="1"/>
  <c r="F101" i="5"/>
  <c r="G101" i="5" s="1"/>
  <c r="I101" i="5"/>
  <c r="J101" i="5"/>
  <c r="K101" i="5"/>
  <c r="T101" i="5" s="1"/>
  <c r="F102" i="5"/>
  <c r="G102" i="5" s="1"/>
  <c r="I102" i="5"/>
  <c r="J102" i="5"/>
  <c r="K102" i="5"/>
  <c r="T102" i="5" s="1"/>
  <c r="F103" i="5"/>
  <c r="I103" i="5"/>
  <c r="J103" i="5"/>
  <c r="K103" i="5"/>
  <c r="T103" i="5" s="1"/>
  <c r="F104" i="5"/>
  <c r="I104" i="5"/>
  <c r="J104" i="5"/>
  <c r="K104" i="5"/>
  <c r="T104" i="5" s="1"/>
  <c r="F105" i="5"/>
  <c r="G105" i="5" s="1"/>
  <c r="I105" i="5"/>
  <c r="J105" i="5"/>
  <c r="K105" i="5"/>
  <c r="T105" i="5" s="1"/>
  <c r="F106" i="5"/>
  <c r="G106" i="5" s="1"/>
  <c r="I106" i="5"/>
  <c r="J106" i="5"/>
  <c r="K106" i="5"/>
  <c r="T106" i="5" s="1"/>
  <c r="F107" i="5"/>
  <c r="G107" i="5" s="1"/>
  <c r="I107" i="5"/>
  <c r="J107" i="5"/>
  <c r="K107" i="5"/>
  <c r="T107" i="5" s="1"/>
  <c r="F108" i="5"/>
  <c r="G108" i="5" s="1"/>
  <c r="I108" i="5"/>
  <c r="J108" i="5"/>
  <c r="K108" i="5"/>
  <c r="T108" i="5" s="1"/>
  <c r="F109" i="5"/>
  <c r="G109" i="5" s="1"/>
  <c r="I109" i="5"/>
  <c r="J109" i="5"/>
  <c r="K109" i="5"/>
  <c r="T109" i="5" s="1"/>
  <c r="F110" i="5"/>
  <c r="I110" i="5"/>
  <c r="J110" i="5"/>
  <c r="K110" i="5"/>
  <c r="T110" i="5" s="1"/>
  <c r="F111" i="5"/>
  <c r="I111" i="5"/>
  <c r="J111" i="5"/>
  <c r="K111" i="5"/>
  <c r="T111" i="5" s="1"/>
  <c r="F112" i="5"/>
  <c r="I112" i="5"/>
  <c r="J112" i="5"/>
  <c r="K112" i="5"/>
  <c r="T112" i="5" s="1"/>
  <c r="F113" i="5"/>
  <c r="G113" i="5" s="1"/>
  <c r="I113" i="5"/>
  <c r="J113" i="5"/>
  <c r="K113" i="5"/>
  <c r="T113" i="5" s="1"/>
  <c r="F114" i="5"/>
  <c r="I114" i="5"/>
  <c r="J114" i="5"/>
  <c r="K114" i="5"/>
  <c r="T114" i="5" s="1"/>
  <c r="F115" i="5"/>
  <c r="I115" i="5"/>
  <c r="J115" i="5"/>
  <c r="K115" i="5"/>
  <c r="T115" i="5" s="1"/>
  <c r="F116" i="5"/>
  <c r="I116" i="5"/>
  <c r="J116" i="5"/>
  <c r="K116" i="5"/>
  <c r="T116" i="5" s="1"/>
  <c r="F117" i="5"/>
  <c r="G117" i="5" s="1"/>
  <c r="I117" i="5"/>
  <c r="J117" i="5"/>
  <c r="K117" i="5"/>
  <c r="T117" i="5" s="1"/>
  <c r="F118" i="5"/>
  <c r="I118" i="5"/>
  <c r="J118" i="5"/>
  <c r="K118" i="5"/>
  <c r="T118" i="5" s="1"/>
  <c r="F119" i="5"/>
  <c r="I119" i="5"/>
  <c r="J119" i="5"/>
  <c r="K119" i="5"/>
  <c r="T119" i="5" s="1"/>
  <c r="F120" i="5"/>
  <c r="I120" i="5"/>
  <c r="J120" i="5"/>
  <c r="K120" i="5"/>
  <c r="T120" i="5" s="1"/>
  <c r="F121" i="5"/>
  <c r="G121" i="5" s="1"/>
  <c r="I121" i="5"/>
  <c r="J121" i="5"/>
  <c r="K121" i="5"/>
  <c r="T121" i="5" s="1"/>
  <c r="F122" i="5"/>
  <c r="I122" i="5"/>
  <c r="J122" i="5"/>
  <c r="K122" i="5"/>
  <c r="T122" i="5" s="1"/>
  <c r="F123" i="5"/>
  <c r="I123" i="5"/>
  <c r="J123" i="5"/>
  <c r="K123" i="5"/>
  <c r="T123" i="5" s="1"/>
  <c r="F124" i="5"/>
  <c r="I124" i="5"/>
  <c r="J124" i="5"/>
  <c r="K124" i="5"/>
  <c r="T124" i="5" s="1"/>
  <c r="F125" i="5"/>
  <c r="G125" i="5" s="1"/>
  <c r="I125" i="5"/>
  <c r="J125" i="5"/>
  <c r="K125" i="5"/>
  <c r="T125" i="5" s="1"/>
  <c r="F126" i="5"/>
  <c r="I126" i="5"/>
  <c r="J126" i="5"/>
  <c r="K126" i="5"/>
  <c r="T126" i="5" s="1"/>
  <c r="F127" i="5"/>
  <c r="I127" i="5"/>
  <c r="J127" i="5"/>
  <c r="K127" i="5"/>
  <c r="T127" i="5" s="1"/>
  <c r="F128" i="5"/>
  <c r="I128" i="5"/>
  <c r="J128" i="5"/>
  <c r="K128" i="5"/>
  <c r="T128" i="5" s="1"/>
  <c r="F129" i="5"/>
  <c r="G129" i="5" s="1"/>
  <c r="I129" i="5"/>
  <c r="J129" i="5"/>
  <c r="K129" i="5"/>
  <c r="T129" i="5" s="1"/>
  <c r="F130" i="5"/>
  <c r="I130" i="5"/>
  <c r="J130" i="5"/>
  <c r="K130" i="5"/>
  <c r="T130" i="5" s="1"/>
  <c r="F131" i="5"/>
  <c r="I131" i="5"/>
  <c r="J131" i="5"/>
  <c r="K131" i="5"/>
  <c r="T131" i="5" s="1"/>
  <c r="F132" i="5"/>
  <c r="I132" i="5"/>
  <c r="J132" i="5"/>
  <c r="K132" i="5"/>
  <c r="T132" i="5" s="1"/>
  <c r="F133" i="5"/>
  <c r="G133" i="5" s="1"/>
  <c r="I133" i="5"/>
  <c r="J133" i="5"/>
  <c r="K133" i="5"/>
  <c r="T133" i="5" s="1"/>
  <c r="F134" i="5"/>
  <c r="I134" i="5"/>
  <c r="J134" i="5"/>
  <c r="K134" i="5"/>
  <c r="T134" i="5" s="1"/>
  <c r="F135" i="5"/>
  <c r="I135" i="5"/>
  <c r="J135" i="5"/>
  <c r="K135" i="5"/>
  <c r="T135" i="5" s="1"/>
  <c r="F136" i="5"/>
  <c r="I136" i="5"/>
  <c r="J136" i="5"/>
  <c r="K136" i="5"/>
  <c r="T136" i="5" s="1"/>
  <c r="F137" i="5"/>
  <c r="G137" i="5" s="1"/>
  <c r="I137" i="5"/>
  <c r="J137" i="5"/>
  <c r="K137" i="5"/>
  <c r="T137" i="5" s="1"/>
  <c r="F138" i="5"/>
  <c r="I138" i="5"/>
  <c r="J138" i="5"/>
  <c r="K138" i="5"/>
  <c r="T138" i="5" s="1"/>
  <c r="F139" i="5"/>
  <c r="I139" i="5"/>
  <c r="J139" i="5"/>
  <c r="K139" i="5"/>
  <c r="T139" i="5" s="1"/>
  <c r="F140" i="5"/>
  <c r="I140" i="5"/>
  <c r="J140" i="5"/>
  <c r="K140" i="5"/>
  <c r="T140" i="5" s="1"/>
  <c r="F141" i="5"/>
  <c r="G141" i="5" s="1"/>
  <c r="I141" i="5"/>
  <c r="J141" i="5"/>
  <c r="K141" i="5"/>
  <c r="T141" i="5" s="1"/>
  <c r="F142" i="5"/>
  <c r="I142" i="5"/>
  <c r="J142" i="5"/>
  <c r="K142" i="5"/>
  <c r="T142" i="5" s="1"/>
  <c r="F143" i="5"/>
  <c r="G143" i="5" s="1"/>
  <c r="I143" i="5"/>
  <c r="J143" i="5"/>
  <c r="K143" i="5"/>
  <c r="T143" i="5" s="1"/>
  <c r="F144" i="5"/>
  <c r="I144" i="5"/>
  <c r="J144" i="5"/>
  <c r="K144" i="5"/>
  <c r="T144" i="5" s="1"/>
  <c r="F145" i="5"/>
  <c r="I145" i="5"/>
  <c r="J145" i="5"/>
  <c r="K145" i="5"/>
  <c r="T145" i="5" s="1"/>
  <c r="F146" i="5"/>
  <c r="G146" i="5" s="1"/>
  <c r="I146" i="5"/>
  <c r="J146" i="5"/>
  <c r="K146" i="5"/>
  <c r="T146" i="5" s="1"/>
  <c r="F147" i="5"/>
  <c r="I147" i="5"/>
  <c r="J147" i="5"/>
  <c r="K147" i="5"/>
  <c r="T147" i="5" s="1"/>
  <c r="F148" i="5"/>
  <c r="G148" i="5" s="1"/>
  <c r="I148" i="5"/>
  <c r="J148" i="5"/>
  <c r="K148" i="5"/>
  <c r="T148" i="5" s="1"/>
  <c r="F149" i="5"/>
  <c r="I149" i="5"/>
  <c r="J149" i="5"/>
  <c r="K149" i="5"/>
  <c r="T149" i="5" s="1"/>
  <c r="F150" i="5"/>
  <c r="I150" i="5"/>
  <c r="J150" i="5"/>
  <c r="K150" i="5"/>
  <c r="T150" i="5" s="1"/>
  <c r="F151" i="5"/>
  <c r="I151" i="5"/>
  <c r="J151" i="5"/>
  <c r="K151" i="5"/>
  <c r="T151" i="5" s="1"/>
  <c r="F152" i="5"/>
  <c r="I152" i="5"/>
  <c r="J152" i="5"/>
  <c r="K152" i="5"/>
  <c r="T152" i="5" s="1"/>
  <c r="F153" i="5"/>
  <c r="I153" i="5"/>
  <c r="J153" i="5"/>
  <c r="K153" i="5"/>
  <c r="T153" i="5" s="1"/>
  <c r="F154" i="5"/>
  <c r="I154" i="5"/>
  <c r="J154" i="5"/>
  <c r="K154" i="5"/>
  <c r="T154" i="5" s="1"/>
  <c r="F155" i="5"/>
  <c r="I155" i="5"/>
  <c r="J155" i="5"/>
  <c r="K155" i="5"/>
  <c r="T155" i="5" s="1"/>
  <c r="F156" i="5"/>
  <c r="I156" i="5"/>
  <c r="J156" i="5"/>
  <c r="K156" i="5"/>
  <c r="T156" i="5" s="1"/>
  <c r="A86" i="5"/>
  <c r="A85" i="5"/>
  <c r="K84" i="5"/>
  <c r="T84" i="5" s="1"/>
  <c r="J84" i="5"/>
  <c r="I84" i="5"/>
  <c r="F84" i="5"/>
  <c r="S84" i="5" s="1"/>
  <c r="A84" i="5"/>
  <c r="K83" i="5"/>
  <c r="T83" i="5" s="1"/>
  <c r="J83" i="5"/>
  <c r="I83" i="5"/>
  <c r="F83" i="5"/>
  <c r="S83" i="5" s="1"/>
  <c r="A83" i="5"/>
  <c r="K82" i="5"/>
  <c r="T82" i="5" s="1"/>
  <c r="J82" i="5"/>
  <c r="I82" i="5"/>
  <c r="F82" i="5"/>
  <c r="S82" i="5" s="1"/>
  <c r="A82" i="5"/>
  <c r="K81" i="5"/>
  <c r="T81" i="5" s="1"/>
  <c r="J81" i="5"/>
  <c r="I81" i="5"/>
  <c r="F81" i="5"/>
  <c r="S81" i="5" s="1"/>
  <c r="A81" i="5"/>
  <c r="K80" i="5"/>
  <c r="T80" i="5" s="1"/>
  <c r="J80" i="5"/>
  <c r="I80" i="5"/>
  <c r="F80" i="5"/>
  <c r="S80" i="5" s="1"/>
  <c r="A80" i="5"/>
  <c r="K79" i="5"/>
  <c r="T79" i="5" s="1"/>
  <c r="J79" i="5"/>
  <c r="I79" i="5"/>
  <c r="F79" i="5"/>
  <c r="S79" i="5" s="1"/>
  <c r="A79" i="5"/>
  <c r="K78" i="5"/>
  <c r="T78" i="5" s="1"/>
  <c r="J78" i="5"/>
  <c r="I78" i="5"/>
  <c r="F78" i="5"/>
  <c r="S78" i="5" s="1"/>
  <c r="A78" i="5"/>
  <c r="K77" i="5"/>
  <c r="T77" i="5" s="1"/>
  <c r="J77" i="5"/>
  <c r="I77" i="5"/>
  <c r="F77" i="5"/>
  <c r="S77" i="5" s="1"/>
  <c r="A77" i="5"/>
  <c r="K76" i="5"/>
  <c r="T76" i="5" s="1"/>
  <c r="J76" i="5"/>
  <c r="I76" i="5"/>
  <c r="F76" i="5"/>
  <c r="S76" i="5" s="1"/>
  <c r="A76" i="5"/>
  <c r="K75" i="5"/>
  <c r="T75" i="5" s="1"/>
  <c r="J75" i="5"/>
  <c r="I75" i="5"/>
  <c r="F75" i="5"/>
  <c r="S75" i="5" s="1"/>
  <c r="A75" i="5"/>
  <c r="K74" i="5"/>
  <c r="T74" i="5" s="1"/>
  <c r="J74" i="5"/>
  <c r="I74" i="5"/>
  <c r="F74" i="5"/>
  <c r="S74" i="5" s="1"/>
  <c r="A74" i="5"/>
  <c r="K73" i="5"/>
  <c r="T73" i="5" s="1"/>
  <c r="J73" i="5"/>
  <c r="I73" i="5"/>
  <c r="F73" i="5"/>
  <c r="A73" i="5"/>
  <c r="K72" i="5"/>
  <c r="T72" i="5" s="1"/>
  <c r="J72" i="5"/>
  <c r="I72" i="5"/>
  <c r="F72" i="5"/>
  <c r="S72" i="5" s="1"/>
  <c r="A72" i="5"/>
  <c r="K71" i="5"/>
  <c r="T71" i="5" s="1"/>
  <c r="J71" i="5"/>
  <c r="I71" i="5"/>
  <c r="F71" i="5"/>
  <c r="S71" i="5" s="1"/>
  <c r="A71" i="5"/>
  <c r="K70" i="5"/>
  <c r="T70" i="5" s="1"/>
  <c r="J70" i="5"/>
  <c r="I70" i="5"/>
  <c r="F70" i="5"/>
  <c r="S70" i="5" s="1"/>
  <c r="A70" i="5"/>
  <c r="K69" i="5"/>
  <c r="T69" i="5" s="1"/>
  <c r="J69" i="5"/>
  <c r="I69" i="5"/>
  <c r="F69" i="5"/>
  <c r="S69" i="5" s="1"/>
  <c r="A69" i="5"/>
  <c r="K68" i="5"/>
  <c r="T68" i="5" s="1"/>
  <c r="J68" i="5"/>
  <c r="I68" i="5"/>
  <c r="F68" i="5"/>
  <c r="S68" i="5" s="1"/>
  <c r="A68" i="5"/>
  <c r="K67" i="5"/>
  <c r="T67" i="5" s="1"/>
  <c r="J67" i="5"/>
  <c r="I67" i="5"/>
  <c r="F67" i="5"/>
  <c r="S67" i="5" s="1"/>
  <c r="A67" i="5"/>
  <c r="K66" i="5"/>
  <c r="T66" i="5" s="1"/>
  <c r="J66" i="5"/>
  <c r="I66" i="5"/>
  <c r="F66" i="5"/>
  <c r="S66" i="5" s="1"/>
  <c r="A66" i="5"/>
  <c r="K65" i="5"/>
  <c r="T65" i="5" s="1"/>
  <c r="J65" i="5"/>
  <c r="I65" i="5"/>
  <c r="F65" i="5"/>
  <c r="S65" i="5" s="1"/>
  <c r="A65" i="5"/>
  <c r="K64" i="5"/>
  <c r="T64" i="5" s="1"/>
  <c r="J64" i="5"/>
  <c r="I64" i="5"/>
  <c r="F64" i="5"/>
  <c r="S64" i="5" s="1"/>
  <c r="A64" i="5"/>
  <c r="K63" i="5"/>
  <c r="T63" i="5" s="1"/>
  <c r="J63" i="5"/>
  <c r="I63" i="5"/>
  <c r="F63" i="5"/>
  <c r="S63" i="5" s="1"/>
  <c r="A63" i="5"/>
  <c r="K62" i="5"/>
  <c r="T62" i="5" s="1"/>
  <c r="J62" i="5"/>
  <c r="I62" i="5"/>
  <c r="F62" i="5"/>
  <c r="S62" i="5" s="1"/>
  <c r="A62" i="5"/>
  <c r="K61" i="5"/>
  <c r="T61" i="5" s="1"/>
  <c r="J61" i="5"/>
  <c r="I61" i="5"/>
  <c r="F61" i="5"/>
  <c r="S61" i="5" s="1"/>
  <c r="A61" i="5"/>
  <c r="K60" i="5"/>
  <c r="T60" i="5" s="1"/>
  <c r="J60" i="5"/>
  <c r="I60" i="5"/>
  <c r="F60" i="5"/>
  <c r="S60" i="5" s="1"/>
  <c r="A60" i="5"/>
  <c r="K59" i="5"/>
  <c r="T59" i="5" s="1"/>
  <c r="J59" i="5"/>
  <c r="I59" i="5"/>
  <c r="F59" i="5"/>
  <c r="S59" i="5" s="1"/>
  <c r="A59" i="5"/>
  <c r="K58" i="5"/>
  <c r="T58" i="5" s="1"/>
  <c r="J58" i="5"/>
  <c r="I58" i="5"/>
  <c r="F58" i="5"/>
  <c r="S58" i="5" s="1"/>
  <c r="A58" i="5"/>
  <c r="AG14" i="5"/>
  <c r="W9" i="5"/>
  <c r="W8" i="5"/>
  <c r="W10" i="5" l="1"/>
  <c r="S85" i="5"/>
  <c r="W110" i="5"/>
  <c r="AB12" i="5"/>
  <c r="AB14" i="5" s="1"/>
  <c r="W111" i="5"/>
  <c r="W135" i="5"/>
  <c r="W140" i="5"/>
  <c r="W126" i="5"/>
  <c r="W119" i="5"/>
  <c r="S113" i="5"/>
  <c r="S148" i="5"/>
  <c r="G64" i="5"/>
  <c r="S129" i="5"/>
  <c r="S105" i="5"/>
  <c r="S97" i="5"/>
  <c r="S89" i="5"/>
  <c r="S101" i="5"/>
  <c r="S93" i="5"/>
  <c r="W146" i="5"/>
  <c r="W130" i="5"/>
  <c r="W90" i="5"/>
  <c r="W155" i="5"/>
  <c r="W101" i="5"/>
  <c r="W88" i="5"/>
  <c r="W129" i="5"/>
  <c r="W122" i="5"/>
  <c r="W112" i="5"/>
  <c r="W109" i="5"/>
  <c r="W149" i="5"/>
  <c r="W133" i="5"/>
  <c r="W128" i="5"/>
  <c r="W115" i="5"/>
  <c r="L113" i="5"/>
  <c r="V113" i="5" s="1"/>
  <c r="W108" i="5"/>
  <c r="W100" i="5"/>
  <c r="W125" i="5"/>
  <c r="W105" i="5"/>
  <c r="G72" i="5"/>
  <c r="W95" i="5"/>
  <c r="W93" i="5"/>
  <c r="W152" i="5"/>
  <c r="W144" i="5"/>
  <c r="W141" i="5"/>
  <c r="W139" i="5"/>
  <c r="W131" i="5"/>
  <c r="W114" i="5"/>
  <c r="W102" i="5"/>
  <c r="W148" i="5"/>
  <c r="W137" i="5"/>
  <c r="W117" i="5"/>
  <c r="W104" i="5"/>
  <c r="W151" i="5"/>
  <c r="W142" i="5"/>
  <c r="W120" i="5"/>
  <c r="W118" i="5"/>
  <c r="W116" i="5"/>
  <c r="W103" i="5"/>
  <c r="W94" i="5"/>
  <c r="W87" i="5"/>
  <c r="W156" i="5"/>
  <c r="W154" i="5"/>
  <c r="W145" i="5"/>
  <c r="W136" i="5"/>
  <c r="W134" i="5"/>
  <c r="W127" i="5"/>
  <c r="W123" i="5"/>
  <c r="W121" i="5"/>
  <c r="W97" i="5"/>
  <c r="W106" i="5"/>
  <c r="W59" i="5"/>
  <c r="W153" i="5"/>
  <c r="W150" i="5"/>
  <c r="W143" i="5"/>
  <c r="W138" i="5"/>
  <c r="W132" i="5"/>
  <c r="W99" i="5"/>
  <c r="W98" i="5"/>
  <c r="W89" i="5"/>
  <c r="W147" i="5"/>
  <c r="W107" i="5"/>
  <c r="W92" i="5"/>
  <c r="L133" i="5"/>
  <c r="V133" i="5" s="1"/>
  <c r="W124" i="5"/>
  <c r="W113" i="5"/>
  <c r="G138" i="5"/>
  <c r="S138" i="5"/>
  <c r="G136" i="5"/>
  <c r="S136" i="5"/>
  <c r="G131" i="5"/>
  <c r="S131" i="5"/>
  <c r="G156" i="5"/>
  <c r="S156" i="5"/>
  <c r="G152" i="5"/>
  <c r="S152" i="5"/>
  <c r="G145" i="5"/>
  <c r="S145" i="5"/>
  <c r="G132" i="5"/>
  <c r="S132" i="5"/>
  <c r="G130" i="5"/>
  <c r="S130" i="5"/>
  <c r="G122" i="5"/>
  <c r="S122" i="5"/>
  <c r="G114" i="5"/>
  <c r="S114" i="5"/>
  <c r="G112" i="5"/>
  <c r="S112" i="5"/>
  <c r="G104" i="5"/>
  <c r="S104" i="5"/>
  <c r="G95" i="5"/>
  <c r="S95" i="5"/>
  <c r="S146" i="5"/>
  <c r="S133" i="5"/>
  <c r="S117" i="5"/>
  <c r="G140" i="5"/>
  <c r="S140" i="5"/>
  <c r="G134" i="5"/>
  <c r="S134" i="5"/>
  <c r="G128" i="5"/>
  <c r="S128" i="5"/>
  <c r="G127" i="5"/>
  <c r="S127" i="5"/>
  <c r="G120" i="5"/>
  <c r="S120" i="5"/>
  <c r="G119" i="5"/>
  <c r="S119" i="5"/>
  <c r="G103" i="5"/>
  <c r="S103" i="5"/>
  <c r="G87" i="5"/>
  <c r="S87" i="5"/>
  <c r="G155" i="5"/>
  <c r="S155" i="5"/>
  <c r="G153" i="5"/>
  <c r="S153" i="5"/>
  <c r="G151" i="5"/>
  <c r="S151" i="5"/>
  <c r="G149" i="5"/>
  <c r="S149" i="5"/>
  <c r="G147" i="5"/>
  <c r="S147" i="5"/>
  <c r="G144" i="5"/>
  <c r="S144" i="5"/>
  <c r="G139" i="5"/>
  <c r="S139" i="5"/>
  <c r="G135" i="5"/>
  <c r="S135" i="5"/>
  <c r="G124" i="5"/>
  <c r="S124" i="5"/>
  <c r="G123" i="5"/>
  <c r="S123" i="5"/>
  <c r="G116" i="5"/>
  <c r="S116" i="5"/>
  <c r="G115" i="5"/>
  <c r="S115" i="5"/>
  <c r="G111" i="5"/>
  <c r="S111" i="5"/>
  <c r="G110" i="5"/>
  <c r="S110" i="5"/>
  <c r="G96" i="5"/>
  <c r="S96" i="5"/>
  <c r="G88" i="5"/>
  <c r="S88" i="5"/>
  <c r="S143" i="5"/>
  <c r="S137" i="5"/>
  <c r="S121" i="5"/>
  <c r="G61" i="5"/>
  <c r="G68" i="5"/>
  <c r="G154" i="5"/>
  <c r="S154" i="5"/>
  <c r="G150" i="5"/>
  <c r="S150" i="5"/>
  <c r="G142" i="5"/>
  <c r="S142" i="5"/>
  <c r="G126" i="5"/>
  <c r="S126" i="5"/>
  <c r="G118" i="5"/>
  <c r="S118" i="5"/>
  <c r="S141" i="5"/>
  <c r="S125" i="5"/>
  <c r="S109" i="5"/>
  <c r="S107" i="5"/>
  <c r="S99" i="5"/>
  <c r="S91" i="5"/>
  <c r="S90" i="5"/>
  <c r="S108" i="5"/>
  <c r="S106" i="5"/>
  <c r="S102" i="5"/>
  <c r="S100" i="5"/>
  <c r="S98" i="5"/>
  <c r="S94" i="5"/>
  <c r="S92" i="5"/>
  <c r="G65" i="5"/>
  <c r="G69" i="5"/>
  <c r="S86" i="5"/>
  <c r="G59" i="5"/>
  <c r="G62" i="5"/>
  <c r="G66" i="5"/>
  <c r="G70" i="5"/>
  <c r="G60" i="5"/>
  <c r="G63" i="5"/>
  <c r="G67" i="5"/>
  <c r="G71" i="5"/>
  <c r="G58" i="5"/>
  <c r="L154" i="5"/>
  <c r="L150" i="5"/>
  <c r="L155" i="5"/>
  <c r="L156" i="5"/>
  <c r="L152" i="5"/>
  <c r="L148" i="5"/>
  <c r="R148" i="5" s="1"/>
  <c r="L146" i="5"/>
  <c r="R146" i="5" s="1"/>
  <c r="L151" i="5"/>
  <c r="L147" i="5"/>
  <c r="L153" i="5"/>
  <c r="L149" i="5"/>
  <c r="L132" i="5"/>
  <c r="L105" i="5"/>
  <c r="R105" i="5" s="1"/>
  <c r="L101" i="5"/>
  <c r="R101" i="5" s="1"/>
  <c r="L97" i="5"/>
  <c r="R97" i="5" s="1"/>
  <c r="L89" i="5"/>
  <c r="V89" i="5" s="1"/>
  <c r="L127" i="5"/>
  <c r="L123" i="5"/>
  <c r="L121" i="5"/>
  <c r="R121" i="5" s="1"/>
  <c r="L115" i="5"/>
  <c r="L111" i="5"/>
  <c r="L145" i="5"/>
  <c r="L144" i="5"/>
  <c r="L143" i="5"/>
  <c r="R143" i="5" s="1"/>
  <c r="L142" i="5"/>
  <c r="L141" i="5"/>
  <c r="V141" i="5" s="1"/>
  <c r="L140" i="5"/>
  <c r="L139" i="5"/>
  <c r="L138" i="5"/>
  <c r="L137" i="5"/>
  <c r="R137" i="5" s="1"/>
  <c r="L136" i="5"/>
  <c r="L135" i="5"/>
  <c r="L134" i="5"/>
  <c r="L110" i="5"/>
  <c r="L107" i="5"/>
  <c r="R107" i="5" s="1"/>
  <c r="L103" i="5"/>
  <c r="L99" i="5"/>
  <c r="R99" i="5" s="1"/>
  <c r="L95" i="5"/>
  <c r="L91" i="5"/>
  <c r="R91" i="5" s="1"/>
  <c r="L87" i="5"/>
  <c r="L129" i="5"/>
  <c r="R129" i="5" s="1"/>
  <c r="L93" i="5"/>
  <c r="R93" i="5" s="1"/>
  <c r="L85" i="5"/>
  <c r="L130" i="5"/>
  <c r="L125" i="5"/>
  <c r="R125" i="5" s="1"/>
  <c r="L119" i="5"/>
  <c r="L117" i="5"/>
  <c r="R117" i="5" s="1"/>
  <c r="L131" i="5"/>
  <c r="L128" i="5"/>
  <c r="L126" i="5"/>
  <c r="L124" i="5"/>
  <c r="L122" i="5"/>
  <c r="L120" i="5"/>
  <c r="L118" i="5"/>
  <c r="L116" i="5"/>
  <c r="L114" i="5"/>
  <c r="L112" i="5"/>
  <c r="L108" i="5"/>
  <c r="L106" i="5"/>
  <c r="L104" i="5"/>
  <c r="L102" i="5"/>
  <c r="L100" i="5"/>
  <c r="L98" i="5"/>
  <c r="R98" i="5" s="1"/>
  <c r="L96" i="5"/>
  <c r="L94" i="5"/>
  <c r="L92" i="5"/>
  <c r="L90" i="5"/>
  <c r="O90" i="5" s="1"/>
  <c r="P90" i="5" s="1"/>
  <c r="L88" i="5"/>
  <c r="L86" i="5"/>
  <c r="R86" i="5" s="1"/>
  <c r="L109" i="5"/>
  <c r="R109" i="5" s="1"/>
  <c r="R106" i="5"/>
  <c r="L58" i="5"/>
  <c r="L60" i="5"/>
  <c r="W62" i="5"/>
  <c r="W58" i="5"/>
  <c r="W60" i="5"/>
  <c r="L59" i="5"/>
  <c r="L63" i="5"/>
  <c r="L77" i="5"/>
  <c r="L81" i="5"/>
  <c r="W63" i="5"/>
  <c r="W64" i="5"/>
  <c r="L64" i="5"/>
  <c r="W65" i="5"/>
  <c r="L65" i="5"/>
  <c r="W66" i="5"/>
  <c r="L66" i="5"/>
  <c r="W67" i="5"/>
  <c r="L67" i="5"/>
  <c r="W68" i="5"/>
  <c r="L68" i="5"/>
  <c r="W69" i="5"/>
  <c r="L69" i="5"/>
  <c r="W70" i="5"/>
  <c r="L70" i="5"/>
  <c r="R70" i="5" s="1"/>
  <c r="W71" i="5"/>
  <c r="L71" i="5"/>
  <c r="W72" i="5"/>
  <c r="L72" i="5"/>
  <c r="L73" i="5"/>
  <c r="L61" i="5"/>
  <c r="W61" i="5"/>
  <c r="L62" i="5"/>
  <c r="S73" i="5"/>
  <c r="G73" i="5"/>
  <c r="L76" i="5"/>
  <c r="L80" i="5"/>
  <c r="L84" i="5"/>
  <c r="L75" i="5"/>
  <c r="L79" i="5"/>
  <c r="L83" i="5"/>
  <c r="L74" i="5"/>
  <c r="L78" i="5"/>
  <c r="L82" i="5"/>
  <c r="W73" i="5"/>
  <c r="G74" i="5"/>
  <c r="W74" i="5"/>
  <c r="G75" i="5"/>
  <c r="W75" i="5"/>
  <c r="G76" i="5"/>
  <c r="W76" i="5"/>
  <c r="G77" i="5"/>
  <c r="W77" i="5"/>
  <c r="G78" i="5"/>
  <c r="W78" i="5"/>
  <c r="G79" i="5"/>
  <c r="W79" i="5"/>
  <c r="G80" i="5"/>
  <c r="W80" i="5"/>
  <c r="G81" i="5"/>
  <c r="W81" i="5"/>
  <c r="G82" i="5"/>
  <c r="W82" i="5"/>
  <c r="G83" i="5"/>
  <c r="W83" i="5"/>
  <c r="G84" i="5"/>
  <c r="W84" i="5"/>
  <c r="W85" i="5"/>
  <c r="W86" i="5"/>
  <c r="R71" i="5" l="1"/>
  <c r="O113" i="5"/>
  <c r="P113" i="5" s="1"/>
  <c r="O99" i="5"/>
  <c r="P99" i="5" s="1"/>
  <c r="R133" i="5"/>
  <c r="R60" i="5"/>
  <c r="O96" i="5"/>
  <c r="P96" i="5" s="1"/>
  <c r="AB11" i="5"/>
  <c r="AB13" i="5" s="1"/>
  <c r="R120" i="5"/>
  <c r="R128" i="5"/>
  <c r="R147" i="5"/>
  <c r="R151" i="5"/>
  <c r="R156" i="5"/>
  <c r="R155" i="5"/>
  <c r="O126" i="5"/>
  <c r="P126" i="5" s="1"/>
  <c r="V69" i="5"/>
  <c r="R64" i="5"/>
  <c r="O133" i="5"/>
  <c r="P133" i="5" s="1"/>
  <c r="O134" i="5"/>
  <c r="P134" i="5" s="1"/>
  <c r="O142" i="5"/>
  <c r="P142" i="5" s="1"/>
  <c r="R67" i="5"/>
  <c r="O131" i="5"/>
  <c r="P131" i="5" s="1"/>
  <c r="R72" i="5"/>
  <c r="R138" i="5"/>
  <c r="O60" i="5"/>
  <c r="P60" i="5" s="1"/>
  <c r="R66" i="5"/>
  <c r="O64" i="5"/>
  <c r="P64" i="5" s="1"/>
  <c r="R116" i="5"/>
  <c r="R61" i="5"/>
  <c r="O110" i="5"/>
  <c r="P110" i="5" s="1"/>
  <c r="R152" i="5"/>
  <c r="R131" i="5"/>
  <c r="R113" i="5"/>
  <c r="O145" i="5"/>
  <c r="P145" i="5" s="1"/>
  <c r="R150" i="5"/>
  <c r="O103" i="5"/>
  <c r="P103" i="5" s="1"/>
  <c r="O104" i="5"/>
  <c r="P104" i="5" s="1"/>
  <c r="R110" i="5"/>
  <c r="O115" i="5"/>
  <c r="P115" i="5" s="1"/>
  <c r="R68" i="5"/>
  <c r="V60" i="5"/>
  <c r="R140" i="5"/>
  <c r="R90" i="5"/>
  <c r="R114" i="5"/>
  <c r="R103" i="5"/>
  <c r="R132" i="5"/>
  <c r="O152" i="5"/>
  <c r="P152" i="5" s="1"/>
  <c r="O87" i="5"/>
  <c r="P87" i="5" s="1"/>
  <c r="V64" i="5"/>
  <c r="R63" i="5"/>
  <c r="R96" i="5"/>
  <c r="O124" i="5"/>
  <c r="P124" i="5" s="1"/>
  <c r="R87" i="5"/>
  <c r="O153" i="5"/>
  <c r="P153" i="5" s="1"/>
  <c r="O71" i="5"/>
  <c r="P71" i="5" s="1"/>
  <c r="O62" i="5"/>
  <c r="P62" i="5" s="1"/>
  <c r="R65" i="5"/>
  <c r="R104" i="5"/>
  <c r="R122" i="5"/>
  <c r="O127" i="5"/>
  <c r="P127" i="5" s="1"/>
  <c r="O119" i="5"/>
  <c r="P119" i="5" s="1"/>
  <c r="R130" i="5"/>
  <c r="O66" i="5"/>
  <c r="P66" i="5" s="1"/>
  <c r="V99" i="5"/>
  <c r="O111" i="5"/>
  <c r="P111" i="5" s="1"/>
  <c r="V112" i="5"/>
  <c r="O156" i="5"/>
  <c r="P156" i="5" s="1"/>
  <c r="R95" i="5"/>
  <c r="O147" i="5"/>
  <c r="P147" i="5" s="1"/>
  <c r="V126" i="5"/>
  <c r="V146" i="5"/>
  <c r="V154" i="5"/>
  <c r="V88" i="5"/>
  <c r="V149" i="5"/>
  <c r="R135" i="5"/>
  <c r="O146" i="5"/>
  <c r="P146" i="5" s="1"/>
  <c r="V91" i="5"/>
  <c r="V118" i="5"/>
  <c r="V139" i="5"/>
  <c r="R136" i="5"/>
  <c r="R144" i="5"/>
  <c r="R111" i="5"/>
  <c r="O141" i="5"/>
  <c r="P141" i="5" s="1"/>
  <c r="V123" i="5"/>
  <c r="O106" i="5"/>
  <c r="P106" i="5" s="1"/>
  <c r="V106" i="5"/>
  <c r="V153" i="5"/>
  <c r="V121" i="5"/>
  <c r="V66" i="5"/>
  <c r="O88" i="5"/>
  <c r="P88" i="5" s="1"/>
  <c r="R112" i="5"/>
  <c r="R139" i="5"/>
  <c r="R142" i="5"/>
  <c r="R134" i="5"/>
  <c r="O151" i="5"/>
  <c r="P151" i="5" s="1"/>
  <c r="R141" i="5"/>
  <c r="R153" i="5"/>
  <c r="V97" i="5"/>
  <c r="V90" i="5"/>
  <c r="V105" i="5"/>
  <c r="V111" i="5"/>
  <c r="V116" i="5"/>
  <c r="V135" i="5"/>
  <c r="V103" i="5"/>
  <c r="V120" i="5"/>
  <c r="V128" i="5"/>
  <c r="V140" i="5"/>
  <c r="V104" i="5"/>
  <c r="V132" i="5"/>
  <c r="V152" i="5"/>
  <c r="V93" i="5"/>
  <c r="V136" i="5"/>
  <c r="V129" i="5"/>
  <c r="V65" i="5"/>
  <c r="R69" i="5"/>
  <c r="R94" i="5"/>
  <c r="V94" i="5"/>
  <c r="R102" i="5"/>
  <c r="V102" i="5"/>
  <c r="R108" i="5"/>
  <c r="V108" i="5"/>
  <c r="O118" i="5"/>
  <c r="P118" i="5" s="1"/>
  <c r="R126" i="5"/>
  <c r="O89" i="5"/>
  <c r="P89" i="5" s="1"/>
  <c r="O114" i="5"/>
  <c r="P114" i="5" s="1"/>
  <c r="O120" i="5"/>
  <c r="P120" i="5" s="1"/>
  <c r="O117" i="5"/>
  <c r="P117" i="5" s="1"/>
  <c r="R149" i="5"/>
  <c r="O154" i="5"/>
  <c r="P154" i="5" s="1"/>
  <c r="O138" i="5"/>
  <c r="P138" i="5" s="1"/>
  <c r="O137" i="5"/>
  <c r="P137" i="5" s="1"/>
  <c r="V59" i="5"/>
  <c r="V101" i="5"/>
  <c r="V117" i="5"/>
  <c r="V125" i="5"/>
  <c r="V142" i="5"/>
  <c r="V150" i="5"/>
  <c r="V124" i="5"/>
  <c r="V137" i="5"/>
  <c r="V147" i="5"/>
  <c r="V151" i="5"/>
  <c r="V155" i="5"/>
  <c r="V87" i="5"/>
  <c r="V143" i="5"/>
  <c r="V107" i="5"/>
  <c r="V114" i="5"/>
  <c r="V122" i="5"/>
  <c r="V145" i="5"/>
  <c r="O98" i="5"/>
  <c r="P98" i="5" s="1"/>
  <c r="V98" i="5"/>
  <c r="R88" i="5"/>
  <c r="O92" i="5"/>
  <c r="P92" i="5" s="1"/>
  <c r="V92" i="5"/>
  <c r="O100" i="5"/>
  <c r="P100" i="5" s="1"/>
  <c r="V100" i="5"/>
  <c r="O112" i="5"/>
  <c r="P112" i="5" s="1"/>
  <c r="O116" i="5"/>
  <c r="P116" i="5" s="1"/>
  <c r="O123" i="5"/>
  <c r="P123" i="5" s="1"/>
  <c r="R145" i="5"/>
  <c r="O144" i="5"/>
  <c r="P144" i="5" s="1"/>
  <c r="R89" i="5"/>
  <c r="O155" i="5"/>
  <c r="P155" i="5" s="1"/>
  <c r="R154" i="5"/>
  <c r="V109" i="5"/>
  <c r="V96" i="5"/>
  <c r="V110" i="5"/>
  <c r="V115" i="5"/>
  <c r="V144" i="5"/>
  <c r="V119" i="5"/>
  <c r="V127" i="5"/>
  <c r="V134" i="5"/>
  <c r="V95" i="5"/>
  <c r="V130" i="5"/>
  <c r="V148" i="5"/>
  <c r="V156" i="5"/>
  <c r="V131" i="5"/>
  <c r="V138" i="5"/>
  <c r="O70" i="5"/>
  <c r="P70" i="5" s="1"/>
  <c r="V70" i="5"/>
  <c r="O59" i="5"/>
  <c r="P59" i="5" s="1"/>
  <c r="V63" i="5"/>
  <c r="O58" i="5"/>
  <c r="P58" i="5" s="1"/>
  <c r="O68" i="5"/>
  <c r="P68" i="5" s="1"/>
  <c r="R59" i="5"/>
  <c r="O93" i="5"/>
  <c r="P93" i="5" s="1"/>
  <c r="O125" i="5"/>
  <c r="P125" i="5" s="1"/>
  <c r="R119" i="5"/>
  <c r="O97" i="5"/>
  <c r="P97" i="5" s="1"/>
  <c r="O107" i="5"/>
  <c r="P107" i="5" s="1"/>
  <c r="R115" i="5"/>
  <c r="R123" i="5"/>
  <c r="R92" i="5"/>
  <c r="O109" i="5"/>
  <c r="P109" i="5" s="1"/>
  <c r="O94" i="5"/>
  <c r="P94" i="5" s="1"/>
  <c r="O108" i="5"/>
  <c r="P108" i="5" s="1"/>
  <c r="R127" i="5"/>
  <c r="O101" i="5"/>
  <c r="P101" i="5" s="1"/>
  <c r="O132" i="5"/>
  <c r="P132" i="5" s="1"/>
  <c r="O95" i="5"/>
  <c r="P95" i="5" s="1"/>
  <c r="O122" i="5"/>
  <c r="P122" i="5" s="1"/>
  <c r="O130" i="5"/>
  <c r="P130" i="5" s="1"/>
  <c r="O121" i="5"/>
  <c r="P121" i="5" s="1"/>
  <c r="O129" i="5"/>
  <c r="P129" i="5" s="1"/>
  <c r="O148" i="5"/>
  <c r="P148" i="5" s="1"/>
  <c r="O136" i="5"/>
  <c r="P136" i="5" s="1"/>
  <c r="O140" i="5"/>
  <c r="P140" i="5" s="1"/>
  <c r="O150" i="5"/>
  <c r="P150" i="5" s="1"/>
  <c r="O135" i="5"/>
  <c r="P135" i="5" s="1"/>
  <c r="O139" i="5"/>
  <c r="P139" i="5" s="1"/>
  <c r="O149" i="5"/>
  <c r="P149" i="5" s="1"/>
  <c r="O91" i="5"/>
  <c r="P91" i="5" s="1"/>
  <c r="O143" i="5"/>
  <c r="P143" i="5" s="1"/>
  <c r="R100" i="5"/>
  <c r="O86" i="5"/>
  <c r="P86" i="5" s="1"/>
  <c r="O102" i="5"/>
  <c r="P102" i="5" s="1"/>
  <c r="O128" i="5"/>
  <c r="P128" i="5" s="1"/>
  <c r="R118" i="5"/>
  <c r="R124" i="5"/>
  <c r="O85" i="5"/>
  <c r="P85" i="5" s="1"/>
  <c r="R85" i="5"/>
  <c r="O105" i="5"/>
  <c r="P105" i="5" s="1"/>
  <c r="V58" i="5"/>
  <c r="V68" i="5"/>
  <c r="R58" i="5"/>
  <c r="V71" i="5"/>
  <c r="O61" i="5"/>
  <c r="P61" i="5" s="1"/>
  <c r="V72" i="5"/>
  <c r="V61" i="5"/>
  <c r="O72" i="5"/>
  <c r="P72" i="5" s="1"/>
  <c r="O67" i="5"/>
  <c r="P67" i="5" s="1"/>
  <c r="V67" i="5"/>
  <c r="V85" i="5"/>
  <c r="V83" i="5"/>
  <c r="O83" i="5"/>
  <c r="P83" i="5" s="1"/>
  <c r="R83" i="5"/>
  <c r="V81" i="5"/>
  <c r="O81" i="5"/>
  <c r="P81" i="5" s="1"/>
  <c r="R81" i="5"/>
  <c r="V79" i="5"/>
  <c r="O79" i="5"/>
  <c r="P79" i="5" s="1"/>
  <c r="R79" i="5"/>
  <c r="V77" i="5"/>
  <c r="O77" i="5"/>
  <c r="P77" i="5" s="1"/>
  <c r="R77" i="5"/>
  <c r="V75" i="5"/>
  <c r="O75" i="5"/>
  <c r="P75" i="5" s="1"/>
  <c r="R75" i="5"/>
  <c r="V73" i="5"/>
  <c r="O73" i="5"/>
  <c r="P73" i="5" s="1"/>
  <c r="R73" i="5"/>
  <c r="V62" i="5"/>
  <c r="V86" i="5"/>
  <c r="V84" i="5"/>
  <c r="O84" i="5"/>
  <c r="P84" i="5" s="1"/>
  <c r="R84" i="5"/>
  <c r="V82" i="5"/>
  <c r="O82" i="5"/>
  <c r="P82" i="5" s="1"/>
  <c r="R82" i="5"/>
  <c r="V80" i="5"/>
  <c r="O80" i="5"/>
  <c r="P80" i="5" s="1"/>
  <c r="R80" i="5"/>
  <c r="V78" i="5"/>
  <c r="O78" i="5"/>
  <c r="P78" i="5" s="1"/>
  <c r="R78" i="5"/>
  <c r="V76" i="5"/>
  <c r="O76" i="5"/>
  <c r="P76" i="5" s="1"/>
  <c r="R76" i="5"/>
  <c r="V74" i="5"/>
  <c r="O74" i="5"/>
  <c r="P74" i="5" s="1"/>
  <c r="R74" i="5"/>
  <c r="O69" i="5"/>
  <c r="P69" i="5" s="1"/>
  <c r="O65" i="5"/>
  <c r="P65" i="5" s="1"/>
  <c r="R62" i="5"/>
  <c r="O63" i="5"/>
  <c r="P63" i="5" s="1"/>
  <c r="X118" i="5" l="1"/>
  <c r="X94" i="5"/>
  <c r="X142" i="5"/>
  <c r="X124" i="5"/>
  <c r="X75" i="5"/>
  <c r="X58" i="5"/>
  <c r="Y58" i="5" s="1"/>
  <c r="X71" i="5"/>
  <c r="X139" i="5"/>
  <c r="X130" i="5"/>
  <c r="X108" i="5"/>
  <c r="X61" i="5"/>
  <c r="X113" i="5"/>
  <c r="X111" i="5"/>
  <c r="X153" i="5"/>
  <c r="X98" i="5"/>
  <c r="X84" i="5"/>
  <c r="X156" i="5"/>
  <c r="X93" i="5"/>
  <c r="X145" i="5"/>
  <c r="X140" i="5"/>
  <c r="X123" i="5"/>
  <c r="X77" i="5"/>
  <c r="X62" i="5"/>
  <c r="X121" i="5"/>
  <c r="X133" i="5"/>
  <c r="X117" i="5"/>
  <c r="X136" i="5"/>
  <c r="X155" i="5"/>
  <c r="X106" i="5"/>
  <c r="X151" i="5"/>
  <c r="X154" i="5"/>
  <c r="X99" i="5"/>
  <c r="X88" i="5"/>
  <c r="X116" i="5"/>
  <c r="X100" i="5"/>
  <c r="X72" i="5"/>
  <c r="X86" i="5"/>
  <c r="X63" i="5"/>
  <c r="X90" i="5"/>
  <c r="X127" i="5"/>
  <c r="X115" i="5"/>
  <c r="X150" i="5"/>
  <c r="X132" i="5"/>
  <c r="X102" i="5"/>
  <c r="X92" i="5"/>
  <c r="X78" i="5"/>
  <c r="X129" i="5"/>
  <c r="X128" i="5"/>
  <c r="X144" i="5"/>
  <c r="X120" i="5"/>
  <c r="X112" i="5"/>
  <c r="X119" i="5"/>
  <c r="X73" i="5"/>
  <c r="X60" i="5"/>
  <c r="X152" i="5"/>
  <c r="X76" i="5"/>
  <c r="X135" i="5"/>
  <c r="X138" i="5"/>
  <c r="X79" i="5"/>
  <c r="X64" i="5"/>
  <c r="X74" i="5"/>
  <c r="X101" i="5"/>
  <c r="X134" i="5"/>
  <c r="X149" i="5"/>
  <c r="X69" i="5"/>
  <c r="X91" i="5"/>
  <c r="X126" i="5"/>
  <c r="X122" i="5"/>
  <c r="X59" i="5"/>
  <c r="X137" i="5"/>
  <c r="X87" i="5"/>
  <c r="X81" i="5"/>
  <c r="X66" i="5"/>
  <c r="X89" i="5"/>
  <c r="X148" i="5"/>
  <c r="X109" i="5"/>
  <c r="X147" i="5"/>
  <c r="X83" i="5"/>
  <c r="X68" i="5"/>
  <c r="X82" i="5"/>
  <c r="X125" i="5"/>
  <c r="X95" i="5"/>
  <c r="X107" i="5"/>
  <c r="X80" i="5"/>
  <c r="X110" i="5"/>
  <c r="X97" i="5"/>
  <c r="X141" i="5"/>
  <c r="X131" i="5"/>
  <c r="X67" i="5"/>
  <c r="X105" i="5"/>
  <c r="X96" i="5"/>
  <c r="X114" i="5"/>
  <c r="X103" i="5"/>
  <c r="X143" i="5"/>
  <c r="X85" i="5"/>
  <c r="X70" i="5"/>
  <c r="X146" i="5"/>
  <c r="X104" i="5"/>
  <c r="X65" i="5"/>
  <c r="Y115" i="5"/>
  <c r="AA115" i="5" s="1"/>
  <c r="Y130" i="5"/>
  <c r="AA130" i="5" s="1"/>
  <c r="Y92" i="5"/>
  <c r="AA92" i="5" s="1"/>
  <c r="Y88" i="5"/>
  <c r="AA88" i="5" s="1"/>
  <c r="Y86" i="5"/>
  <c r="AA86" i="5" s="1"/>
  <c r="Y123" i="5"/>
  <c r="AA123" i="5" s="1"/>
  <c r="Y133" i="5"/>
  <c r="AA133" i="5" s="1"/>
  <c r="Y146" i="5"/>
  <c r="AA146" i="5" s="1"/>
  <c r="Y106" i="5"/>
  <c r="AA106" i="5" s="1"/>
  <c r="Y73" i="5"/>
  <c r="AA73" i="5" s="1"/>
  <c r="Y110" i="5"/>
  <c r="AA110" i="5" s="1"/>
  <c r="Y138" i="5"/>
  <c r="AA138" i="5" s="1"/>
  <c r="AA7" i="5"/>
  <c r="AA8" i="5" s="1"/>
  <c r="AC6" i="5" s="1"/>
  <c r="AC7" i="5" l="1"/>
  <c r="AC8" i="5" s="1"/>
  <c r="Y81" i="5"/>
  <c r="AA81" i="5" s="1"/>
  <c r="Y64" i="5"/>
  <c r="AA64" i="5" s="1"/>
  <c r="Y131" i="5"/>
  <c r="AA131" i="5" s="1"/>
  <c r="Y129" i="5"/>
  <c r="AA129" i="5" s="1"/>
  <c r="Y122" i="5"/>
  <c r="AA122" i="5" s="1"/>
  <c r="Y153" i="5"/>
  <c r="AA153" i="5" s="1"/>
  <c r="Y116" i="5"/>
  <c r="AA116" i="5" s="1"/>
  <c r="Y108" i="5"/>
  <c r="AA108" i="5" s="1"/>
  <c r="Y149" i="5"/>
  <c r="AA149" i="5" s="1"/>
  <c r="Y80" i="5"/>
  <c r="AA80" i="5" s="1"/>
  <c r="Y109" i="5"/>
  <c r="AA109" i="5" s="1"/>
  <c r="Y62" i="5"/>
  <c r="AA62" i="5" s="1"/>
  <c r="Y90" i="5"/>
  <c r="AA90" i="5" s="1"/>
  <c r="Y98" i="5"/>
  <c r="AA98" i="5" s="1"/>
  <c r="Y93" i="5"/>
  <c r="AA93" i="5" s="1"/>
  <c r="Y152" i="5"/>
  <c r="AA152" i="5" s="1"/>
  <c r="Y144" i="5"/>
  <c r="AA144" i="5" s="1"/>
  <c r="Y111" i="5"/>
  <c r="AA111" i="5" s="1"/>
  <c r="Y75" i="5"/>
  <c r="AA75" i="5" s="1"/>
  <c r="Y118" i="5"/>
  <c r="AA118" i="5" s="1"/>
  <c r="Y156" i="5"/>
  <c r="AA156" i="5" s="1"/>
  <c r="Y91" i="5"/>
  <c r="AA91" i="5" s="1"/>
  <c r="Y142" i="5"/>
  <c r="AA142" i="5" s="1"/>
  <c r="Y61" i="5"/>
  <c r="AA61" i="5" s="1"/>
  <c r="Y132" i="5"/>
  <c r="AA132" i="5" s="1"/>
  <c r="Y120" i="5"/>
  <c r="AA120" i="5" s="1"/>
  <c r="Y97" i="5"/>
  <c r="Y125" i="5"/>
  <c r="AA125" i="5" s="1"/>
  <c r="Y67" i="5"/>
  <c r="AA67" i="5" s="1"/>
  <c r="Y94" i="5"/>
  <c r="AA94" i="5" s="1"/>
  <c r="AA58" i="5"/>
  <c r="AA97" i="5"/>
  <c r="Y154" i="5"/>
  <c r="AA154" i="5" s="1"/>
  <c r="Y143" i="5"/>
  <c r="AA143" i="5" s="1"/>
  <c r="Y95" i="5"/>
  <c r="AA95" i="5" s="1"/>
  <c r="Y100" i="5"/>
  <c r="AA100" i="5" s="1"/>
  <c r="Y71" i="5"/>
  <c r="AA71" i="5" s="1"/>
  <c r="Y101" i="5"/>
  <c r="AA101" i="5" s="1"/>
  <c r="Y112" i="5"/>
  <c r="AA112" i="5" s="1"/>
  <c r="Y136" i="5"/>
  <c r="AA136" i="5" s="1"/>
  <c r="Y89" i="5"/>
  <c r="AA89" i="5" s="1"/>
  <c r="Y137" i="5"/>
  <c r="AA137" i="5" s="1"/>
  <c r="Y145" i="5"/>
  <c r="AA145" i="5" s="1"/>
  <c r="Y60" i="5"/>
  <c r="AA60" i="5" s="1"/>
  <c r="Y74" i="5"/>
  <c r="AA74" i="5" s="1"/>
  <c r="Y151" i="5"/>
  <c r="AA151" i="5" s="1"/>
  <c r="Y147" i="5"/>
  <c r="AA147" i="5" s="1"/>
  <c r="Y150" i="5"/>
  <c r="AA150" i="5" s="1"/>
  <c r="Y77" i="5"/>
  <c r="AA77" i="5" s="1"/>
  <c r="Y117" i="5"/>
  <c r="AA117" i="5" s="1"/>
  <c r="Y135" i="5"/>
  <c r="AA135" i="5" s="1"/>
  <c r="Y69" i="5"/>
  <c r="AA69" i="5" s="1"/>
  <c r="Y66" i="5"/>
  <c r="AA66" i="5" s="1"/>
  <c r="Y114" i="5"/>
  <c r="AA114" i="5" s="1"/>
  <c r="Y70" i="5"/>
  <c r="AA70" i="5" s="1"/>
  <c r="Y103" i="5"/>
  <c r="AA103" i="5" s="1"/>
  <c r="Y82" i="5"/>
  <c r="AA82" i="5" s="1"/>
  <c r="Y78" i="5"/>
  <c r="AA78" i="5" s="1"/>
  <c r="Y59" i="5"/>
  <c r="AA59" i="5" s="1"/>
  <c r="Y63" i="5"/>
  <c r="AA63" i="5" s="1"/>
  <c r="Y121" i="5"/>
  <c r="AA121" i="5" s="1"/>
  <c r="Y104" i="5"/>
  <c r="AA104" i="5" s="1"/>
  <c r="Y105" i="5"/>
  <c r="AA105" i="5" s="1"/>
  <c r="Y83" i="5"/>
  <c r="AA83" i="5" s="1"/>
  <c r="Y96" i="5"/>
  <c r="AA96" i="5" s="1"/>
  <c r="Y65" i="5"/>
  <c r="AA65" i="5" s="1"/>
  <c r="Y124" i="5"/>
  <c r="AA124" i="5" s="1"/>
  <c r="Y119" i="5"/>
  <c r="AA119" i="5" s="1"/>
  <c r="Y126" i="5"/>
  <c r="AA126" i="5" s="1"/>
  <c r="Y87" i="5"/>
  <c r="AA87" i="5" s="1"/>
  <c r="Y68" i="5"/>
  <c r="AA68" i="5" s="1"/>
  <c r="Y72" i="5"/>
  <c r="AA72" i="5" s="1"/>
  <c r="Y84" i="5"/>
  <c r="AA84" i="5" s="1"/>
  <c r="Y139" i="5"/>
  <c r="AA139" i="5" s="1"/>
  <c r="Y113" i="5"/>
  <c r="Y128" i="5"/>
  <c r="AA128" i="5" s="1"/>
  <c r="Y148" i="5"/>
  <c r="AA148" i="5" s="1"/>
  <c r="Y99" i="5"/>
  <c r="AA99" i="5" s="1"/>
  <c r="Y140" i="5"/>
  <c r="AA140" i="5" s="1"/>
  <c r="Y76" i="5"/>
  <c r="AA76" i="5" s="1"/>
  <c r="Y127" i="5"/>
  <c r="AA127" i="5" s="1"/>
  <c r="Y107" i="5"/>
  <c r="AA107" i="5" s="1"/>
  <c r="Y141" i="5"/>
  <c r="AA141" i="5" s="1"/>
  <c r="Y155" i="5"/>
  <c r="AA155" i="5" s="1"/>
  <c r="Y134" i="5"/>
  <c r="AA134" i="5" s="1"/>
  <c r="Y79" i="5"/>
  <c r="AA79" i="5" s="1"/>
  <c r="Y85" i="5"/>
  <c r="AA85" i="5" s="1"/>
  <c r="Y102" i="5"/>
  <c r="AA102" i="5" s="1"/>
  <c r="AA113" i="5" l="1"/>
</calcChain>
</file>

<file path=xl/sharedStrings.xml><?xml version="1.0" encoding="utf-8"?>
<sst xmlns="http://schemas.openxmlformats.org/spreadsheetml/2006/main" count="959" uniqueCount="86">
  <si>
    <t>Antoine</t>
  </si>
  <si>
    <t>1)</t>
  </si>
  <si>
    <t>A</t>
  </si>
  <si>
    <t>B</t>
  </si>
  <si>
    <t>C</t>
  </si>
  <si>
    <t>Region</t>
  </si>
  <si>
    <t>°C</t>
  </si>
  <si>
    <t>Bar, K</t>
  </si>
  <si>
    <t>2)</t>
  </si>
  <si>
    <t>L</t>
  </si>
  <si>
    <t>N</t>
  </si>
  <si>
    <t>X</t>
  </si>
  <si>
    <t>Y</t>
  </si>
  <si>
    <t>Tenzió</t>
  </si>
  <si>
    <t>[Bar]</t>
  </si>
  <si>
    <t>[-]</t>
  </si>
  <si>
    <t>Herington</t>
  </si>
  <si>
    <t>ln(akt1/akt2)</t>
  </si>
  <si>
    <t>Mod herington</t>
  </si>
  <si>
    <t>L-W</t>
  </si>
  <si>
    <t>dHe</t>
  </si>
  <si>
    <t>dGe(havasi)</t>
  </si>
  <si>
    <t>Ge</t>
  </si>
  <si>
    <t>w</t>
  </si>
  <si>
    <t>parameters</t>
  </si>
  <si>
    <t>ds</t>
  </si>
  <si>
    <t>W</t>
  </si>
  <si>
    <t>Wi</t>
  </si>
  <si>
    <t>Li</t>
  </si>
  <si>
    <t>integrálok</t>
  </si>
  <si>
    <t>D</t>
  </si>
  <si>
    <t>konziszt?</t>
  </si>
  <si>
    <t>L/W</t>
  </si>
  <si>
    <t xml:space="preserve">absz(dH/dG) </t>
  </si>
  <si>
    <t>abs(ln(akt))</t>
  </si>
  <si>
    <t>I</t>
  </si>
  <si>
    <t>szum</t>
  </si>
  <si>
    <t>Tmin</t>
  </si>
  <si>
    <t>J</t>
  </si>
  <si>
    <t>Jm=</t>
  </si>
  <si>
    <t>NRTL</t>
  </si>
  <si>
    <t>Wilson</t>
  </si>
  <si>
    <t>UNIQUAC</t>
  </si>
  <si>
    <t>UNIFAC</t>
  </si>
  <si>
    <t>x</t>
  </si>
  <si>
    <t>y</t>
  </si>
  <si>
    <t>T</t>
  </si>
  <si>
    <t>Temp C</t>
  </si>
  <si>
    <t>j/mol</t>
  </si>
  <si>
    <t>j/molK</t>
  </si>
  <si>
    <t>acetaldehyde</t>
  </si>
  <si>
    <t>ethanol</t>
  </si>
  <si>
    <t>Tforr(ald)</t>
  </si>
  <si>
    <t>Tforr(ethanol)</t>
  </si>
  <si>
    <t>abs(D-J)</t>
  </si>
  <si>
    <t>abs(D-jm)</t>
  </si>
  <si>
    <t>dh°(ald)</t>
  </si>
  <si>
    <t>dh°(athanol)</t>
  </si>
  <si>
    <t>ds°(ald)</t>
  </si>
  <si>
    <t>ds°(ethanol)</t>
  </si>
  <si>
    <t>1/T</t>
  </si>
  <si>
    <t>p</t>
  </si>
  <si>
    <t>[1/k]</t>
  </si>
  <si>
    <t>[°C]</t>
  </si>
  <si>
    <t>adehyde</t>
  </si>
  <si>
    <t>Aktivitás(ald)</t>
  </si>
  <si>
    <t>Aktivitás(eth)</t>
  </si>
  <si>
    <t>ln(p ald)</t>
  </si>
  <si>
    <t>ln(p eth)</t>
  </si>
  <si>
    <t xml:space="preserve">dGe(min) </t>
  </si>
  <si>
    <t>előzőből vettem a max értékét</t>
  </si>
  <si>
    <t>ELLENTÉTESEN VÁLTOZIK MINT A TÖBBI</t>
  </si>
  <si>
    <t>VALSZEG ROSSZ AZ EGÉSZ</t>
  </si>
  <si>
    <t>Ezekre sem lehet egyenest illeszteni</t>
  </si>
  <si>
    <t>a jellemző pipa alakú görbét nem leet ráilleszteni</t>
  </si>
  <si>
    <t>ext antoine</t>
  </si>
  <si>
    <t>ald</t>
  </si>
  <si>
    <t>eth</t>
  </si>
  <si>
    <t>Időpont</t>
  </si>
  <si>
    <t>Adat</t>
  </si>
  <si>
    <t>abs(D-j)</t>
  </si>
  <si>
    <t>Data1</t>
  </si>
  <si>
    <t>Data2</t>
  </si>
  <si>
    <t>Data3</t>
  </si>
  <si>
    <t>Data4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</si>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</sst>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552D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slantDashDot">
        <color indexed="64"/>
      </left>
      <right style="slantDashDot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slantDashDot">
        <color indexed="64"/>
      </top>
      <bottom style="thin">
        <color indexed="64"/>
      </bottom>
      <diagonal/>
    </border>
    <border>
      <left/>
      <right/>
      <top style="slantDashDot">
        <color indexed="64"/>
      </top>
      <bottom style="thin">
        <color indexed="64"/>
      </bottom>
      <diagonal/>
    </border>
    <border>
      <left/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2" borderId="5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4" xfId="0" applyFill="1" applyBorder="1"/>
    <xf numFmtId="0" fontId="1" fillId="0" borderId="0" xfId="0" applyFont="1" applyBorder="1"/>
    <xf numFmtId="0" fontId="0" fillId="2" borderId="8" xfId="0" applyFill="1" applyBorder="1"/>
    <xf numFmtId="0" fontId="0" fillId="0" borderId="0" xfId="0" applyFill="1" applyBorder="1"/>
    <xf numFmtId="0" fontId="0" fillId="0" borderId="1" xfId="0" applyFill="1" applyBorder="1"/>
    <xf numFmtId="0" fontId="0" fillId="3" borderId="6" xfId="0" applyFill="1" applyBorder="1"/>
    <xf numFmtId="0" fontId="0" fillId="2" borderId="9" xfId="0" applyFill="1" applyBorder="1"/>
    <xf numFmtId="0" fontId="0" fillId="3" borderId="9" xfId="0" applyFill="1" applyBorder="1"/>
    <xf numFmtId="0" fontId="0" fillId="0" borderId="10" xfId="0" applyBorder="1"/>
    <xf numFmtId="0" fontId="0" fillId="0" borderId="11" xfId="0" applyBorder="1"/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4" borderId="0" xfId="0" applyFill="1"/>
    <xf numFmtId="0" fontId="0" fillId="5" borderId="5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3" borderId="25" xfId="0" applyFill="1" applyBorder="1"/>
    <xf numFmtId="0" fontId="0" fillId="0" borderId="0" xfId="0" applyFill="1"/>
    <xf numFmtId="0" fontId="0" fillId="5" borderId="0" xfId="0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0" fillId="0" borderId="8" xfId="0" applyFill="1" applyBorder="1"/>
    <xf numFmtId="0" fontId="0" fillId="6" borderId="27" xfId="0" applyFill="1" applyBorder="1"/>
    <xf numFmtId="0" fontId="2" fillId="6" borderId="7" xfId="0" applyFont="1" applyFill="1" applyBorder="1"/>
    <xf numFmtId="0" fontId="0" fillId="0" borderId="26" xfId="0" applyFill="1" applyBorder="1"/>
    <xf numFmtId="0" fontId="0" fillId="0" borderId="27" xfId="0" applyFill="1" applyBorder="1"/>
    <xf numFmtId="0" fontId="0" fillId="0" borderId="28" xfId="0" applyFill="1" applyBorder="1"/>
    <xf numFmtId="0" fontId="0" fillId="0" borderId="29" xfId="0" applyBorder="1"/>
    <xf numFmtId="0" fontId="0" fillId="0" borderId="3" xfId="0" applyFill="1" applyBorder="1"/>
    <xf numFmtId="0" fontId="0" fillId="0" borderId="30" xfId="0" applyBorder="1"/>
    <xf numFmtId="0" fontId="0" fillId="0" borderId="31" xfId="0" applyBorder="1"/>
    <xf numFmtId="0" fontId="0" fillId="5" borderId="2" xfId="0" applyFill="1" applyBorder="1"/>
    <xf numFmtId="0" fontId="0" fillId="2" borderId="32" xfId="0" applyFill="1" applyBorder="1"/>
    <xf numFmtId="0" fontId="0" fillId="7" borderId="6" xfId="0" applyFill="1" applyBorder="1"/>
    <xf numFmtId="0" fontId="0" fillId="7" borderId="8" xfId="0" applyFill="1" applyBorder="1"/>
    <xf numFmtId="0" fontId="0" fillId="7" borderId="7" xfId="0" applyFill="1" applyBorder="1"/>
    <xf numFmtId="0" fontId="0" fillId="0" borderId="33" xfId="0" applyBorder="1"/>
    <xf numFmtId="0" fontId="3" fillId="0" borderId="0" xfId="0" applyFont="1"/>
    <xf numFmtId="0" fontId="0" fillId="0" borderId="29" xfId="0" applyBorder="1" applyAlignment="1">
      <alignment horizontal="left"/>
    </xf>
    <xf numFmtId="0" fontId="0" fillId="8" borderId="29" xfId="0" applyFill="1" applyBorder="1"/>
    <xf numFmtId="0" fontId="0" fillId="9" borderId="29" xfId="0" applyFill="1" applyBorder="1"/>
  </cellXfs>
  <cellStyles count="1">
    <cellStyle name="Normál" xfId="0" builtinId="0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55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Mod</a:t>
            </a:r>
            <a:r>
              <a:rPr lang="hu-HU" baseline="0"/>
              <a:t> herington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Minta!$R$57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Minta!$R$58:$R$156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4E-41EF-A7DE-A3BFD80AD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392400"/>
        <c:axId val="1904386576"/>
      </c:scatterChart>
      <c:valAx>
        <c:axId val="190439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86576"/>
        <c:crosses val="autoZero"/>
        <c:crossBetween val="midCat"/>
      </c:valAx>
      <c:valAx>
        <c:axId val="19043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dGe(Havasi)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9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 integrálok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Munka1!$Y$57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32382213491236478"/>
                  <c:y val="-0.12492129975456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(Munka1!$D$58:$D$156,Munka1!$P$2:$P$3)</c:f>
              <c:numCache>
                <c:formatCode>General</c:formatCode>
                <c:ptCount val="101"/>
                <c:pt idx="0">
                  <c:v>0.96650000000000003</c:v>
                </c:pt>
                <c:pt idx="1">
                  <c:v>0.89349999999999996</c:v>
                </c:pt>
                <c:pt idx="2">
                  <c:v>0.84909999999999997</c:v>
                </c:pt>
                <c:pt idx="3">
                  <c:v>0.72660000000000002</c:v>
                </c:pt>
                <c:pt idx="4">
                  <c:v>0.64370000000000005</c:v>
                </c:pt>
                <c:pt idx="5">
                  <c:v>0.58579999999999999</c:v>
                </c:pt>
                <c:pt idx="6">
                  <c:v>0.55610000000000004</c:v>
                </c:pt>
                <c:pt idx="7">
                  <c:v>0.4929</c:v>
                </c:pt>
                <c:pt idx="8">
                  <c:v>0.44650000000000001</c:v>
                </c:pt>
                <c:pt idx="9">
                  <c:v>0.36409999999999998</c:v>
                </c:pt>
                <c:pt idx="10">
                  <c:v>0.2722</c:v>
                </c:pt>
                <c:pt idx="11">
                  <c:v>0.23580000000000001</c:v>
                </c:pt>
                <c:pt idx="12">
                  <c:v>0.20330000000000001</c:v>
                </c:pt>
                <c:pt idx="13">
                  <c:v>0.15740000000000001</c:v>
                </c:pt>
                <c:pt idx="14">
                  <c:v>0.1205</c:v>
                </c:pt>
                <c:pt idx="15">
                  <c:v>7.8299999999999995E-2</c:v>
                </c:pt>
                <c:pt idx="16">
                  <c:v>4.6699999999999998E-2</c:v>
                </c:pt>
                <c:pt idx="17">
                  <c:v>1.78E-2</c:v>
                </c:pt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(Munka1!$Y$58:$Y$156,Munka1!$Q$2:$Q$3)</c:f>
              <c:numCache>
                <c:formatCode>General</c:formatCode>
                <c:ptCount val="101"/>
                <c:pt idx="0">
                  <c:v>1.1476602480960303</c:v>
                </c:pt>
                <c:pt idx="1">
                  <c:v>4.4517153615670475</c:v>
                </c:pt>
                <c:pt idx="2">
                  <c:v>6.3457355265335202</c:v>
                </c:pt>
                <c:pt idx="3">
                  <c:v>9.746366625319892</c:v>
                </c:pt>
                <c:pt idx="4">
                  <c:v>11.655726440364774</c:v>
                </c:pt>
                <c:pt idx="5">
                  <c:v>11.922956155993209</c:v>
                </c:pt>
                <c:pt idx="6">
                  <c:v>11.573537207737418</c:v>
                </c:pt>
                <c:pt idx="7">
                  <c:v>11.490271067344974</c:v>
                </c:pt>
                <c:pt idx="8">
                  <c:v>11.314075202032845</c:v>
                </c:pt>
                <c:pt idx="9">
                  <c:v>10.718800616237658</c:v>
                </c:pt>
                <c:pt idx="10">
                  <c:v>8.994342085061783</c:v>
                </c:pt>
                <c:pt idx="11">
                  <c:v>8.0878643836054387</c:v>
                </c:pt>
                <c:pt idx="12">
                  <c:v>7.20245972839232</c:v>
                </c:pt>
                <c:pt idx="13">
                  <c:v>5.7440379586520756</c:v>
                </c:pt>
                <c:pt idx="14">
                  <c:v>4.3711908510596871</c:v>
                </c:pt>
                <c:pt idx="15">
                  <c:v>2.6926077442506529</c:v>
                </c:pt>
                <c:pt idx="16">
                  <c:v>1.3541743108507693</c:v>
                </c:pt>
                <c:pt idx="17">
                  <c:v>0.45457887503377897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29-4C16-8804-EF2AF7C57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2608"/>
        <c:axId val="259828016"/>
        <c:extLst/>
      </c:scatterChart>
      <c:valAx>
        <c:axId val="25982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8016"/>
        <c:crosses val="autoZero"/>
        <c:crossBetween val="midCat"/>
      </c:valAx>
      <c:valAx>
        <c:axId val="2598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 integrálok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Munka1!$Z$57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9.5840332458442701E-2"/>
                  <c:y val="-0.11354731700204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(Munka1!$D$58:$D$156,Munka1!$P$2:$P$3)</c:f>
              <c:numCache>
                <c:formatCode>General</c:formatCode>
                <c:ptCount val="101"/>
                <c:pt idx="0">
                  <c:v>0.96650000000000003</c:v>
                </c:pt>
                <c:pt idx="1">
                  <c:v>0.89349999999999996</c:v>
                </c:pt>
                <c:pt idx="2">
                  <c:v>0.84909999999999997</c:v>
                </c:pt>
                <c:pt idx="3">
                  <c:v>0.72660000000000002</c:v>
                </c:pt>
                <c:pt idx="4">
                  <c:v>0.64370000000000005</c:v>
                </c:pt>
                <c:pt idx="5">
                  <c:v>0.58579999999999999</c:v>
                </c:pt>
                <c:pt idx="6">
                  <c:v>0.55610000000000004</c:v>
                </c:pt>
                <c:pt idx="7">
                  <c:v>0.4929</c:v>
                </c:pt>
                <c:pt idx="8">
                  <c:v>0.44650000000000001</c:v>
                </c:pt>
                <c:pt idx="9">
                  <c:v>0.36409999999999998</c:v>
                </c:pt>
                <c:pt idx="10">
                  <c:v>0.2722</c:v>
                </c:pt>
                <c:pt idx="11">
                  <c:v>0.23580000000000001</c:v>
                </c:pt>
                <c:pt idx="12">
                  <c:v>0.20330000000000001</c:v>
                </c:pt>
                <c:pt idx="13">
                  <c:v>0.15740000000000001</c:v>
                </c:pt>
                <c:pt idx="14">
                  <c:v>0.1205</c:v>
                </c:pt>
                <c:pt idx="15">
                  <c:v>7.8299999999999995E-2</c:v>
                </c:pt>
                <c:pt idx="16">
                  <c:v>4.6699999999999998E-2</c:v>
                </c:pt>
                <c:pt idx="17">
                  <c:v>1.78E-2</c:v>
                </c:pt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(Munka1!$Z$58:$Z$156,Munka1!$Q$2:$Q$3)</c:f>
              <c:numCache>
                <c:formatCode>General</c:formatCode>
                <c:ptCount val="101"/>
                <c:pt idx="0">
                  <c:v>1.1093656819022613</c:v>
                </c:pt>
                <c:pt idx="1">
                  <c:v>4.5183266893686209</c:v>
                </c:pt>
                <c:pt idx="2">
                  <c:v>6.4689286689666119</c:v>
                </c:pt>
                <c:pt idx="3">
                  <c:v>10.042559502542929</c:v>
                </c:pt>
                <c:pt idx="4">
                  <c:v>12.039863942583338</c:v>
                </c:pt>
                <c:pt idx="5">
                  <c:v>12.371783464760767</c:v>
                </c:pt>
                <c:pt idx="6">
                  <c:v>12.054828039093479</c:v>
                </c:pt>
                <c:pt idx="7">
                  <c:v>12.011650817827899</c:v>
                </c:pt>
                <c:pt idx="8">
                  <c:v>11.852009101414581</c:v>
                </c:pt>
                <c:pt idx="9">
                  <c:v>11.260547515749465</c:v>
                </c:pt>
                <c:pt idx="10">
                  <c:v>9.4968164505143591</c:v>
                </c:pt>
                <c:pt idx="11">
                  <c:v>8.5602918707796789</c:v>
                </c:pt>
                <c:pt idx="12">
                  <c:v>7.6410801626375928</c:v>
                </c:pt>
                <c:pt idx="13">
                  <c:v>6.1219941310618537</c:v>
                </c:pt>
                <c:pt idx="14">
                  <c:v>4.6881487232142831</c:v>
                </c:pt>
                <c:pt idx="15">
                  <c:v>2.9280816614282799</c:v>
                </c:pt>
                <c:pt idx="16">
                  <c:v>1.5202758120797739</c:v>
                </c:pt>
                <c:pt idx="17">
                  <c:v>0.56224239251105246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38-4B56-99DE-97C94DC93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559"/>
        <c:axId val="6827903"/>
      </c:scatterChart>
      <c:valAx>
        <c:axId val="683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7903"/>
        <c:crosses val="autoZero"/>
        <c:crossBetween val="midCat"/>
      </c:valAx>
      <c:valAx>
        <c:axId val="6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ln(akt1/akt2)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Munka1!$O$57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6642629046369203"/>
                  <c:y val="-0.44061497521143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Munka1!$D$58:$D$156</c:f>
              <c:numCache>
                <c:formatCode>General</c:formatCode>
                <c:ptCount val="99"/>
                <c:pt idx="0">
                  <c:v>0.96650000000000003</c:v>
                </c:pt>
                <c:pt idx="1">
                  <c:v>0.89349999999999996</c:v>
                </c:pt>
                <c:pt idx="2">
                  <c:v>0.84909999999999997</c:v>
                </c:pt>
                <c:pt idx="3">
                  <c:v>0.72660000000000002</c:v>
                </c:pt>
                <c:pt idx="4">
                  <c:v>0.64370000000000005</c:v>
                </c:pt>
                <c:pt idx="5">
                  <c:v>0.58579999999999999</c:v>
                </c:pt>
                <c:pt idx="6">
                  <c:v>0.55610000000000004</c:v>
                </c:pt>
                <c:pt idx="7">
                  <c:v>0.4929</c:v>
                </c:pt>
                <c:pt idx="8">
                  <c:v>0.44650000000000001</c:v>
                </c:pt>
                <c:pt idx="9">
                  <c:v>0.36409999999999998</c:v>
                </c:pt>
                <c:pt idx="10">
                  <c:v>0.2722</c:v>
                </c:pt>
                <c:pt idx="11">
                  <c:v>0.23580000000000001</c:v>
                </c:pt>
                <c:pt idx="12">
                  <c:v>0.20330000000000001</c:v>
                </c:pt>
                <c:pt idx="13">
                  <c:v>0.15740000000000001</c:v>
                </c:pt>
                <c:pt idx="14">
                  <c:v>0.1205</c:v>
                </c:pt>
                <c:pt idx="15">
                  <c:v>7.8299999999999995E-2</c:v>
                </c:pt>
                <c:pt idx="16">
                  <c:v>4.6699999999999998E-2</c:v>
                </c:pt>
                <c:pt idx="17">
                  <c:v>1.78E-2</c:v>
                </c:pt>
              </c:numCache>
            </c:numRef>
          </c:xVal>
          <c:yVal>
            <c:numRef>
              <c:f>Munka1!$O$58:$O$156</c:f>
              <c:numCache>
                <c:formatCode>General</c:formatCode>
                <c:ptCount val="99"/>
                <c:pt idx="0">
                  <c:v>0.48034203795873204</c:v>
                </c:pt>
                <c:pt idx="1">
                  <c:v>0.41033550664007706</c:v>
                </c:pt>
                <c:pt idx="2">
                  <c:v>0.3766959674019052</c:v>
                </c:pt>
                <c:pt idx="3">
                  <c:v>0.25277316344411965</c:v>
                </c:pt>
                <c:pt idx="4">
                  <c:v>0.18527149108787988</c:v>
                </c:pt>
                <c:pt idx="5">
                  <c:v>0.11995897141351884</c:v>
                </c:pt>
                <c:pt idx="6">
                  <c:v>5.4139396980964705E-2</c:v>
                </c:pt>
                <c:pt idx="7">
                  <c:v>-2.7682684135594458E-2</c:v>
                </c:pt>
                <c:pt idx="8">
                  <c:v>-9.4082821120156299E-2</c:v>
                </c:pt>
                <c:pt idx="9">
                  <c:v>-0.12936212017784693</c:v>
                </c:pt>
                <c:pt idx="10">
                  <c:v>-0.18077253575644142</c:v>
                </c:pt>
                <c:pt idx="11">
                  <c:v>-0.19442615945866393</c:v>
                </c:pt>
                <c:pt idx="12">
                  <c:v>-0.21896522533079932</c:v>
                </c:pt>
                <c:pt idx="13">
                  <c:v>-0.2612159782234077</c:v>
                </c:pt>
                <c:pt idx="14">
                  <c:v>-0.28964200677982355</c:v>
                </c:pt>
                <c:pt idx="15">
                  <c:v>-0.346410964839026</c:v>
                </c:pt>
                <c:pt idx="16">
                  <c:v>-0.42324801670772505</c:v>
                </c:pt>
                <c:pt idx="17">
                  <c:v>-0.4850385124905004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78-488F-A95A-319CD4973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063"/>
        <c:axId val="9190047"/>
      </c:scatterChart>
      <c:valAx>
        <c:axId val="918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90047"/>
        <c:crosses val="autoZero"/>
        <c:crossBetween val="midCat"/>
      </c:valAx>
      <c:valAx>
        <c:axId val="91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ln(akt1/akt2)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8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abs(ln(akt))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Munka1!$P$57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8114736633397022"/>
                  <c:y val="-6.32329851699440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Munka1!$D$58:$D$156</c:f>
              <c:numCache>
                <c:formatCode>General</c:formatCode>
                <c:ptCount val="99"/>
                <c:pt idx="0">
                  <c:v>0.96650000000000003</c:v>
                </c:pt>
                <c:pt idx="1">
                  <c:v>0.89349999999999996</c:v>
                </c:pt>
                <c:pt idx="2">
                  <c:v>0.84909999999999997</c:v>
                </c:pt>
                <c:pt idx="3">
                  <c:v>0.72660000000000002</c:v>
                </c:pt>
                <c:pt idx="4">
                  <c:v>0.64370000000000005</c:v>
                </c:pt>
                <c:pt idx="5">
                  <c:v>0.58579999999999999</c:v>
                </c:pt>
                <c:pt idx="6">
                  <c:v>0.55610000000000004</c:v>
                </c:pt>
                <c:pt idx="7">
                  <c:v>0.4929</c:v>
                </c:pt>
                <c:pt idx="8">
                  <c:v>0.44650000000000001</c:v>
                </c:pt>
                <c:pt idx="9">
                  <c:v>0.36409999999999998</c:v>
                </c:pt>
                <c:pt idx="10">
                  <c:v>0.2722</c:v>
                </c:pt>
                <c:pt idx="11">
                  <c:v>0.23580000000000001</c:v>
                </c:pt>
                <c:pt idx="12">
                  <c:v>0.20330000000000001</c:v>
                </c:pt>
                <c:pt idx="13">
                  <c:v>0.15740000000000001</c:v>
                </c:pt>
                <c:pt idx="14">
                  <c:v>0.1205</c:v>
                </c:pt>
                <c:pt idx="15">
                  <c:v>7.8299999999999995E-2</c:v>
                </c:pt>
                <c:pt idx="16">
                  <c:v>4.6699999999999998E-2</c:v>
                </c:pt>
                <c:pt idx="17">
                  <c:v>1.78E-2</c:v>
                </c:pt>
              </c:numCache>
            </c:numRef>
          </c:xVal>
          <c:yVal>
            <c:numRef>
              <c:f>Munka1!$P$58:$P$156</c:f>
              <c:numCache>
                <c:formatCode>General</c:formatCode>
                <c:ptCount val="99"/>
                <c:pt idx="0">
                  <c:v>0.48034203795873204</c:v>
                </c:pt>
                <c:pt idx="1">
                  <c:v>0.41033550664007706</c:v>
                </c:pt>
                <c:pt idx="2">
                  <c:v>0.3766959674019052</c:v>
                </c:pt>
                <c:pt idx="3">
                  <c:v>0.25277316344411965</c:v>
                </c:pt>
                <c:pt idx="4">
                  <c:v>0.18527149108787988</c:v>
                </c:pt>
                <c:pt idx="5">
                  <c:v>0.11995897141351884</c:v>
                </c:pt>
                <c:pt idx="6">
                  <c:v>5.4139396980964705E-2</c:v>
                </c:pt>
                <c:pt idx="7">
                  <c:v>2.7682684135594458E-2</c:v>
                </c:pt>
                <c:pt idx="8">
                  <c:v>9.4082821120156299E-2</c:v>
                </c:pt>
                <c:pt idx="9">
                  <c:v>0.12936212017784693</c:v>
                </c:pt>
                <c:pt idx="10">
                  <c:v>0.18077253575644142</c:v>
                </c:pt>
                <c:pt idx="11">
                  <c:v>0.19442615945866393</c:v>
                </c:pt>
                <c:pt idx="12">
                  <c:v>0.21896522533079932</c:v>
                </c:pt>
                <c:pt idx="13">
                  <c:v>0.2612159782234077</c:v>
                </c:pt>
                <c:pt idx="14">
                  <c:v>0.28964200677982355</c:v>
                </c:pt>
                <c:pt idx="15">
                  <c:v>0.346410964839026</c:v>
                </c:pt>
                <c:pt idx="16">
                  <c:v>0.42324801670772505</c:v>
                </c:pt>
                <c:pt idx="17">
                  <c:v>0.4850385124905004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02-4B44-9C19-D88158E3F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31"/>
        <c:axId val="6833727"/>
      </c:scatterChart>
      <c:valAx>
        <c:axId val="683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3727"/>
        <c:crosses val="autoZero"/>
        <c:crossBetween val="midCat"/>
      </c:valAx>
      <c:valAx>
        <c:axId val="683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1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Aktivitások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Munka1!$G$55</c:f>
              <c:strCache>
                <c:ptCount val="1"/>
                <c:pt idx="0">
                  <c:v>Aktivitás(ald)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Munka1!$D$58:$D$156</c:f>
              <c:numCache>
                <c:formatCode>General</c:formatCode>
                <c:ptCount val="99"/>
                <c:pt idx="0">
                  <c:v>0.96650000000000003</c:v>
                </c:pt>
                <c:pt idx="1">
                  <c:v>0.89349999999999996</c:v>
                </c:pt>
                <c:pt idx="2">
                  <c:v>0.84909999999999997</c:v>
                </c:pt>
                <c:pt idx="3">
                  <c:v>0.72660000000000002</c:v>
                </c:pt>
                <c:pt idx="4">
                  <c:v>0.64370000000000005</c:v>
                </c:pt>
                <c:pt idx="5">
                  <c:v>0.58579999999999999</c:v>
                </c:pt>
                <c:pt idx="6">
                  <c:v>0.55610000000000004</c:v>
                </c:pt>
                <c:pt idx="7">
                  <c:v>0.4929</c:v>
                </c:pt>
                <c:pt idx="8">
                  <c:v>0.44650000000000001</c:v>
                </c:pt>
                <c:pt idx="9">
                  <c:v>0.36409999999999998</c:v>
                </c:pt>
                <c:pt idx="10">
                  <c:v>0.2722</c:v>
                </c:pt>
                <c:pt idx="11">
                  <c:v>0.23580000000000001</c:v>
                </c:pt>
                <c:pt idx="12">
                  <c:v>0.20330000000000001</c:v>
                </c:pt>
                <c:pt idx="13">
                  <c:v>0.15740000000000001</c:v>
                </c:pt>
                <c:pt idx="14">
                  <c:v>0.1205</c:v>
                </c:pt>
                <c:pt idx="15">
                  <c:v>7.8299999999999995E-2</c:v>
                </c:pt>
                <c:pt idx="16">
                  <c:v>4.6699999999999998E-2</c:v>
                </c:pt>
                <c:pt idx="17">
                  <c:v>1.78E-2</c:v>
                </c:pt>
              </c:numCache>
            </c:numRef>
          </c:xVal>
          <c:yVal>
            <c:numRef>
              <c:f>Munka1!$G$58:$G$156</c:f>
              <c:numCache>
                <c:formatCode>General</c:formatCode>
                <c:ptCount val="99"/>
                <c:pt idx="0">
                  <c:v>0.98074467130846288</c:v>
                </c:pt>
                <c:pt idx="1">
                  <c:v>0.97880536371897064</c:v>
                </c:pt>
                <c:pt idx="2">
                  <c:v>0.9811050108493814</c:v>
                </c:pt>
                <c:pt idx="3">
                  <c:v>0.95455474456574363</c:v>
                </c:pt>
                <c:pt idx="4">
                  <c:v>0.94872699641845704</c:v>
                </c:pt>
                <c:pt idx="5">
                  <c:v>0.92216486984298873</c:v>
                </c:pt>
                <c:pt idx="6">
                  <c:v>0.89611101551128214</c:v>
                </c:pt>
                <c:pt idx="7">
                  <c:v>0.87162330169627633</c:v>
                </c:pt>
                <c:pt idx="8">
                  <c:v>0.85588953035301962</c:v>
                </c:pt>
                <c:pt idx="9">
                  <c:v>0.84222947708736029</c:v>
                </c:pt>
                <c:pt idx="10">
                  <c:v>0.81805133180480272</c:v>
                </c:pt>
                <c:pt idx="11">
                  <c:v>0.80979095539164114</c:v>
                </c:pt>
                <c:pt idx="12">
                  <c:v>0.79926693652055303</c:v>
                </c:pt>
                <c:pt idx="13">
                  <c:v>0.77760961423732355</c:v>
                </c:pt>
                <c:pt idx="14">
                  <c:v>0.75684505684192671</c:v>
                </c:pt>
                <c:pt idx="15">
                  <c:v>0.71654159014142427</c:v>
                </c:pt>
                <c:pt idx="16">
                  <c:v>0.6611769042494996</c:v>
                </c:pt>
                <c:pt idx="17">
                  <c:v>0.6185955833567649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B9-4877-8694-14B9DE7F16B2}"/>
            </c:ext>
          </c:extLst>
        </c:ser>
        <c:ser>
          <c:idx val="1"/>
          <c:order val="1"/>
          <c:tx>
            <c:strRef>
              <c:f>Munka1!$L$55</c:f>
              <c:strCache>
                <c:ptCount val="1"/>
                <c:pt idx="0">
                  <c:v>Aktivitás(eth)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Munka1!$D$58:$D$156</c:f>
              <c:numCache>
                <c:formatCode>General</c:formatCode>
                <c:ptCount val="99"/>
                <c:pt idx="0">
                  <c:v>0.96650000000000003</c:v>
                </c:pt>
                <c:pt idx="1">
                  <c:v>0.89349999999999996</c:v>
                </c:pt>
                <c:pt idx="2">
                  <c:v>0.84909999999999997</c:v>
                </c:pt>
                <c:pt idx="3">
                  <c:v>0.72660000000000002</c:v>
                </c:pt>
                <c:pt idx="4">
                  <c:v>0.64370000000000005</c:v>
                </c:pt>
                <c:pt idx="5">
                  <c:v>0.58579999999999999</c:v>
                </c:pt>
                <c:pt idx="6">
                  <c:v>0.55610000000000004</c:v>
                </c:pt>
                <c:pt idx="7">
                  <c:v>0.4929</c:v>
                </c:pt>
                <c:pt idx="8">
                  <c:v>0.44650000000000001</c:v>
                </c:pt>
                <c:pt idx="9">
                  <c:v>0.36409999999999998</c:v>
                </c:pt>
                <c:pt idx="10">
                  <c:v>0.2722</c:v>
                </c:pt>
                <c:pt idx="11">
                  <c:v>0.23580000000000001</c:v>
                </c:pt>
                <c:pt idx="12">
                  <c:v>0.20330000000000001</c:v>
                </c:pt>
                <c:pt idx="13">
                  <c:v>0.15740000000000001</c:v>
                </c:pt>
                <c:pt idx="14">
                  <c:v>0.1205</c:v>
                </c:pt>
                <c:pt idx="15">
                  <c:v>7.8299999999999995E-2</c:v>
                </c:pt>
                <c:pt idx="16">
                  <c:v>4.6699999999999998E-2</c:v>
                </c:pt>
                <c:pt idx="17">
                  <c:v>1.78E-2</c:v>
                </c:pt>
              </c:numCache>
            </c:numRef>
          </c:xVal>
          <c:yVal>
            <c:numRef>
              <c:f>Munka1!$L$58:$L$156</c:f>
              <c:numCache>
                <c:formatCode>General</c:formatCode>
                <c:ptCount val="99"/>
                <c:pt idx="0">
                  <c:v>0.6066609776349472</c:v>
                </c:pt>
                <c:pt idx="1">
                  <c:v>0.64936652113521798</c:v>
                </c:pt>
                <c:pt idx="2">
                  <c:v>0.67316032869627684</c:v>
                </c:pt>
                <c:pt idx="3">
                  <c:v>0.74134924663601831</c:v>
                </c:pt>
                <c:pt idx="4">
                  <c:v>0.78827703168709773</c:v>
                </c:pt>
                <c:pt idx="5">
                  <c:v>0.81792042651690666</c:v>
                </c:pt>
                <c:pt idx="6">
                  <c:v>0.84888600669084857</c:v>
                </c:pt>
                <c:pt idx="7">
                  <c:v>0.89608925345146306</c:v>
                </c:pt>
                <c:pt idx="8">
                  <c:v>0.94032366043173898</c:v>
                </c:pt>
                <c:pt idx="9">
                  <c:v>0.95854320335904231</c:v>
                </c:pt>
                <c:pt idx="10">
                  <c:v>0.98014216082251049</c:v>
                </c:pt>
                <c:pt idx="11">
                  <c:v>0.9835832629209269</c:v>
                </c:pt>
                <c:pt idx="12">
                  <c:v>0.99491788246119461</c:v>
                </c:pt>
                <c:pt idx="13">
                  <c:v>1.0097323707650758</c:v>
                </c:pt>
                <c:pt idx="14">
                  <c:v>1.0111065040674141</c:v>
                </c:pt>
                <c:pt idx="15">
                  <c:v>1.013178052856279</c:v>
                </c:pt>
                <c:pt idx="16">
                  <c:v>1.0095595766326475</c:v>
                </c:pt>
                <c:pt idx="17">
                  <c:v>1.004746181602133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B9-4877-8694-14B9DE7F1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90064"/>
        <c:axId val="1156091312"/>
      </c:scatterChart>
      <c:valAx>
        <c:axId val="115609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1312"/>
        <c:crosses val="autoZero"/>
        <c:crossBetween val="midCat"/>
      </c:valAx>
      <c:valAx>
        <c:axId val="115609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Mod</a:t>
            </a:r>
            <a:r>
              <a:rPr lang="hu-HU" baseline="0"/>
              <a:t> herington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Munka2!$R$57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Munka2!$D$58:$D$156</c:f>
              <c:numCache>
                <c:formatCode>General</c:formatCode>
                <c:ptCount val="99"/>
                <c:pt idx="0">
                  <c:v>4.02E-2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0.2001</c:v>
                </c:pt>
                <c:pt idx="5">
                  <c:v>0.24010000000000001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0.36009999999999998</c:v>
                </c:pt>
                <c:pt idx="9">
                  <c:v>0.39040000000000002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0.84009999999999996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</c:numCache>
            </c:numRef>
          </c:xVal>
          <c:yVal>
            <c:numRef>
              <c:f>Munka2!$R$58:$R$156</c:f>
              <c:numCache>
                <c:formatCode>General</c:formatCode>
                <c:ptCount val="99"/>
                <c:pt idx="0">
                  <c:v>47.920912108530437</c:v>
                </c:pt>
                <c:pt idx="1">
                  <c:v>118.96993379070834</c:v>
                </c:pt>
                <c:pt idx="2">
                  <c:v>175.34059511073235</c:v>
                </c:pt>
                <c:pt idx="3">
                  <c:v>176.2927785822354</c:v>
                </c:pt>
                <c:pt idx="4">
                  <c:v>160.61258209448434</c:v>
                </c:pt>
                <c:pt idx="5">
                  <c:v>194.62538481727708</c:v>
                </c:pt>
                <c:pt idx="6">
                  <c:v>147.99915849946561</c:v>
                </c:pt>
                <c:pt idx="7">
                  <c:v>85.611518640024954</c:v>
                </c:pt>
                <c:pt idx="8">
                  <c:v>42.935130103507191</c:v>
                </c:pt>
                <c:pt idx="9">
                  <c:v>12.497305996581295</c:v>
                </c:pt>
                <c:pt idx="10">
                  <c:v>-36.524909860504707</c:v>
                </c:pt>
                <c:pt idx="11">
                  <c:v>0.4916486903367755</c:v>
                </c:pt>
                <c:pt idx="12">
                  <c:v>-81.705120823357007</c:v>
                </c:pt>
                <c:pt idx="13">
                  <c:v>-64.357831846314212</c:v>
                </c:pt>
                <c:pt idx="14">
                  <c:v>-49.527978356203214</c:v>
                </c:pt>
                <c:pt idx="15">
                  <c:v>-80.085716229858221</c:v>
                </c:pt>
                <c:pt idx="16">
                  <c:v>-101.95692713655866</c:v>
                </c:pt>
                <c:pt idx="17">
                  <c:v>-81.336361805645652</c:v>
                </c:pt>
                <c:pt idx="18">
                  <c:v>-102.99141960306707</c:v>
                </c:pt>
                <c:pt idx="19">
                  <c:v>-62.255954608297934</c:v>
                </c:pt>
                <c:pt idx="20">
                  <c:v>-38.935404610238656</c:v>
                </c:pt>
                <c:pt idx="21">
                  <c:v>-26.330785902935453</c:v>
                </c:pt>
                <c:pt idx="22">
                  <c:v>-32.031026814035762</c:v>
                </c:pt>
                <c:pt idx="23">
                  <c:v>-5.4134190189938671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5B-41CD-9120-7C6D3EE32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392400"/>
        <c:axId val="1904386576"/>
      </c:scatterChart>
      <c:valAx>
        <c:axId val="190439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86576"/>
        <c:crosses val="autoZero"/>
        <c:crossBetween val="midCat"/>
      </c:valAx>
      <c:valAx>
        <c:axId val="19043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dGe(Havasi)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9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L-W</a:t>
            </a:r>
          </a:p>
          <a:p>
            <a:pPr>
              <a:defRPr/>
            </a:pPr>
            <a:r>
              <a:rPr lang="hu-HU"/>
              <a:t>dH meghatározás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Munka2!$S$57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627077865266842E-2"/>
                  <c:y val="0.10352880143693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Munka2!$A$58:$A$156</c:f>
              <c:numCache>
                <c:formatCode>General</c:formatCode>
                <c:ptCount val="99"/>
                <c:pt idx="0">
                  <c:v>2.8689465228368145E-3</c:v>
                </c:pt>
                <c:pt idx="1">
                  <c:v>2.8995592669914172E-3</c:v>
                </c:pt>
                <c:pt idx="2">
                  <c:v>2.9308323563892145E-3</c:v>
                </c:pt>
                <c:pt idx="3">
                  <c:v>2.959280303030303E-3</c:v>
                </c:pt>
                <c:pt idx="4">
                  <c:v>2.9874824485406149E-3</c:v>
                </c:pt>
                <c:pt idx="5">
                  <c:v>3.020235578375113E-3</c:v>
                </c:pt>
                <c:pt idx="6">
                  <c:v>3.0467369447321918E-3</c:v>
                </c:pt>
                <c:pt idx="7">
                  <c:v>3.0719134949159835E-3</c:v>
                </c:pt>
                <c:pt idx="8">
                  <c:v>3.0983733539891559E-3</c:v>
                </c:pt>
                <c:pt idx="9">
                  <c:v>3.1180817561036454E-3</c:v>
                </c:pt>
                <c:pt idx="10">
                  <c:v>3.149308726734482E-3</c:v>
                </c:pt>
                <c:pt idx="11">
                  <c:v>3.180256964762753E-3</c:v>
                </c:pt>
                <c:pt idx="12">
                  <c:v>3.1989763275751758E-3</c:v>
                </c:pt>
                <c:pt idx="13">
                  <c:v>3.2255983484936459E-3</c:v>
                </c:pt>
                <c:pt idx="14">
                  <c:v>3.2506582582973054E-3</c:v>
                </c:pt>
                <c:pt idx="15">
                  <c:v>3.2696834946377195E-3</c:v>
                </c:pt>
                <c:pt idx="16">
                  <c:v>3.287851389117212E-3</c:v>
                </c:pt>
                <c:pt idx="17">
                  <c:v>3.3089573475397903E-3</c:v>
                </c:pt>
                <c:pt idx="18">
                  <c:v>3.3236946189384117E-3</c:v>
                </c:pt>
                <c:pt idx="19">
                  <c:v>3.3436987996121308E-3</c:v>
                </c:pt>
                <c:pt idx="20">
                  <c:v>3.3598763565500789E-3</c:v>
                </c:pt>
                <c:pt idx="21">
                  <c:v>3.3733639184995276E-3</c:v>
                </c:pt>
                <c:pt idx="22">
                  <c:v>3.382949932341001E-3</c:v>
                </c:pt>
                <c:pt idx="23">
                  <c:v>3.3945483553413222E-3</c:v>
                </c:pt>
              </c:numCache>
            </c:numRef>
          </c:xVal>
          <c:yVal>
            <c:numRef>
              <c:f>Munka2!$S$58:$S$156</c:f>
              <c:numCache>
                <c:formatCode>General</c:formatCode>
                <c:ptCount val="99"/>
                <c:pt idx="0">
                  <c:v>1.6886262234621237</c:v>
                </c:pt>
                <c:pt idx="1">
                  <c:v>1.5976289196120366</c:v>
                </c:pt>
                <c:pt idx="2">
                  <c:v>1.5041629917748036</c:v>
                </c:pt>
                <c:pt idx="3">
                  <c:v>1.4186930889129574</c:v>
                </c:pt>
                <c:pt idx="4">
                  <c:v>1.3335376044914309</c:v>
                </c:pt>
                <c:pt idx="5">
                  <c:v>1.2341064335732894</c:v>
                </c:pt>
                <c:pt idx="6">
                  <c:v>1.1532308320740681</c:v>
                </c:pt>
                <c:pt idx="7">
                  <c:v>1.0760448148081272</c:v>
                </c:pt>
                <c:pt idx="8">
                  <c:v>0.99455071143377449</c:v>
                </c:pt>
                <c:pt idx="9">
                  <c:v>0.93360003966483962</c:v>
                </c:pt>
                <c:pt idx="10">
                  <c:v>0.83658588289235891</c:v>
                </c:pt>
                <c:pt idx="11">
                  <c:v>0.73990037819484</c:v>
                </c:pt>
                <c:pt idx="12">
                  <c:v>0.68115764388269484</c:v>
                </c:pt>
                <c:pt idx="13">
                  <c:v>0.59727394331479089</c:v>
                </c:pt>
                <c:pt idx="14">
                  <c:v>0.51794319976356029</c:v>
                </c:pt>
                <c:pt idx="15">
                  <c:v>0.45747550913096136</c:v>
                </c:pt>
                <c:pt idx="16">
                  <c:v>0.39953778657440914</c:v>
                </c:pt>
                <c:pt idx="17">
                  <c:v>0.33199016112269814</c:v>
                </c:pt>
                <c:pt idx="18">
                  <c:v>0.28467098724465695</c:v>
                </c:pt>
                <c:pt idx="19">
                  <c:v>0.22023700470458099</c:v>
                </c:pt>
                <c:pt idx="20">
                  <c:v>0.16795644077164562</c:v>
                </c:pt>
                <c:pt idx="21">
                  <c:v>0.1242507911893327</c:v>
                </c:pt>
                <c:pt idx="22">
                  <c:v>9.3122263931548252E-2</c:v>
                </c:pt>
                <c:pt idx="23">
                  <c:v>5.5385748267807823E-2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BA-4A46-880B-13ECB87ABC1E}"/>
            </c:ext>
          </c:extLst>
        </c:ser>
        <c:ser>
          <c:idx val="1"/>
          <c:order val="1"/>
          <c:tx>
            <c:strRef>
              <c:f>Munka2!$T$57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928477690288717E-2"/>
                  <c:y val="-0.174275296545067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Munka2!$A$58:$A$156</c:f>
              <c:numCache>
                <c:formatCode>General</c:formatCode>
                <c:ptCount val="99"/>
                <c:pt idx="0">
                  <c:v>2.8689465228368145E-3</c:v>
                </c:pt>
                <c:pt idx="1">
                  <c:v>2.8995592669914172E-3</c:v>
                </c:pt>
                <c:pt idx="2">
                  <c:v>2.9308323563892145E-3</c:v>
                </c:pt>
                <c:pt idx="3">
                  <c:v>2.959280303030303E-3</c:v>
                </c:pt>
                <c:pt idx="4">
                  <c:v>2.9874824485406149E-3</c:v>
                </c:pt>
                <c:pt idx="5">
                  <c:v>3.020235578375113E-3</c:v>
                </c:pt>
                <c:pt idx="6">
                  <c:v>3.0467369447321918E-3</c:v>
                </c:pt>
                <c:pt idx="7">
                  <c:v>3.0719134949159835E-3</c:v>
                </c:pt>
                <c:pt idx="8">
                  <c:v>3.0983733539891559E-3</c:v>
                </c:pt>
                <c:pt idx="9">
                  <c:v>3.1180817561036454E-3</c:v>
                </c:pt>
                <c:pt idx="10">
                  <c:v>3.149308726734482E-3</c:v>
                </c:pt>
                <c:pt idx="11">
                  <c:v>3.180256964762753E-3</c:v>
                </c:pt>
                <c:pt idx="12">
                  <c:v>3.1989763275751758E-3</c:v>
                </c:pt>
                <c:pt idx="13">
                  <c:v>3.2255983484936459E-3</c:v>
                </c:pt>
                <c:pt idx="14">
                  <c:v>3.2506582582973054E-3</c:v>
                </c:pt>
                <c:pt idx="15">
                  <c:v>3.2696834946377195E-3</c:v>
                </c:pt>
                <c:pt idx="16">
                  <c:v>3.287851389117212E-3</c:v>
                </c:pt>
                <c:pt idx="17">
                  <c:v>3.3089573475397903E-3</c:v>
                </c:pt>
                <c:pt idx="18">
                  <c:v>3.3236946189384117E-3</c:v>
                </c:pt>
                <c:pt idx="19">
                  <c:v>3.3436987996121308E-3</c:v>
                </c:pt>
                <c:pt idx="20">
                  <c:v>3.3598763565500789E-3</c:v>
                </c:pt>
                <c:pt idx="21">
                  <c:v>3.3733639184995276E-3</c:v>
                </c:pt>
                <c:pt idx="22">
                  <c:v>3.382949932341001E-3</c:v>
                </c:pt>
                <c:pt idx="23">
                  <c:v>3.3945483553413222E-3</c:v>
                </c:pt>
              </c:numCache>
            </c:numRef>
          </c:xVal>
          <c:yVal>
            <c:numRef>
              <c:f>Munka2!$T$58:$T$156</c:f>
              <c:numCache>
                <c:formatCode>General</c:formatCode>
                <c:ptCount val="99"/>
                <c:pt idx="0">
                  <c:v>-0.10238766253609234</c:v>
                </c:pt>
                <c:pt idx="1">
                  <c:v>-0.25261202105905078</c:v>
                </c:pt>
                <c:pt idx="2">
                  <c:v>-0.40658719809752564</c:v>
                </c:pt>
                <c:pt idx="3">
                  <c:v>-0.54710276882099451</c:v>
                </c:pt>
                <c:pt idx="4">
                  <c:v>-0.68682957482375984</c:v>
                </c:pt>
                <c:pt idx="5">
                  <c:v>-0.84963820353284347</c:v>
                </c:pt>
                <c:pt idx="6">
                  <c:v>-0.98179275883056116</c:v>
                </c:pt>
                <c:pt idx="7">
                  <c:v>-1.1076921448199903</c:v>
                </c:pt>
                <c:pt idx="8">
                  <c:v>-1.2403793974211328</c:v>
                </c:pt>
                <c:pt idx="9">
                  <c:v>-1.3394580529960123</c:v>
                </c:pt>
                <c:pt idx="10">
                  <c:v>-1.4968779697943793</c:v>
                </c:pt>
                <c:pt idx="11">
                  <c:v>-1.6534210798576716</c:v>
                </c:pt>
                <c:pt idx="12">
                  <c:v>-1.7483642079441062</c:v>
                </c:pt>
                <c:pt idx="13">
                  <c:v>-1.8837232664218027</c:v>
                </c:pt>
                <c:pt idx="14">
                  <c:v>-2.0114998481042616</c:v>
                </c:pt>
                <c:pt idx="15">
                  <c:v>-2.108740632339956</c:v>
                </c:pt>
                <c:pt idx="16">
                  <c:v>-2.201788632095496</c:v>
                </c:pt>
                <c:pt idx="17">
                  <c:v>-2.3101169638247554</c:v>
                </c:pt>
                <c:pt idx="18">
                  <c:v>-2.3859062346796267</c:v>
                </c:pt>
                <c:pt idx="19">
                  <c:v>-2.4889780154380259</c:v>
                </c:pt>
                <c:pt idx="20">
                  <c:v>-2.572498957857718</c:v>
                </c:pt>
                <c:pt idx="21">
                  <c:v>-2.6422457887885744</c:v>
                </c:pt>
                <c:pt idx="22">
                  <c:v>-2.6918799403473588</c:v>
                </c:pt>
                <c:pt idx="23">
                  <c:v>-2.7520039882507912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BA-4A46-880B-13ECB87AB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780672"/>
        <c:axId val="1949782752"/>
      </c:scatterChart>
      <c:valAx>
        <c:axId val="194978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1/T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2752"/>
        <c:crosses val="autoZero"/>
        <c:crossBetween val="midCat"/>
      </c:valAx>
      <c:valAx>
        <c:axId val="19497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ln(tenzió)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Munka2!$Y$57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32382213491236478"/>
                  <c:y val="-0.12492129975456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(Munka2!$D$58:$D$156,Munka2!$P$2:$P$3)</c:f>
              <c:numCache>
                <c:formatCode>General</c:formatCode>
                <c:ptCount val="101"/>
                <c:pt idx="0">
                  <c:v>4.02E-2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0.2001</c:v>
                </c:pt>
                <c:pt idx="5">
                  <c:v>0.24010000000000001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0.36009999999999998</c:v>
                </c:pt>
                <c:pt idx="9">
                  <c:v>0.39040000000000002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0.84009999999999996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(Munka2!$Y$58:$Y$156,Munka2!$Q$2:$Q$3)</c:f>
              <c:numCache>
                <c:formatCode>General</c:formatCode>
                <c:ptCount val="101"/>
                <c:pt idx="0">
                  <c:v>1.529824158764401</c:v>
                </c:pt>
                <c:pt idx="1">
                  <c:v>3.34961431425904</c:v>
                </c:pt>
                <c:pt idx="2">
                  <c:v>5.1326406208775746</c:v>
                </c:pt>
                <c:pt idx="3">
                  <c:v>6.4959122339782409</c:v>
                </c:pt>
                <c:pt idx="4">
                  <c:v>7.7345572844370594</c:v>
                </c:pt>
                <c:pt idx="5">
                  <c:v>9.3781261188695559</c:v>
                </c:pt>
                <c:pt idx="6">
                  <c:v>10.255262634460843</c:v>
                </c:pt>
                <c:pt idx="7">
                  <c:v>10.902975387290105</c:v>
                </c:pt>
                <c:pt idx="8">
                  <c:v>11.596423292686215</c:v>
                </c:pt>
                <c:pt idx="9">
                  <c:v>12.034075426536555</c:v>
                </c:pt>
                <c:pt idx="10">
                  <c:v>12.540787548150851</c:v>
                </c:pt>
                <c:pt idx="11">
                  <c:v>13.429532393180237</c:v>
                </c:pt>
                <c:pt idx="12">
                  <c:v>13.018137659904426</c:v>
                </c:pt>
                <c:pt idx="13">
                  <c:v>13.304755942142403</c:v>
                </c:pt>
                <c:pt idx="14">
                  <c:v>13.351928400784605</c:v>
                </c:pt>
                <c:pt idx="15">
                  <c:v>12.738198629699204</c:v>
                </c:pt>
                <c:pt idx="16">
                  <c:v>11.966665333228683</c:v>
                </c:pt>
                <c:pt idx="17">
                  <c:v>11.393096218870957</c:v>
                </c:pt>
                <c:pt idx="18">
                  <c:v>10.143732073129325</c:v>
                </c:pt>
                <c:pt idx="19">
                  <c:v>9.3038783608620328</c:v>
                </c:pt>
                <c:pt idx="20">
                  <c:v>8.0200228633765018</c:v>
                </c:pt>
                <c:pt idx="21">
                  <c:v>6.421229522098149</c:v>
                </c:pt>
                <c:pt idx="22">
                  <c:v>4.377433153586205</c:v>
                </c:pt>
                <c:pt idx="23">
                  <c:v>2.4321746859037128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4D-4FBF-B78C-5087A4871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2608"/>
        <c:axId val="259828016"/>
        <c:extLst/>
      </c:scatterChart>
      <c:valAx>
        <c:axId val="25982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8016"/>
        <c:crosses val="autoZero"/>
        <c:crossBetween val="midCat"/>
      </c:valAx>
      <c:valAx>
        <c:axId val="2598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Munka2!$Z$57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9.5840332458442701E-2"/>
                  <c:y val="-0.11354731700204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(Munka2!$D$58:$D$156,Munka2!$P$2:$P$3)</c:f>
              <c:numCache>
                <c:formatCode>General</c:formatCode>
                <c:ptCount val="101"/>
                <c:pt idx="0">
                  <c:v>4.02E-2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0.2001</c:v>
                </c:pt>
                <c:pt idx="5">
                  <c:v>0.24010000000000001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0.36009999999999998</c:v>
                </c:pt>
                <c:pt idx="9">
                  <c:v>0.39040000000000002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0.84009999999999996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(Munka2!$Z$58:$Z$156,Munka2!$Q$2:$Q$3)</c:f>
              <c:numCache>
                <c:formatCode>General</c:formatCode>
                <c:ptCount val="101"/>
                <c:pt idx="0">
                  <c:v>1.212946714739644</c:v>
                </c:pt>
                <c:pt idx="1">
                  <c:v>3.1264308298307242</c:v>
                </c:pt>
                <c:pt idx="2">
                  <c:v>4.9929061499107092</c:v>
                </c:pt>
                <c:pt idx="3">
                  <c:v>6.4199080571037825</c:v>
                </c:pt>
                <c:pt idx="4">
                  <c:v>7.7113469362275282</c:v>
                </c:pt>
                <c:pt idx="5">
                  <c:v>9.4053280699917536</c:v>
                </c:pt>
                <c:pt idx="6">
                  <c:v>10.310750573842654</c:v>
                </c:pt>
                <c:pt idx="7">
                  <c:v>10.976232919541758</c:v>
                </c:pt>
                <c:pt idx="8">
                  <c:v>11.679875959599315</c:v>
                </c:pt>
                <c:pt idx="9">
                  <c:v>12.118896695660737</c:v>
                </c:pt>
                <c:pt idx="10">
                  <c:v>12.616481459660974</c:v>
                </c:pt>
                <c:pt idx="11">
                  <c:v>13.485478540706026</c:v>
                </c:pt>
                <c:pt idx="12">
                  <c:v>13.050883794902973</c:v>
                </c:pt>
                <c:pt idx="13">
                  <c:v>13.300733813217448</c:v>
                </c:pt>
                <c:pt idx="14">
                  <c:v>13.302968091350806</c:v>
                </c:pt>
                <c:pt idx="15">
                  <c:v>12.645422952616059</c:v>
                </c:pt>
                <c:pt idx="16">
                  <c:v>11.825825008594734</c:v>
                </c:pt>
                <c:pt idx="17">
                  <c:v>11.191784116028316</c:v>
                </c:pt>
                <c:pt idx="18">
                  <c:v>9.890785784082766</c:v>
                </c:pt>
                <c:pt idx="19">
                  <c:v>8.9801829812844858</c:v>
                </c:pt>
                <c:pt idx="20">
                  <c:v>7.6301366535057014</c:v>
                </c:pt>
                <c:pt idx="21">
                  <c:v>5.968859318354589</c:v>
                </c:pt>
                <c:pt idx="22">
                  <c:v>3.8720983843100498</c:v>
                </c:pt>
                <c:pt idx="23">
                  <c:v>1.8636312556383814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3C-445D-B77C-AE172E4E2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559"/>
        <c:axId val="6827903"/>
      </c:scatterChart>
      <c:valAx>
        <c:axId val="683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7903"/>
        <c:crosses val="autoZero"/>
        <c:crossBetween val="midCat"/>
      </c:valAx>
      <c:valAx>
        <c:axId val="6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ln(akt1/akt2)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Munka2!$O$57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6642629046369203"/>
                  <c:y val="-0.44061497521143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Munka2!$D$58:$D$156</c:f>
              <c:numCache>
                <c:formatCode>General</c:formatCode>
                <c:ptCount val="99"/>
                <c:pt idx="0">
                  <c:v>4.02E-2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0.2001</c:v>
                </c:pt>
                <c:pt idx="5">
                  <c:v>0.24010000000000001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0.36009999999999998</c:v>
                </c:pt>
                <c:pt idx="9">
                  <c:v>0.39040000000000002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0.84009999999999996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</c:numCache>
            </c:numRef>
          </c:xVal>
          <c:yVal>
            <c:numRef>
              <c:f>Munka2!$O$58:$O$156</c:f>
              <c:numCache>
                <c:formatCode>General</c:formatCode>
                <c:ptCount val="99"/>
                <c:pt idx="0">
                  <c:v>-0.53333616401365069</c:v>
                </c:pt>
                <c:pt idx="1">
                  <c:v>-0.51666535098810895</c:v>
                </c:pt>
                <c:pt idx="2">
                  <c:v>-0.49759256246026728</c:v>
                </c:pt>
                <c:pt idx="3">
                  <c:v>-0.46911821916825758</c:v>
                </c:pt>
                <c:pt idx="4">
                  <c:v>-0.43685489039813002</c:v>
                </c:pt>
                <c:pt idx="5">
                  <c:v>-0.41138990843283946</c:v>
                </c:pt>
                <c:pt idx="6">
                  <c:v>-0.37214597010964162</c:v>
                </c:pt>
                <c:pt idx="7">
                  <c:v>-0.32815030379675292</c:v>
                </c:pt>
                <c:pt idx="8">
                  <c:v>-0.28553858780115049</c:v>
                </c:pt>
                <c:pt idx="9">
                  <c:v>-0.25239337256673</c:v>
                </c:pt>
                <c:pt idx="10">
                  <c:v>-0.19575668883825992</c:v>
                </c:pt>
                <c:pt idx="11">
                  <c:v>-0.16187370592504163</c:v>
                </c:pt>
                <c:pt idx="12">
                  <c:v>-0.10466706990780196</c:v>
                </c:pt>
                <c:pt idx="13">
                  <c:v>-6.4197782299070527E-2</c:v>
                </c:pt>
                <c:pt idx="14">
                  <c:v>-2.1608174270607697E-2</c:v>
                </c:pt>
                <c:pt idx="15">
                  <c:v>3.1277647424690046E-2</c:v>
                </c:pt>
                <c:pt idx="16">
                  <c:v>8.3855367159483982E-2</c:v>
                </c:pt>
                <c:pt idx="17">
                  <c:v>0.13172613430223318</c:v>
                </c:pt>
                <c:pt idx="18">
                  <c:v>0.18733976444443343</c:v>
                </c:pt>
                <c:pt idx="19">
                  <c:v>0.23421130070944621</c:v>
                </c:pt>
                <c:pt idx="20">
                  <c:v>0.27988150239995518</c:v>
                </c:pt>
                <c:pt idx="21">
                  <c:v>0.33442108212658189</c:v>
                </c:pt>
                <c:pt idx="22">
                  <c:v>0.39586569827783619</c:v>
                </c:pt>
                <c:pt idx="23">
                  <c:v>0.45070680150285519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F-410A-ACA3-1D1538933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063"/>
        <c:axId val="9190047"/>
      </c:scatterChart>
      <c:valAx>
        <c:axId val="918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90047"/>
        <c:crosses val="autoZero"/>
        <c:crossBetween val="midCat"/>
      </c:valAx>
      <c:valAx>
        <c:axId val="91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ln(akt1/akt2)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8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L-W</a:t>
            </a:r>
          </a:p>
          <a:p>
            <a:pPr>
              <a:defRPr/>
            </a:pPr>
            <a:r>
              <a:rPr lang="hu-HU"/>
              <a:t>dH meghatározás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Minta!$S$57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627077865266842E-2"/>
                  <c:y val="0.10352880143693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Minta!$A$58:$A$156</c:f>
              <c:numCache>
                <c:formatCode>General</c:formatCode>
                <c:ptCount val="99"/>
                <c:pt idx="0">
                  <c:v>3.6609921288669233E-3</c:v>
                </c:pt>
                <c:pt idx="1">
                  <c:v>3.6609921288669233E-3</c:v>
                </c:pt>
                <c:pt idx="2">
                  <c:v>3.6609921288669233E-3</c:v>
                </c:pt>
                <c:pt idx="3">
                  <c:v>3.6609921288669233E-3</c:v>
                </c:pt>
                <c:pt idx="4">
                  <c:v>3.6609921288669233E-3</c:v>
                </c:pt>
                <c:pt idx="5">
                  <c:v>3.6609921288669233E-3</c:v>
                </c:pt>
                <c:pt idx="6">
                  <c:v>3.6609921288669233E-3</c:v>
                </c:pt>
                <c:pt idx="7">
                  <c:v>3.6609921288669233E-3</c:v>
                </c:pt>
                <c:pt idx="8">
                  <c:v>3.6609921288669233E-3</c:v>
                </c:pt>
                <c:pt idx="9">
                  <c:v>3.6609921288669233E-3</c:v>
                </c:pt>
                <c:pt idx="10">
                  <c:v>3.6609921288669233E-3</c:v>
                </c:pt>
                <c:pt idx="11">
                  <c:v>3.6609921288669233E-3</c:v>
                </c:pt>
                <c:pt idx="12">
                  <c:v>3.6609921288669233E-3</c:v>
                </c:pt>
                <c:pt idx="13">
                  <c:v>3.6609921288669233E-3</c:v>
                </c:pt>
                <c:pt idx="14">
                  <c:v>3.6609921288669233E-3</c:v>
                </c:pt>
                <c:pt idx="15">
                  <c:v>3.6609921288669233E-3</c:v>
                </c:pt>
                <c:pt idx="16">
                  <c:v>3.6609921288669233E-3</c:v>
                </c:pt>
                <c:pt idx="17">
                  <c:v>3.6609921288669233E-3</c:v>
                </c:pt>
                <c:pt idx="18">
                  <c:v>3.6609921288669233E-3</c:v>
                </c:pt>
                <c:pt idx="19">
                  <c:v>3.6609921288669233E-3</c:v>
                </c:pt>
                <c:pt idx="20">
                  <c:v>3.6609921288669233E-3</c:v>
                </c:pt>
                <c:pt idx="21">
                  <c:v>3.6609921288669233E-3</c:v>
                </c:pt>
                <c:pt idx="22">
                  <c:v>3.6609921288669233E-3</c:v>
                </c:pt>
                <c:pt idx="23">
                  <c:v>3.6609921288669233E-3</c:v>
                </c:pt>
                <c:pt idx="24">
                  <c:v>3.6609921288669233E-3</c:v>
                </c:pt>
                <c:pt idx="25">
                  <c:v>3.6609921288669233E-3</c:v>
                </c:pt>
                <c:pt idx="26">
                  <c:v>3.6609921288669233E-3</c:v>
                </c:pt>
                <c:pt idx="27">
                  <c:v>3.6609921288669233E-3</c:v>
                </c:pt>
                <c:pt idx="28">
                  <c:v>3.6609921288669233E-3</c:v>
                </c:pt>
                <c:pt idx="29">
                  <c:v>3.6609921288669233E-3</c:v>
                </c:pt>
                <c:pt idx="30">
                  <c:v>3.6609921288669233E-3</c:v>
                </c:pt>
                <c:pt idx="31">
                  <c:v>3.6609921288669233E-3</c:v>
                </c:pt>
                <c:pt idx="32">
                  <c:v>3.6609921288669233E-3</c:v>
                </c:pt>
                <c:pt idx="33">
                  <c:v>3.6609921288669233E-3</c:v>
                </c:pt>
                <c:pt idx="34">
                  <c:v>3.6609921288669233E-3</c:v>
                </c:pt>
                <c:pt idx="35">
                  <c:v>3.6609921288669233E-3</c:v>
                </c:pt>
                <c:pt idx="36">
                  <c:v>3.6609921288669233E-3</c:v>
                </c:pt>
                <c:pt idx="37">
                  <c:v>3.6609921288669233E-3</c:v>
                </c:pt>
                <c:pt idx="38">
                  <c:v>3.6609921288669233E-3</c:v>
                </c:pt>
                <c:pt idx="39">
                  <c:v>3.6609921288669233E-3</c:v>
                </c:pt>
                <c:pt idx="40">
                  <c:v>3.6609921288669233E-3</c:v>
                </c:pt>
                <c:pt idx="41">
                  <c:v>3.6609921288669233E-3</c:v>
                </c:pt>
                <c:pt idx="42">
                  <c:v>3.6609921288669233E-3</c:v>
                </c:pt>
                <c:pt idx="43">
                  <c:v>3.6609921288669233E-3</c:v>
                </c:pt>
                <c:pt idx="44">
                  <c:v>3.6609921288669233E-3</c:v>
                </c:pt>
                <c:pt idx="45">
                  <c:v>3.6609921288669233E-3</c:v>
                </c:pt>
                <c:pt idx="46">
                  <c:v>3.6609921288669233E-3</c:v>
                </c:pt>
                <c:pt idx="47">
                  <c:v>3.6609921288669233E-3</c:v>
                </c:pt>
                <c:pt idx="48">
                  <c:v>3.6609921288669233E-3</c:v>
                </c:pt>
                <c:pt idx="49">
                  <c:v>3.6609921288669233E-3</c:v>
                </c:pt>
                <c:pt idx="50">
                  <c:v>3.6609921288669233E-3</c:v>
                </c:pt>
                <c:pt idx="51">
                  <c:v>3.6609921288669233E-3</c:v>
                </c:pt>
                <c:pt idx="52">
                  <c:v>3.6609921288669233E-3</c:v>
                </c:pt>
                <c:pt idx="53">
                  <c:v>3.6609921288669233E-3</c:v>
                </c:pt>
                <c:pt idx="54">
                  <c:v>3.6609921288669233E-3</c:v>
                </c:pt>
                <c:pt idx="55">
                  <c:v>3.6609921288669233E-3</c:v>
                </c:pt>
                <c:pt idx="56">
                  <c:v>3.6609921288669233E-3</c:v>
                </c:pt>
                <c:pt idx="57">
                  <c:v>3.6609921288669233E-3</c:v>
                </c:pt>
                <c:pt idx="58">
                  <c:v>3.6609921288669233E-3</c:v>
                </c:pt>
                <c:pt idx="59">
                  <c:v>3.6609921288669233E-3</c:v>
                </c:pt>
                <c:pt idx="60">
                  <c:v>3.6609921288669233E-3</c:v>
                </c:pt>
                <c:pt idx="61">
                  <c:v>3.6609921288669233E-3</c:v>
                </c:pt>
                <c:pt idx="62">
                  <c:v>3.6609921288669233E-3</c:v>
                </c:pt>
                <c:pt idx="63">
                  <c:v>3.6609921288669233E-3</c:v>
                </c:pt>
                <c:pt idx="64">
                  <c:v>3.6609921288669233E-3</c:v>
                </c:pt>
                <c:pt idx="65">
                  <c:v>3.6609921288669233E-3</c:v>
                </c:pt>
                <c:pt idx="66">
                  <c:v>3.6609921288669233E-3</c:v>
                </c:pt>
                <c:pt idx="67">
                  <c:v>3.6609921288669233E-3</c:v>
                </c:pt>
                <c:pt idx="68">
                  <c:v>3.6609921288669233E-3</c:v>
                </c:pt>
                <c:pt idx="69">
                  <c:v>3.6609921288669233E-3</c:v>
                </c:pt>
                <c:pt idx="70">
                  <c:v>3.6609921288669233E-3</c:v>
                </c:pt>
                <c:pt idx="71">
                  <c:v>3.6609921288669233E-3</c:v>
                </c:pt>
                <c:pt idx="72">
                  <c:v>3.6609921288669233E-3</c:v>
                </c:pt>
                <c:pt idx="73">
                  <c:v>3.6609921288669233E-3</c:v>
                </c:pt>
                <c:pt idx="74">
                  <c:v>3.6609921288669233E-3</c:v>
                </c:pt>
                <c:pt idx="75">
                  <c:v>3.6609921288669233E-3</c:v>
                </c:pt>
                <c:pt idx="76">
                  <c:v>3.6609921288669233E-3</c:v>
                </c:pt>
                <c:pt idx="77">
                  <c:v>3.6609921288669233E-3</c:v>
                </c:pt>
                <c:pt idx="78">
                  <c:v>3.6609921288669233E-3</c:v>
                </c:pt>
                <c:pt idx="79">
                  <c:v>3.6609921288669233E-3</c:v>
                </c:pt>
                <c:pt idx="80">
                  <c:v>3.6609921288669233E-3</c:v>
                </c:pt>
                <c:pt idx="81">
                  <c:v>3.6609921288669233E-3</c:v>
                </c:pt>
                <c:pt idx="82">
                  <c:v>3.6609921288669233E-3</c:v>
                </c:pt>
                <c:pt idx="83">
                  <c:v>3.6609921288669233E-3</c:v>
                </c:pt>
                <c:pt idx="84">
                  <c:v>3.6609921288669233E-3</c:v>
                </c:pt>
                <c:pt idx="85">
                  <c:v>3.6609921288669233E-3</c:v>
                </c:pt>
                <c:pt idx="86">
                  <c:v>3.6609921288669233E-3</c:v>
                </c:pt>
                <c:pt idx="87">
                  <c:v>3.6609921288669233E-3</c:v>
                </c:pt>
                <c:pt idx="88">
                  <c:v>3.6609921288669233E-3</c:v>
                </c:pt>
                <c:pt idx="89">
                  <c:v>3.6609921288669233E-3</c:v>
                </c:pt>
                <c:pt idx="90">
                  <c:v>3.6609921288669233E-3</c:v>
                </c:pt>
                <c:pt idx="91">
                  <c:v>3.6609921288669233E-3</c:v>
                </c:pt>
                <c:pt idx="92">
                  <c:v>3.6609921288669233E-3</c:v>
                </c:pt>
                <c:pt idx="93">
                  <c:v>3.6609921288669233E-3</c:v>
                </c:pt>
                <c:pt idx="94">
                  <c:v>3.6609921288669233E-3</c:v>
                </c:pt>
                <c:pt idx="95">
                  <c:v>3.6609921288669233E-3</c:v>
                </c:pt>
                <c:pt idx="96">
                  <c:v>3.6609921288669233E-3</c:v>
                </c:pt>
                <c:pt idx="97">
                  <c:v>3.6609921288669233E-3</c:v>
                </c:pt>
                <c:pt idx="98">
                  <c:v>3.6609921288669233E-3</c:v>
                </c:pt>
              </c:numCache>
            </c:numRef>
          </c:xVal>
          <c:yVal>
            <c:numRef>
              <c:f>Minta!$S$58:$S$156</c:f>
              <c:numCache>
                <c:formatCode>General</c:formatCode>
                <c:ptCount val="99"/>
                <c:pt idx="0">
                  <c:v>-0.83415530770815371</c:v>
                </c:pt>
                <c:pt idx="1">
                  <c:v>-0.83415530770815371</c:v>
                </c:pt>
                <c:pt idx="2">
                  <c:v>-0.83415530770815371</c:v>
                </c:pt>
                <c:pt idx="3">
                  <c:v>-0.83415530770815371</c:v>
                </c:pt>
                <c:pt idx="4">
                  <c:v>-0.83415530770815371</c:v>
                </c:pt>
                <c:pt idx="5">
                  <c:v>-0.83415530770815371</c:v>
                </c:pt>
                <c:pt idx="6">
                  <c:v>-0.83415530770815371</c:v>
                </c:pt>
                <c:pt idx="7">
                  <c:v>-0.83415530770815371</c:v>
                </c:pt>
                <c:pt idx="8">
                  <c:v>-0.83415530770815371</c:v>
                </c:pt>
                <c:pt idx="9">
                  <c:v>-0.83415530770815371</c:v>
                </c:pt>
                <c:pt idx="10">
                  <c:v>-0.83415530770815371</c:v>
                </c:pt>
                <c:pt idx="11">
                  <c:v>-0.83415530770815371</c:v>
                </c:pt>
                <c:pt idx="12">
                  <c:v>-0.83415530770815371</c:v>
                </c:pt>
                <c:pt idx="13">
                  <c:v>-0.83415530770815371</c:v>
                </c:pt>
                <c:pt idx="14">
                  <c:v>-0.83415530770815371</c:v>
                </c:pt>
                <c:pt idx="15">
                  <c:v>-0.83415530770815371</c:v>
                </c:pt>
                <c:pt idx="16">
                  <c:v>-0.83415530770815371</c:v>
                </c:pt>
                <c:pt idx="17">
                  <c:v>-0.83415530770815371</c:v>
                </c:pt>
                <c:pt idx="18">
                  <c:v>-0.83415530770815371</c:v>
                </c:pt>
                <c:pt idx="19">
                  <c:v>-0.83415530770815371</c:v>
                </c:pt>
                <c:pt idx="20">
                  <c:v>-0.83415530770815371</c:v>
                </c:pt>
                <c:pt idx="21">
                  <c:v>-0.83415530770815371</c:v>
                </c:pt>
                <c:pt idx="22">
                  <c:v>-0.83415530770815371</c:v>
                </c:pt>
                <c:pt idx="23">
                  <c:v>-0.83415530770815371</c:v>
                </c:pt>
                <c:pt idx="24">
                  <c:v>-0.83415530770815371</c:v>
                </c:pt>
                <c:pt idx="25">
                  <c:v>-0.83415530770815371</c:v>
                </c:pt>
                <c:pt idx="26">
                  <c:v>-0.83415530770815371</c:v>
                </c:pt>
                <c:pt idx="27">
                  <c:v>-0.83415530770815371</c:v>
                </c:pt>
                <c:pt idx="28">
                  <c:v>-0.83415530770815371</c:v>
                </c:pt>
                <c:pt idx="29">
                  <c:v>-0.83415530770815371</c:v>
                </c:pt>
                <c:pt idx="30">
                  <c:v>-0.83415530770815371</c:v>
                </c:pt>
                <c:pt idx="31">
                  <c:v>-0.83415530770815371</c:v>
                </c:pt>
                <c:pt idx="32">
                  <c:v>-0.83415530770815371</c:v>
                </c:pt>
                <c:pt idx="33">
                  <c:v>-0.83415530770815371</c:v>
                </c:pt>
                <c:pt idx="34">
                  <c:v>-0.83415530770815371</c:v>
                </c:pt>
                <c:pt idx="35">
                  <c:v>-0.83415530770815371</c:v>
                </c:pt>
                <c:pt idx="36">
                  <c:v>-0.83415530770815371</c:v>
                </c:pt>
                <c:pt idx="37">
                  <c:v>-0.83415530770815371</c:v>
                </c:pt>
                <c:pt idx="38">
                  <c:v>-0.83415530770815371</c:v>
                </c:pt>
                <c:pt idx="39">
                  <c:v>-0.83415530770815371</c:v>
                </c:pt>
                <c:pt idx="40">
                  <c:v>-0.83415530770815371</c:v>
                </c:pt>
                <c:pt idx="41">
                  <c:v>-0.83415530770815371</c:v>
                </c:pt>
                <c:pt idx="42">
                  <c:v>-0.83415530770815371</c:v>
                </c:pt>
                <c:pt idx="43">
                  <c:v>-0.83415530770815371</c:v>
                </c:pt>
                <c:pt idx="44">
                  <c:v>-0.83415530770815371</c:v>
                </c:pt>
                <c:pt idx="45">
                  <c:v>-0.83415530770815371</c:v>
                </c:pt>
                <c:pt idx="46">
                  <c:v>-0.83415530770815371</c:v>
                </c:pt>
                <c:pt idx="47">
                  <c:v>-0.83415530770815371</c:v>
                </c:pt>
                <c:pt idx="48">
                  <c:v>-0.83415530770815371</c:v>
                </c:pt>
                <c:pt idx="49">
                  <c:v>-0.83415530770815371</c:v>
                </c:pt>
                <c:pt idx="50">
                  <c:v>-0.83415530770815371</c:v>
                </c:pt>
                <c:pt idx="51">
                  <c:v>-0.83415530770815371</c:v>
                </c:pt>
                <c:pt idx="52">
                  <c:v>-0.83415530770815371</c:v>
                </c:pt>
                <c:pt idx="53">
                  <c:v>-0.83415530770815371</c:v>
                </c:pt>
                <c:pt idx="54">
                  <c:v>-0.83415530770815371</c:v>
                </c:pt>
                <c:pt idx="55">
                  <c:v>-0.83415530770815371</c:v>
                </c:pt>
                <c:pt idx="56">
                  <c:v>-0.83415530770815371</c:v>
                </c:pt>
                <c:pt idx="57">
                  <c:v>-0.83415530770815371</c:v>
                </c:pt>
                <c:pt idx="58">
                  <c:v>-0.83415530770815371</c:v>
                </c:pt>
                <c:pt idx="59">
                  <c:v>-0.83415530770815371</c:v>
                </c:pt>
                <c:pt idx="60">
                  <c:v>-0.83415530770815371</c:v>
                </c:pt>
                <c:pt idx="61">
                  <c:v>-0.83415530770815371</c:v>
                </c:pt>
                <c:pt idx="62">
                  <c:v>-0.83415530770815371</c:v>
                </c:pt>
                <c:pt idx="63">
                  <c:v>-0.83415530770815371</c:v>
                </c:pt>
                <c:pt idx="64">
                  <c:v>-0.83415530770815371</c:v>
                </c:pt>
                <c:pt idx="65">
                  <c:v>-0.83415530770815371</c:v>
                </c:pt>
                <c:pt idx="66">
                  <c:v>-0.83415530770815371</c:v>
                </c:pt>
                <c:pt idx="67">
                  <c:v>-0.83415530770815371</c:v>
                </c:pt>
                <c:pt idx="68">
                  <c:v>-0.83415530770815371</c:v>
                </c:pt>
                <c:pt idx="69">
                  <c:v>-0.83415530770815371</c:v>
                </c:pt>
                <c:pt idx="70">
                  <c:v>-0.83415530770815371</c:v>
                </c:pt>
                <c:pt idx="71">
                  <c:v>-0.83415530770815371</c:v>
                </c:pt>
                <c:pt idx="72">
                  <c:v>-0.83415530770815371</c:v>
                </c:pt>
                <c:pt idx="73">
                  <c:v>-0.83415530770815371</c:v>
                </c:pt>
                <c:pt idx="74">
                  <c:v>-0.83415530770815371</c:v>
                </c:pt>
                <c:pt idx="75">
                  <c:v>-0.83415530770815371</c:v>
                </c:pt>
                <c:pt idx="76">
                  <c:v>-0.83415530770815371</c:v>
                </c:pt>
                <c:pt idx="77">
                  <c:v>-0.83415530770815371</c:v>
                </c:pt>
                <c:pt idx="78">
                  <c:v>-0.83415530770815371</c:v>
                </c:pt>
                <c:pt idx="79">
                  <c:v>-0.83415530770815371</c:v>
                </c:pt>
                <c:pt idx="80">
                  <c:v>-0.83415530770815371</c:v>
                </c:pt>
                <c:pt idx="81">
                  <c:v>-0.83415530770815371</c:v>
                </c:pt>
                <c:pt idx="82">
                  <c:v>-0.83415530770815371</c:v>
                </c:pt>
                <c:pt idx="83">
                  <c:v>-0.83415530770815371</c:v>
                </c:pt>
                <c:pt idx="84">
                  <c:v>-0.83415530770815371</c:v>
                </c:pt>
                <c:pt idx="85">
                  <c:v>-0.83415530770815371</c:v>
                </c:pt>
                <c:pt idx="86">
                  <c:v>-0.83415530770815371</c:v>
                </c:pt>
                <c:pt idx="87">
                  <c:v>-0.83415530770815371</c:v>
                </c:pt>
                <c:pt idx="88">
                  <c:v>-0.83415530770815371</c:v>
                </c:pt>
                <c:pt idx="89">
                  <c:v>-0.83415530770815371</c:v>
                </c:pt>
                <c:pt idx="90">
                  <c:v>-0.83415530770815371</c:v>
                </c:pt>
                <c:pt idx="91">
                  <c:v>-0.83415530770815371</c:v>
                </c:pt>
                <c:pt idx="92">
                  <c:v>-0.83415530770815371</c:v>
                </c:pt>
                <c:pt idx="93">
                  <c:v>-0.83415530770815371</c:v>
                </c:pt>
                <c:pt idx="94">
                  <c:v>-0.83415530770815371</c:v>
                </c:pt>
                <c:pt idx="95">
                  <c:v>-0.83415530770815371</c:v>
                </c:pt>
                <c:pt idx="96">
                  <c:v>-0.83415530770815371</c:v>
                </c:pt>
                <c:pt idx="97">
                  <c:v>-0.83415530770815371</c:v>
                </c:pt>
                <c:pt idx="98">
                  <c:v>-0.83415530770815371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55-48CA-8A71-9A72BF9349FA}"/>
            </c:ext>
          </c:extLst>
        </c:ser>
        <c:ser>
          <c:idx val="1"/>
          <c:order val="1"/>
          <c:tx>
            <c:strRef>
              <c:f>Minta!$T$57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928477690288717E-2"/>
                  <c:y val="-0.174275296545067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Minta!$A$58:$A$156</c:f>
              <c:numCache>
                <c:formatCode>General</c:formatCode>
                <c:ptCount val="99"/>
                <c:pt idx="0">
                  <c:v>3.6609921288669233E-3</c:v>
                </c:pt>
                <c:pt idx="1">
                  <c:v>3.6609921288669233E-3</c:v>
                </c:pt>
                <c:pt idx="2">
                  <c:v>3.6609921288669233E-3</c:v>
                </c:pt>
                <c:pt idx="3">
                  <c:v>3.6609921288669233E-3</c:v>
                </c:pt>
                <c:pt idx="4">
                  <c:v>3.6609921288669233E-3</c:v>
                </c:pt>
                <c:pt idx="5">
                  <c:v>3.6609921288669233E-3</c:v>
                </c:pt>
                <c:pt idx="6">
                  <c:v>3.6609921288669233E-3</c:v>
                </c:pt>
                <c:pt idx="7">
                  <c:v>3.6609921288669233E-3</c:v>
                </c:pt>
                <c:pt idx="8">
                  <c:v>3.6609921288669233E-3</c:v>
                </c:pt>
                <c:pt idx="9">
                  <c:v>3.6609921288669233E-3</c:v>
                </c:pt>
                <c:pt idx="10">
                  <c:v>3.6609921288669233E-3</c:v>
                </c:pt>
                <c:pt idx="11">
                  <c:v>3.6609921288669233E-3</c:v>
                </c:pt>
                <c:pt idx="12">
                  <c:v>3.6609921288669233E-3</c:v>
                </c:pt>
                <c:pt idx="13">
                  <c:v>3.6609921288669233E-3</c:v>
                </c:pt>
                <c:pt idx="14">
                  <c:v>3.6609921288669233E-3</c:v>
                </c:pt>
                <c:pt idx="15">
                  <c:v>3.6609921288669233E-3</c:v>
                </c:pt>
                <c:pt idx="16">
                  <c:v>3.6609921288669233E-3</c:v>
                </c:pt>
                <c:pt idx="17">
                  <c:v>3.6609921288669233E-3</c:v>
                </c:pt>
                <c:pt idx="18">
                  <c:v>3.6609921288669233E-3</c:v>
                </c:pt>
                <c:pt idx="19">
                  <c:v>3.6609921288669233E-3</c:v>
                </c:pt>
                <c:pt idx="20">
                  <c:v>3.6609921288669233E-3</c:v>
                </c:pt>
                <c:pt idx="21">
                  <c:v>3.6609921288669233E-3</c:v>
                </c:pt>
                <c:pt idx="22">
                  <c:v>3.6609921288669233E-3</c:v>
                </c:pt>
                <c:pt idx="23">
                  <c:v>3.6609921288669233E-3</c:v>
                </c:pt>
                <c:pt idx="24">
                  <c:v>3.6609921288669233E-3</c:v>
                </c:pt>
                <c:pt idx="25">
                  <c:v>3.6609921288669233E-3</c:v>
                </c:pt>
                <c:pt idx="26">
                  <c:v>3.6609921288669233E-3</c:v>
                </c:pt>
                <c:pt idx="27">
                  <c:v>3.6609921288669233E-3</c:v>
                </c:pt>
                <c:pt idx="28">
                  <c:v>3.6609921288669233E-3</c:v>
                </c:pt>
                <c:pt idx="29">
                  <c:v>3.6609921288669233E-3</c:v>
                </c:pt>
                <c:pt idx="30">
                  <c:v>3.6609921288669233E-3</c:v>
                </c:pt>
                <c:pt idx="31">
                  <c:v>3.6609921288669233E-3</c:v>
                </c:pt>
                <c:pt idx="32">
                  <c:v>3.6609921288669233E-3</c:v>
                </c:pt>
                <c:pt idx="33">
                  <c:v>3.6609921288669233E-3</c:v>
                </c:pt>
                <c:pt idx="34">
                  <c:v>3.6609921288669233E-3</c:v>
                </c:pt>
                <c:pt idx="35">
                  <c:v>3.6609921288669233E-3</c:v>
                </c:pt>
                <c:pt idx="36">
                  <c:v>3.6609921288669233E-3</c:v>
                </c:pt>
                <c:pt idx="37">
                  <c:v>3.6609921288669233E-3</c:v>
                </c:pt>
                <c:pt idx="38">
                  <c:v>3.6609921288669233E-3</c:v>
                </c:pt>
                <c:pt idx="39">
                  <c:v>3.6609921288669233E-3</c:v>
                </c:pt>
                <c:pt idx="40">
                  <c:v>3.6609921288669233E-3</c:v>
                </c:pt>
                <c:pt idx="41">
                  <c:v>3.6609921288669233E-3</c:v>
                </c:pt>
                <c:pt idx="42">
                  <c:v>3.6609921288669233E-3</c:v>
                </c:pt>
                <c:pt idx="43">
                  <c:v>3.6609921288669233E-3</c:v>
                </c:pt>
                <c:pt idx="44">
                  <c:v>3.6609921288669233E-3</c:v>
                </c:pt>
                <c:pt idx="45">
                  <c:v>3.6609921288669233E-3</c:v>
                </c:pt>
                <c:pt idx="46">
                  <c:v>3.6609921288669233E-3</c:v>
                </c:pt>
                <c:pt idx="47">
                  <c:v>3.6609921288669233E-3</c:v>
                </c:pt>
                <c:pt idx="48">
                  <c:v>3.6609921288669233E-3</c:v>
                </c:pt>
                <c:pt idx="49">
                  <c:v>3.6609921288669233E-3</c:v>
                </c:pt>
                <c:pt idx="50">
                  <c:v>3.6609921288669233E-3</c:v>
                </c:pt>
                <c:pt idx="51">
                  <c:v>3.6609921288669233E-3</c:v>
                </c:pt>
                <c:pt idx="52">
                  <c:v>3.6609921288669233E-3</c:v>
                </c:pt>
                <c:pt idx="53">
                  <c:v>3.6609921288669233E-3</c:v>
                </c:pt>
                <c:pt idx="54">
                  <c:v>3.6609921288669233E-3</c:v>
                </c:pt>
                <c:pt idx="55">
                  <c:v>3.6609921288669233E-3</c:v>
                </c:pt>
                <c:pt idx="56">
                  <c:v>3.6609921288669233E-3</c:v>
                </c:pt>
                <c:pt idx="57">
                  <c:v>3.6609921288669233E-3</c:v>
                </c:pt>
                <c:pt idx="58">
                  <c:v>3.6609921288669233E-3</c:v>
                </c:pt>
                <c:pt idx="59">
                  <c:v>3.6609921288669233E-3</c:v>
                </c:pt>
                <c:pt idx="60">
                  <c:v>3.6609921288669233E-3</c:v>
                </c:pt>
                <c:pt idx="61">
                  <c:v>3.6609921288669233E-3</c:v>
                </c:pt>
                <c:pt idx="62">
                  <c:v>3.6609921288669233E-3</c:v>
                </c:pt>
                <c:pt idx="63">
                  <c:v>3.6609921288669233E-3</c:v>
                </c:pt>
                <c:pt idx="64">
                  <c:v>3.6609921288669233E-3</c:v>
                </c:pt>
                <c:pt idx="65">
                  <c:v>3.6609921288669233E-3</c:v>
                </c:pt>
                <c:pt idx="66">
                  <c:v>3.6609921288669233E-3</c:v>
                </c:pt>
                <c:pt idx="67">
                  <c:v>3.6609921288669233E-3</c:v>
                </c:pt>
                <c:pt idx="68">
                  <c:v>3.6609921288669233E-3</c:v>
                </c:pt>
                <c:pt idx="69">
                  <c:v>3.6609921288669233E-3</c:v>
                </c:pt>
                <c:pt idx="70">
                  <c:v>3.6609921288669233E-3</c:v>
                </c:pt>
                <c:pt idx="71">
                  <c:v>3.6609921288669233E-3</c:v>
                </c:pt>
                <c:pt idx="72">
                  <c:v>3.6609921288669233E-3</c:v>
                </c:pt>
                <c:pt idx="73">
                  <c:v>3.6609921288669233E-3</c:v>
                </c:pt>
                <c:pt idx="74">
                  <c:v>3.6609921288669233E-3</c:v>
                </c:pt>
                <c:pt idx="75">
                  <c:v>3.6609921288669233E-3</c:v>
                </c:pt>
                <c:pt idx="76">
                  <c:v>3.6609921288669233E-3</c:v>
                </c:pt>
                <c:pt idx="77">
                  <c:v>3.6609921288669233E-3</c:v>
                </c:pt>
                <c:pt idx="78">
                  <c:v>3.6609921288669233E-3</c:v>
                </c:pt>
                <c:pt idx="79">
                  <c:v>3.6609921288669233E-3</c:v>
                </c:pt>
                <c:pt idx="80">
                  <c:v>3.6609921288669233E-3</c:v>
                </c:pt>
                <c:pt idx="81">
                  <c:v>3.6609921288669233E-3</c:v>
                </c:pt>
                <c:pt idx="82">
                  <c:v>3.6609921288669233E-3</c:v>
                </c:pt>
                <c:pt idx="83">
                  <c:v>3.6609921288669233E-3</c:v>
                </c:pt>
                <c:pt idx="84">
                  <c:v>3.6609921288669233E-3</c:v>
                </c:pt>
                <c:pt idx="85">
                  <c:v>3.6609921288669233E-3</c:v>
                </c:pt>
                <c:pt idx="86">
                  <c:v>3.6609921288669233E-3</c:v>
                </c:pt>
                <c:pt idx="87">
                  <c:v>3.6609921288669233E-3</c:v>
                </c:pt>
                <c:pt idx="88">
                  <c:v>3.6609921288669233E-3</c:v>
                </c:pt>
                <c:pt idx="89">
                  <c:v>3.6609921288669233E-3</c:v>
                </c:pt>
                <c:pt idx="90">
                  <c:v>3.6609921288669233E-3</c:v>
                </c:pt>
                <c:pt idx="91">
                  <c:v>3.6609921288669233E-3</c:v>
                </c:pt>
                <c:pt idx="92">
                  <c:v>3.6609921288669233E-3</c:v>
                </c:pt>
                <c:pt idx="93">
                  <c:v>3.6609921288669233E-3</c:v>
                </c:pt>
                <c:pt idx="94">
                  <c:v>3.6609921288669233E-3</c:v>
                </c:pt>
                <c:pt idx="95">
                  <c:v>3.6609921288669233E-3</c:v>
                </c:pt>
                <c:pt idx="96">
                  <c:v>3.6609921288669233E-3</c:v>
                </c:pt>
                <c:pt idx="97">
                  <c:v>3.6609921288669233E-3</c:v>
                </c:pt>
                <c:pt idx="98">
                  <c:v>3.6609921288669233E-3</c:v>
                </c:pt>
              </c:numCache>
            </c:numRef>
          </c:xVal>
          <c:yVal>
            <c:numRef>
              <c:f>Minta!$T$58:$T$156</c:f>
              <c:numCache>
                <c:formatCode>General</c:formatCode>
                <c:ptCount val="99"/>
                <c:pt idx="0">
                  <c:v>-4.1546772008277113</c:v>
                </c:pt>
                <c:pt idx="1">
                  <c:v>-4.1546772008277113</c:v>
                </c:pt>
                <c:pt idx="2">
                  <c:v>-4.1546772008277113</c:v>
                </c:pt>
                <c:pt idx="3">
                  <c:v>-4.1546772008277113</c:v>
                </c:pt>
                <c:pt idx="4">
                  <c:v>-4.1546772008277113</c:v>
                </c:pt>
                <c:pt idx="5">
                  <c:v>-4.1546772008277113</c:v>
                </c:pt>
                <c:pt idx="6">
                  <c:v>-4.1546772008277113</c:v>
                </c:pt>
                <c:pt idx="7">
                  <c:v>-4.1546772008277113</c:v>
                </c:pt>
                <c:pt idx="8">
                  <c:v>-4.1546772008277113</c:v>
                </c:pt>
                <c:pt idx="9">
                  <c:v>-4.1546772008277113</c:v>
                </c:pt>
                <c:pt idx="10">
                  <c:v>-4.1546772008277113</c:v>
                </c:pt>
                <c:pt idx="11">
                  <c:v>-4.1546772008277113</c:v>
                </c:pt>
                <c:pt idx="12">
                  <c:v>-4.1546772008277113</c:v>
                </c:pt>
                <c:pt idx="13">
                  <c:v>-4.1546772008277113</c:v>
                </c:pt>
                <c:pt idx="14">
                  <c:v>-4.1546772008277113</c:v>
                </c:pt>
                <c:pt idx="15">
                  <c:v>-4.1546772008277113</c:v>
                </c:pt>
                <c:pt idx="16">
                  <c:v>-4.1546772008277113</c:v>
                </c:pt>
                <c:pt idx="17">
                  <c:v>-4.1546772008277113</c:v>
                </c:pt>
                <c:pt idx="18">
                  <c:v>-4.1546772008277113</c:v>
                </c:pt>
                <c:pt idx="19">
                  <c:v>-4.1546772008277113</c:v>
                </c:pt>
                <c:pt idx="20">
                  <c:v>-4.1546772008277113</c:v>
                </c:pt>
                <c:pt idx="21">
                  <c:v>-4.1546772008277113</c:v>
                </c:pt>
                <c:pt idx="22">
                  <c:v>-4.1546772008277113</c:v>
                </c:pt>
                <c:pt idx="23">
                  <c:v>-4.1546772008277113</c:v>
                </c:pt>
                <c:pt idx="24">
                  <c:v>-4.1546772008277113</c:v>
                </c:pt>
                <c:pt idx="25">
                  <c:v>-4.1546772008277113</c:v>
                </c:pt>
                <c:pt idx="26">
                  <c:v>-4.1546772008277113</c:v>
                </c:pt>
                <c:pt idx="27">
                  <c:v>-4.1546772008277113</c:v>
                </c:pt>
                <c:pt idx="28">
                  <c:v>-4.1546772008277113</c:v>
                </c:pt>
                <c:pt idx="29">
                  <c:v>-4.1546772008277113</c:v>
                </c:pt>
                <c:pt idx="30">
                  <c:v>-4.1546772008277113</c:v>
                </c:pt>
                <c:pt idx="31">
                  <c:v>-4.1546772008277113</c:v>
                </c:pt>
                <c:pt idx="32">
                  <c:v>-4.1546772008277113</c:v>
                </c:pt>
                <c:pt idx="33">
                  <c:v>-4.1546772008277113</c:v>
                </c:pt>
                <c:pt idx="34">
                  <c:v>-4.1546772008277113</c:v>
                </c:pt>
                <c:pt idx="35">
                  <c:v>-4.1546772008277113</c:v>
                </c:pt>
                <c:pt idx="36">
                  <c:v>-4.1546772008277113</c:v>
                </c:pt>
                <c:pt idx="37">
                  <c:v>-4.1546772008277113</c:v>
                </c:pt>
                <c:pt idx="38">
                  <c:v>-4.1546772008277113</c:v>
                </c:pt>
                <c:pt idx="39">
                  <c:v>-4.1546772008277113</c:v>
                </c:pt>
                <c:pt idx="40">
                  <c:v>-4.1546772008277113</c:v>
                </c:pt>
                <c:pt idx="41">
                  <c:v>-4.1546772008277113</c:v>
                </c:pt>
                <c:pt idx="42">
                  <c:v>-4.1546772008277113</c:v>
                </c:pt>
                <c:pt idx="43">
                  <c:v>-4.1546772008277113</c:v>
                </c:pt>
                <c:pt idx="44">
                  <c:v>-4.1546772008277113</c:v>
                </c:pt>
                <c:pt idx="45">
                  <c:v>-4.1546772008277113</c:v>
                </c:pt>
                <c:pt idx="46">
                  <c:v>-4.1546772008277113</c:v>
                </c:pt>
                <c:pt idx="47">
                  <c:v>-4.1546772008277113</c:v>
                </c:pt>
                <c:pt idx="48">
                  <c:v>-4.1546772008277113</c:v>
                </c:pt>
                <c:pt idx="49">
                  <c:v>-4.1546772008277113</c:v>
                </c:pt>
                <c:pt idx="50">
                  <c:v>-4.1546772008277113</c:v>
                </c:pt>
                <c:pt idx="51">
                  <c:v>-4.1546772008277113</c:v>
                </c:pt>
                <c:pt idx="52">
                  <c:v>-4.1546772008277113</c:v>
                </c:pt>
                <c:pt idx="53">
                  <c:v>-4.1546772008277113</c:v>
                </c:pt>
                <c:pt idx="54">
                  <c:v>-4.1546772008277113</c:v>
                </c:pt>
                <c:pt idx="55">
                  <c:v>-4.1546772008277113</c:v>
                </c:pt>
                <c:pt idx="56">
                  <c:v>-4.1546772008277113</c:v>
                </c:pt>
                <c:pt idx="57">
                  <c:v>-4.1546772008277113</c:v>
                </c:pt>
                <c:pt idx="58">
                  <c:v>-4.1546772008277113</c:v>
                </c:pt>
                <c:pt idx="59">
                  <c:v>-4.1546772008277113</c:v>
                </c:pt>
                <c:pt idx="60">
                  <c:v>-4.1546772008277113</c:v>
                </c:pt>
                <c:pt idx="61">
                  <c:v>-4.1546772008277113</c:v>
                </c:pt>
                <c:pt idx="62">
                  <c:v>-4.1546772008277113</c:v>
                </c:pt>
                <c:pt idx="63">
                  <c:v>-4.1546772008277113</c:v>
                </c:pt>
                <c:pt idx="64">
                  <c:v>-4.1546772008277113</c:v>
                </c:pt>
                <c:pt idx="65">
                  <c:v>-4.1546772008277113</c:v>
                </c:pt>
                <c:pt idx="66">
                  <c:v>-4.1546772008277113</c:v>
                </c:pt>
                <c:pt idx="67">
                  <c:v>-4.1546772008277113</c:v>
                </c:pt>
                <c:pt idx="68">
                  <c:v>-4.1546772008277113</c:v>
                </c:pt>
                <c:pt idx="69">
                  <c:v>-4.1546772008277113</c:v>
                </c:pt>
                <c:pt idx="70">
                  <c:v>-4.1546772008277113</c:v>
                </c:pt>
                <c:pt idx="71">
                  <c:v>-4.1546772008277113</c:v>
                </c:pt>
                <c:pt idx="72">
                  <c:v>-4.1546772008277113</c:v>
                </c:pt>
                <c:pt idx="73">
                  <c:v>-4.1546772008277113</c:v>
                </c:pt>
                <c:pt idx="74">
                  <c:v>-4.1546772008277113</c:v>
                </c:pt>
                <c:pt idx="75">
                  <c:v>-4.1546772008277113</c:v>
                </c:pt>
                <c:pt idx="76">
                  <c:v>-4.1546772008277113</c:v>
                </c:pt>
                <c:pt idx="77">
                  <c:v>-4.1546772008277113</c:v>
                </c:pt>
                <c:pt idx="78">
                  <c:v>-4.1546772008277113</c:v>
                </c:pt>
                <c:pt idx="79">
                  <c:v>-4.1546772008277113</c:v>
                </c:pt>
                <c:pt idx="80">
                  <c:v>-4.1546772008277113</c:v>
                </c:pt>
                <c:pt idx="81">
                  <c:v>-4.1546772008277113</c:v>
                </c:pt>
                <c:pt idx="82">
                  <c:v>-4.1546772008277113</c:v>
                </c:pt>
                <c:pt idx="83">
                  <c:v>-4.1546772008277113</c:v>
                </c:pt>
                <c:pt idx="84">
                  <c:v>-4.1546772008277113</c:v>
                </c:pt>
                <c:pt idx="85">
                  <c:v>-4.1546772008277113</c:v>
                </c:pt>
                <c:pt idx="86">
                  <c:v>-4.1546772008277113</c:v>
                </c:pt>
                <c:pt idx="87">
                  <c:v>-4.1546772008277113</c:v>
                </c:pt>
                <c:pt idx="88">
                  <c:v>-4.1546772008277113</c:v>
                </c:pt>
                <c:pt idx="89">
                  <c:v>-4.1546772008277113</c:v>
                </c:pt>
                <c:pt idx="90">
                  <c:v>-4.1546772008277113</c:v>
                </c:pt>
                <c:pt idx="91">
                  <c:v>-4.1546772008277113</c:v>
                </c:pt>
                <c:pt idx="92">
                  <c:v>-4.1546772008277113</c:v>
                </c:pt>
                <c:pt idx="93">
                  <c:v>-4.1546772008277113</c:v>
                </c:pt>
                <c:pt idx="94">
                  <c:v>-4.1546772008277113</c:v>
                </c:pt>
                <c:pt idx="95">
                  <c:v>-4.1546772008277113</c:v>
                </c:pt>
                <c:pt idx="96">
                  <c:v>-4.1546772008277113</c:v>
                </c:pt>
                <c:pt idx="97">
                  <c:v>-4.1546772008277113</c:v>
                </c:pt>
                <c:pt idx="98">
                  <c:v>-4.1546772008277113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55-48CA-8A71-9A72BF934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780672"/>
        <c:axId val="1949782752"/>
      </c:scatterChart>
      <c:valAx>
        <c:axId val="194978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1/T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2752"/>
        <c:crosses val="autoZero"/>
        <c:crossBetween val="midCat"/>
      </c:valAx>
      <c:valAx>
        <c:axId val="19497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ln(tenzió)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abs(ln(akt))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Munka2!$P$57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8114736633397022"/>
                  <c:y val="-6.32329851699440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Munka2!$D$58:$D$156</c:f>
              <c:numCache>
                <c:formatCode>General</c:formatCode>
                <c:ptCount val="99"/>
                <c:pt idx="0">
                  <c:v>4.02E-2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0.2001</c:v>
                </c:pt>
                <c:pt idx="5">
                  <c:v>0.24010000000000001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0.36009999999999998</c:v>
                </c:pt>
                <c:pt idx="9">
                  <c:v>0.39040000000000002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0.84009999999999996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</c:numCache>
            </c:numRef>
          </c:xVal>
          <c:yVal>
            <c:numRef>
              <c:f>Munka2!$P$58:$P$156</c:f>
              <c:numCache>
                <c:formatCode>General</c:formatCode>
                <c:ptCount val="99"/>
                <c:pt idx="0">
                  <c:v>0.53333616401365069</c:v>
                </c:pt>
                <c:pt idx="1">
                  <c:v>0.51666535098810895</c:v>
                </c:pt>
                <c:pt idx="2">
                  <c:v>0.49759256246026728</c:v>
                </c:pt>
                <c:pt idx="3">
                  <c:v>0.46911821916825758</c:v>
                </c:pt>
                <c:pt idx="4">
                  <c:v>0.43685489039813002</c:v>
                </c:pt>
                <c:pt idx="5">
                  <c:v>0.41138990843283946</c:v>
                </c:pt>
                <c:pt idx="6">
                  <c:v>0.37214597010964162</c:v>
                </c:pt>
                <c:pt idx="7">
                  <c:v>0.32815030379675292</c:v>
                </c:pt>
                <c:pt idx="8">
                  <c:v>0.28553858780115049</c:v>
                </c:pt>
                <c:pt idx="9">
                  <c:v>0.25239337256673</c:v>
                </c:pt>
                <c:pt idx="10">
                  <c:v>0.19575668883825992</c:v>
                </c:pt>
                <c:pt idx="11">
                  <c:v>0.16187370592504163</c:v>
                </c:pt>
                <c:pt idx="12">
                  <c:v>0.10466706990780196</c:v>
                </c:pt>
                <c:pt idx="13">
                  <c:v>6.4197782299070527E-2</c:v>
                </c:pt>
                <c:pt idx="14">
                  <c:v>2.1608174270607697E-2</c:v>
                </c:pt>
                <c:pt idx="15">
                  <c:v>3.1277647424690046E-2</c:v>
                </c:pt>
                <c:pt idx="16">
                  <c:v>8.3855367159483982E-2</c:v>
                </c:pt>
                <c:pt idx="17">
                  <c:v>0.13172613430223318</c:v>
                </c:pt>
                <c:pt idx="18">
                  <c:v>0.18733976444443343</c:v>
                </c:pt>
                <c:pt idx="19">
                  <c:v>0.23421130070944621</c:v>
                </c:pt>
                <c:pt idx="20">
                  <c:v>0.27988150239995518</c:v>
                </c:pt>
                <c:pt idx="21">
                  <c:v>0.33442108212658189</c:v>
                </c:pt>
                <c:pt idx="22">
                  <c:v>0.39586569827783619</c:v>
                </c:pt>
                <c:pt idx="23">
                  <c:v>0.45070680150285519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A3-4A85-B9F3-15E9EB581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31"/>
        <c:axId val="6833727"/>
      </c:scatterChart>
      <c:valAx>
        <c:axId val="683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3727"/>
        <c:crosses val="autoZero"/>
        <c:crossBetween val="midCat"/>
      </c:valAx>
      <c:valAx>
        <c:axId val="683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1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Aktivitások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Munka2!$G$55</c:f>
              <c:strCache>
                <c:ptCount val="1"/>
                <c:pt idx="0">
                  <c:v>Aktivitás(ald)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Munka2!$D$58:$D$156</c:f>
              <c:numCache>
                <c:formatCode>General</c:formatCode>
                <c:ptCount val="99"/>
                <c:pt idx="0">
                  <c:v>4.02E-2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0.2001</c:v>
                </c:pt>
                <c:pt idx="5">
                  <c:v>0.24010000000000001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0.36009999999999998</c:v>
                </c:pt>
                <c:pt idx="9">
                  <c:v>0.39040000000000002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0.84009999999999996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</c:numCache>
            </c:numRef>
          </c:xVal>
          <c:yVal>
            <c:numRef>
              <c:f>Munka2!$G$58:$G$156</c:f>
              <c:numCache>
                <c:formatCode>General</c:formatCode>
                <c:ptCount val="99"/>
                <c:pt idx="0">
                  <c:v>0.60935163411707094</c:v>
                </c:pt>
                <c:pt idx="1">
                  <c:v>0.64801552943787799</c:v>
                </c:pt>
                <c:pt idx="2">
                  <c:v>0.68655373191923486</c:v>
                </c:pt>
                <c:pt idx="3">
                  <c:v>0.71798273550436342</c:v>
                </c:pt>
                <c:pt idx="4">
                  <c:v>0.74697238688583734</c:v>
                </c:pt>
                <c:pt idx="5">
                  <c:v>0.78512414915762807</c:v>
                </c:pt>
                <c:pt idx="6">
                  <c:v>0.80758292837143741</c:v>
                </c:pt>
                <c:pt idx="7">
                  <c:v>0.82571146864873579</c:v>
                </c:pt>
                <c:pt idx="8">
                  <c:v>0.84644036114384036</c:v>
                </c:pt>
                <c:pt idx="9">
                  <c:v>0.86142092786214364</c:v>
                </c:pt>
                <c:pt idx="10">
                  <c:v>0.88385767524793235</c:v>
                </c:pt>
                <c:pt idx="11">
                  <c:v>0.91944388689586232</c:v>
                </c:pt>
                <c:pt idx="12">
                  <c:v>0.92156878632288175</c:v>
                </c:pt>
                <c:pt idx="13">
                  <c:v>0.94817513304034673</c:v>
                </c:pt>
                <c:pt idx="14">
                  <c:v>0.97238056851936916</c:v>
                </c:pt>
                <c:pt idx="15">
                  <c:v>0.97996765770153338</c:v>
                </c:pt>
                <c:pt idx="16">
                  <c:v>0.98660439894541541</c:v>
                </c:pt>
                <c:pt idx="17">
                  <c:v>1.0045217814917315</c:v>
                </c:pt>
                <c:pt idx="18">
                  <c:v>1.0037957646700391</c:v>
                </c:pt>
                <c:pt idx="19">
                  <c:v>1.022043805016186</c:v>
                </c:pt>
                <c:pt idx="20">
                  <c:v>1.0294435055140267</c:v>
                </c:pt>
                <c:pt idx="21">
                  <c:v>1.0298847936550404</c:v>
                </c:pt>
                <c:pt idx="22">
                  <c:v>1.0188106273041981</c:v>
                </c:pt>
                <c:pt idx="23">
                  <c:v>1.0159437777231901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94-4806-9BCE-FE93268A58B2}"/>
            </c:ext>
          </c:extLst>
        </c:ser>
        <c:ser>
          <c:idx val="1"/>
          <c:order val="1"/>
          <c:tx>
            <c:strRef>
              <c:f>Munka2!$L$55</c:f>
              <c:strCache>
                <c:ptCount val="1"/>
                <c:pt idx="0">
                  <c:v>Aktivitás(eth)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Munka2!$D$58:$D$156</c:f>
              <c:numCache>
                <c:formatCode>General</c:formatCode>
                <c:ptCount val="99"/>
                <c:pt idx="0">
                  <c:v>4.02E-2</c:v>
                </c:pt>
                <c:pt idx="1">
                  <c:v>0.08</c:v>
                </c:pt>
                <c:pt idx="2">
                  <c:v>0.12</c:v>
                </c:pt>
                <c:pt idx="3">
                  <c:v>0.16</c:v>
                </c:pt>
                <c:pt idx="4">
                  <c:v>0.2001</c:v>
                </c:pt>
                <c:pt idx="5">
                  <c:v>0.24010000000000001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0.36009999999999998</c:v>
                </c:pt>
                <c:pt idx="9">
                  <c:v>0.39040000000000002</c:v>
                </c:pt>
                <c:pt idx="10">
                  <c:v>0.44</c:v>
                </c:pt>
                <c:pt idx="11">
                  <c:v>0.48</c:v>
                </c:pt>
                <c:pt idx="12">
                  <c:v>0.52</c:v>
                </c:pt>
                <c:pt idx="13">
                  <c:v>0.56000000000000005</c:v>
                </c:pt>
                <c:pt idx="14">
                  <c:v>0.6</c:v>
                </c:pt>
                <c:pt idx="15">
                  <c:v>0.64</c:v>
                </c:pt>
                <c:pt idx="16">
                  <c:v>0.68</c:v>
                </c:pt>
                <c:pt idx="17">
                  <c:v>0.72</c:v>
                </c:pt>
                <c:pt idx="18">
                  <c:v>0.76</c:v>
                </c:pt>
                <c:pt idx="19">
                  <c:v>0.8</c:v>
                </c:pt>
                <c:pt idx="20">
                  <c:v>0.84009999999999996</c:v>
                </c:pt>
                <c:pt idx="21">
                  <c:v>0.88</c:v>
                </c:pt>
                <c:pt idx="22">
                  <c:v>0.92</c:v>
                </c:pt>
                <c:pt idx="23">
                  <c:v>0.96</c:v>
                </c:pt>
              </c:numCache>
            </c:numRef>
          </c:xVal>
          <c:yVal>
            <c:numRef>
              <c:f>Munka2!$L$58:$L$156</c:f>
              <c:numCache>
                <c:formatCode>General</c:formatCode>
                <c:ptCount val="99"/>
                <c:pt idx="0">
                  <c:v>1.0387067004507802</c:v>
                </c:pt>
                <c:pt idx="1">
                  <c:v>1.0863513905874265</c:v>
                </c:pt>
                <c:pt idx="2">
                  <c:v>1.1292139542783257</c:v>
                </c:pt>
                <c:pt idx="3">
                  <c:v>1.1477556923255903</c:v>
                </c:pt>
                <c:pt idx="4">
                  <c:v>1.1561873568514704</c:v>
                </c:pt>
                <c:pt idx="5">
                  <c:v>1.1846844906524299</c:v>
                </c:pt>
                <c:pt idx="6">
                  <c:v>1.1716774484285113</c:v>
                </c:pt>
                <c:pt idx="7">
                  <c:v>1.1464158527775761</c:v>
                </c:pt>
                <c:pt idx="8">
                  <c:v>1.1261706297730383</c:v>
                </c:pt>
                <c:pt idx="9">
                  <c:v>1.1087368130948441</c:v>
                </c:pt>
                <c:pt idx="10">
                  <c:v>1.0749750571733325</c:v>
                </c:pt>
                <c:pt idx="11">
                  <c:v>1.0810009780864798</c:v>
                </c:pt>
                <c:pt idx="12">
                  <c:v>1.0232554998771728</c:v>
                </c:pt>
                <c:pt idx="13">
                  <c:v>1.0110422485157717</c:v>
                </c:pt>
                <c:pt idx="14">
                  <c:v>0.99362058991241753</c:v>
                </c:pt>
                <c:pt idx="15">
                  <c:v>0.94979096291914133</c:v>
                </c:pt>
                <c:pt idx="16">
                  <c:v>0.90724612988744302</c:v>
                </c:pt>
                <c:pt idx="17">
                  <c:v>0.88054473555130652</c:v>
                </c:pt>
                <c:pt idx="18">
                  <c:v>0.83230927247192099</c:v>
                </c:pt>
                <c:pt idx="19">
                  <c:v>0.80863555814207444</c:v>
                </c:pt>
                <c:pt idx="20">
                  <c:v>0.77812886515483237</c:v>
                </c:pt>
                <c:pt idx="21">
                  <c:v>0.73714243888862419</c:v>
                </c:pt>
                <c:pt idx="22">
                  <c:v>0.68575846642670435</c:v>
                </c:pt>
                <c:pt idx="23">
                  <c:v>0.64733665288960529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94-4806-9BCE-FE93268A5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90064"/>
        <c:axId val="1156091312"/>
      </c:scatterChart>
      <c:valAx>
        <c:axId val="115609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1312"/>
        <c:crosses val="autoZero"/>
        <c:crossBetween val="midCat"/>
      </c:valAx>
      <c:valAx>
        <c:axId val="115609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Mod</a:t>
            </a:r>
            <a:r>
              <a:rPr lang="hu-HU" baseline="0"/>
              <a:t> herington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Munka3!$R$57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Munka3!$D$58:$D$156</c:f>
              <c:numCache>
                <c:formatCode>General</c:formatCode>
                <c:ptCount val="99"/>
                <c:pt idx="0">
                  <c:v>4.0000000000000001E-3</c:v>
                </c:pt>
                <c:pt idx="1">
                  <c:v>4.0000000000000001E-3</c:v>
                </c:pt>
                <c:pt idx="2">
                  <c:v>7.0000000000000097E-3</c:v>
                </c:pt>
                <c:pt idx="3">
                  <c:v>8.0000000000000106E-3</c:v>
                </c:pt>
                <c:pt idx="4">
                  <c:v>1.59999999999999E-2</c:v>
                </c:pt>
                <c:pt idx="5">
                  <c:v>4.0999999999999898E-2</c:v>
                </c:pt>
                <c:pt idx="6">
                  <c:v>8.5000000000000006E-2</c:v>
                </c:pt>
                <c:pt idx="7">
                  <c:v>0.19700000000000001</c:v>
                </c:pt>
                <c:pt idx="8">
                  <c:v>0.39900000000000002</c:v>
                </c:pt>
              </c:numCache>
            </c:numRef>
          </c:xVal>
          <c:yVal>
            <c:numRef>
              <c:f>Munka3!$R$58:$R$156</c:f>
              <c:numCache>
                <c:formatCode>General</c:formatCode>
                <c:ptCount val="99"/>
                <c:pt idx="0">
                  <c:v>93.278353279776212</c:v>
                </c:pt>
                <c:pt idx="1">
                  <c:v>90.857032543291197</c:v>
                </c:pt>
                <c:pt idx="2">
                  <c:v>90.067954060369274</c:v>
                </c:pt>
                <c:pt idx="3">
                  <c:v>85.041405691404208</c:v>
                </c:pt>
                <c:pt idx="4">
                  <c:v>91.124102942668515</c:v>
                </c:pt>
                <c:pt idx="5">
                  <c:v>180.5561659766048</c:v>
                </c:pt>
                <c:pt idx="6">
                  <c:v>238.46433096636707</c:v>
                </c:pt>
                <c:pt idx="7">
                  <c:v>166.31527901121822</c:v>
                </c:pt>
                <c:pt idx="8">
                  <c:v>754.4986682623296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4F-4C9B-BDD9-F88C0E178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392400"/>
        <c:axId val="1904386576"/>
      </c:scatterChart>
      <c:valAx>
        <c:axId val="190439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86576"/>
        <c:crosses val="autoZero"/>
        <c:crossBetween val="midCat"/>
      </c:valAx>
      <c:valAx>
        <c:axId val="19043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dGe(Havasi)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9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L-W</a:t>
            </a:r>
          </a:p>
          <a:p>
            <a:pPr>
              <a:defRPr/>
            </a:pPr>
            <a:r>
              <a:rPr lang="hu-HU"/>
              <a:t>dH meghatározás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Munka3!$S$57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627077865266842E-2"/>
                  <c:y val="0.10352880143693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Munka3!$A$58:$A$156</c:f>
              <c:numCache>
                <c:formatCode>General</c:formatCode>
                <c:ptCount val="99"/>
                <c:pt idx="0">
                  <c:v>2.8561366809920965E-3</c:v>
                </c:pt>
                <c:pt idx="1">
                  <c:v>2.8561366809920965E-3</c:v>
                </c:pt>
                <c:pt idx="2">
                  <c:v>2.8594030927418228E-3</c:v>
                </c:pt>
                <c:pt idx="3">
                  <c:v>2.8594030927418228E-3</c:v>
                </c:pt>
                <c:pt idx="4">
                  <c:v>2.867601902527688E-3</c:v>
                </c:pt>
                <c:pt idx="5">
                  <c:v>2.8975109801178591E-3</c:v>
                </c:pt>
                <c:pt idx="6">
                  <c:v>2.9401041972927518E-3</c:v>
                </c:pt>
                <c:pt idx="7">
                  <c:v>3.0200111982015229E-3</c:v>
                </c:pt>
                <c:pt idx="8">
                  <c:v>3.1562778255480426E-3</c:v>
                </c:pt>
              </c:numCache>
            </c:numRef>
          </c:xVal>
          <c:yVal>
            <c:numRef>
              <c:f>Munka3!$S$58:$S$156</c:f>
              <c:numCache>
                <c:formatCode>General</c:formatCode>
                <c:ptCount val="99"/>
                <c:pt idx="0">
                  <c:v>1.7265594625279146</c:v>
                </c:pt>
                <c:pt idx="1">
                  <c:v>1.7265594625279146</c:v>
                </c:pt>
                <c:pt idx="2">
                  <c:v>1.7168948407416691</c:v>
                </c:pt>
                <c:pt idx="3">
                  <c:v>1.7168948407416691</c:v>
                </c:pt>
                <c:pt idx="4">
                  <c:v>1.6926119812942013</c:v>
                </c:pt>
                <c:pt idx="5">
                  <c:v>1.603732758108209</c:v>
                </c:pt>
                <c:pt idx="6">
                  <c:v>1.4763533793849599</c:v>
                </c:pt>
                <c:pt idx="7">
                  <c:v>1.2347895647732701</c:v>
                </c:pt>
                <c:pt idx="8">
                  <c:v>0.81486051839350271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55-49A0-BDE2-E1109C1C070F}"/>
            </c:ext>
          </c:extLst>
        </c:ser>
        <c:ser>
          <c:idx val="1"/>
          <c:order val="1"/>
          <c:tx>
            <c:strRef>
              <c:f>Munka3!$T$57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928477690288717E-2"/>
                  <c:y val="-0.174275296545067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Munka3!$A$58:$A$156</c:f>
              <c:numCache>
                <c:formatCode>General</c:formatCode>
                <c:ptCount val="99"/>
                <c:pt idx="0">
                  <c:v>2.8561366809920965E-3</c:v>
                </c:pt>
                <c:pt idx="1">
                  <c:v>2.8561366809920965E-3</c:v>
                </c:pt>
                <c:pt idx="2">
                  <c:v>2.8594030927418228E-3</c:v>
                </c:pt>
                <c:pt idx="3">
                  <c:v>2.8594030927418228E-3</c:v>
                </c:pt>
                <c:pt idx="4">
                  <c:v>2.867601902527688E-3</c:v>
                </c:pt>
                <c:pt idx="5">
                  <c:v>2.8975109801178591E-3</c:v>
                </c:pt>
                <c:pt idx="6">
                  <c:v>2.9401041972927518E-3</c:v>
                </c:pt>
                <c:pt idx="7">
                  <c:v>3.0200111982015229E-3</c:v>
                </c:pt>
                <c:pt idx="8">
                  <c:v>3.1562778255480426E-3</c:v>
                </c:pt>
              </c:numCache>
            </c:numRef>
          </c:xVal>
          <c:yVal>
            <c:numRef>
              <c:f>Munka3!$T$58:$T$156</c:f>
              <c:numCache>
                <c:formatCode>General</c:formatCode>
                <c:ptCount val="99"/>
                <c:pt idx="0">
                  <c:v>-3.9672667729785713E-2</c:v>
                </c:pt>
                <c:pt idx="1">
                  <c:v>-3.9672667729785713E-2</c:v>
                </c:pt>
                <c:pt idx="2">
                  <c:v>-5.5656342439254262E-2</c:v>
                </c:pt>
                <c:pt idx="3">
                  <c:v>-5.5656342439254262E-2</c:v>
                </c:pt>
                <c:pt idx="4">
                  <c:v>-9.5800568481270679E-2</c:v>
                </c:pt>
                <c:pt idx="5">
                  <c:v>-0.24254516673032939</c:v>
                </c:pt>
                <c:pt idx="6">
                  <c:v>-0.4523372438143678</c:v>
                </c:pt>
                <c:pt idx="7">
                  <c:v>-0.84852089993123536</c:v>
                </c:pt>
                <c:pt idx="8">
                  <c:v>-1.5320832511945459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55-49A0-BDE2-E1109C1C0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780672"/>
        <c:axId val="1949782752"/>
      </c:scatterChart>
      <c:valAx>
        <c:axId val="194978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1/T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2752"/>
        <c:crosses val="autoZero"/>
        <c:crossBetween val="midCat"/>
      </c:valAx>
      <c:valAx>
        <c:axId val="19497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ln(tenzió)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Munka3!$Y$57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32382213491236478"/>
                  <c:y val="-0.12492129975456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(Munka3!$D$58:$D$156,Munka3!$P$2:$P$3)</c:f>
              <c:numCache>
                <c:formatCode>General</c:formatCode>
                <c:ptCount val="101"/>
                <c:pt idx="0">
                  <c:v>4.0000000000000001E-3</c:v>
                </c:pt>
                <c:pt idx="1">
                  <c:v>4.0000000000000001E-3</c:v>
                </c:pt>
                <c:pt idx="2">
                  <c:v>7.0000000000000097E-3</c:v>
                </c:pt>
                <c:pt idx="3">
                  <c:v>8.0000000000000106E-3</c:v>
                </c:pt>
                <c:pt idx="4">
                  <c:v>1.59999999999999E-2</c:v>
                </c:pt>
                <c:pt idx="5">
                  <c:v>4.0999999999999898E-2</c:v>
                </c:pt>
                <c:pt idx="6">
                  <c:v>8.5000000000000006E-2</c:v>
                </c:pt>
                <c:pt idx="7">
                  <c:v>0.19700000000000001</c:v>
                </c:pt>
                <c:pt idx="8">
                  <c:v>0.39900000000000002</c:v>
                </c:pt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(Munka3!$Y$58:$Y$156,Munka3!$Q$2:$Q$3)</c:f>
              <c:numCache>
                <c:formatCode>General</c:formatCode>
                <c:ptCount val="101"/>
                <c:pt idx="0">
                  <c:v>1.0557780485347363</c:v>
                </c:pt>
                <c:pt idx="1">
                  <c:v>1.0557780485347357</c:v>
                </c:pt>
                <c:pt idx="2">
                  <c:v>1.3193093768768649</c:v>
                </c:pt>
                <c:pt idx="3">
                  <c:v>1.2756940249387387</c:v>
                </c:pt>
                <c:pt idx="4">
                  <c:v>1.9121099346233883</c:v>
                </c:pt>
                <c:pt idx="5">
                  <c:v>4.3668017776705152</c:v>
                </c:pt>
                <c:pt idx="6">
                  <c:v>7.3500853200334708</c:v>
                </c:pt>
                <c:pt idx="7">
                  <c:v>11.087514620382855</c:v>
                </c:pt>
                <c:pt idx="8">
                  <c:v>15.210184208881151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65-4EF6-9A09-7FFFC217C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2608"/>
        <c:axId val="259828016"/>
        <c:extLst/>
      </c:scatterChart>
      <c:valAx>
        <c:axId val="25982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8016"/>
        <c:crosses val="autoZero"/>
        <c:crossBetween val="midCat"/>
      </c:valAx>
      <c:valAx>
        <c:axId val="2598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Munka3!$Z$57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9.5840332458442701E-2"/>
                  <c:y val="-0.11354731700204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(Munka3!$D$58:$D$156,Munka3!$P$2:$P$3)</c:f>
              <c:numCache>
                <c:formatCode>General</c:formatCode>
                <c:ptCount val="101"/>
                <c:pt idx="0">
                  <c:v>4.0000000000000001E-3</c:v>
                </c:pt>
                <c:pt idx="1">
                  <c:v>4.0000000000000001E-3</c:v>
                </c:pt>
                <c:pt idx="2">
                  <c:v>7.0000000000000097E-3</c:v>
                </c:pt>
                <c:pt idx="3">
                  <c:v>8.0000000000000106E-3</c:v>
                </c:pt>
                <c:pt idx="4">
                  <c:v>1.59999999999999E-2</c:v>
                </c:pt>
                <c:pt idx="5">
                  <c:v>4.0999999999999898E-2</c:v>
                </c:pt>
                <c:pt idx="6">
                  <c:v>8.5000000000000006E-2</c:v>
                </c:pt>
                <c:pt idx="7">
                  <c:v>0.19700000000000001</c:v>
                </c:pt>
                <c:pt idx="8">
                  <c:v>0.39900000000000002</c:v>
                </c:pt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(Munka3!$Z$58:$Z$156,Munka3!$Q$2:$Q$3)</c:f>
              <c:numCache>
                <c:formatCode>General</c:formatCode>
                <c:ptCount val="101"/>
                <c:pt idx="0">
                  <c:v>1.22631902343511</c:v>
                </c:pt>
                <c:pt idx="1">
                  <c:v>1.22631902343511</c:v>
                </c:pt>
                <c:pt idx="2">
                  <c:v>1.4982526367061269</c:v>
                </c:pt>
                <c:pt idx="3">
                  <c:v>1.4555312368621571</c:v>
                </c:pt>
                <c:pt idx="4">
                  <c:v>2.1128304852795168</c:v>
                </c:pt>
                <c:pt idx="5">
                  <c:v>4.6322500934441564</c:v>
                </c:pt>
                <c:pt idx="6">
                  <c:v>7.6948128081604636</c:v>
                </c:pt>
                <c:pt idx="7">
                  <c:v>11.544954445453641</c:v>
                </c:pt>
                <c:pt idx="8">
                  <c:v>15.676562924480152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9A-4AFB-B87C-0A9B81339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559"/>
        <c:axId val="6827903"/>
      </c:scatterChart>
      <c:valAx>
        <c:axId val="683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7903"/>
        <c:crosses val="autoZero"/>
        <c:crossBetween val="midCat"/>
      </c:valAx>
      <c:valAx>
        <c:axId val="6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ln(akt1/akt2)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Munka3!$O$57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6642629046369203"/>
                  <c:y val="-0.44061497521143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Munka3!$D$58:$D$156</c:f>
              <c:numCache>
                <c:formatCode>General</c:formatCode>
                <c:ptCount val="99"/>
                <c:pt idx="0">
                  <c:v>4.0000000000000001E-3</c:v>
                </c:pt>
                <c:pt idx="1">
                  <c:v>4.0000000000000001E-3</c:v>
                </c:pt>
                <c:pt idx="2">
                  <c:v>7.0000000000000097E-3</c:v>
                </c:pt>
                <c:pt idx="3">
                  <c:v>8.0000000000000106E-3</c:v>
                </c:pt>
                <c:pt idx="4">
                  <c:v>1.59999999999999E-2</c:v>
                </c:pt>
                <c:pt idx="5">
                  <c:v>4.0999999999999898E-2</c:v>
                </c:pt>
                <c:pt idx="6">
                  <c:v>8.5000000000000006E-2</c:v>
                </c:pt>
                <c:pt idx="7">
                  <c:v>0.19700000000000001</c:v>
                </c:pt>
                <c:pt idx="8">
                  <c:v>0.39900000000000002</c:v>
                </c:pt>
              </c:numCache>
            </c:numRef>
          </c:xVal>
          <c:yVal>
            <c:numRef>
              <c:f>Munka3!$O$58:$O$156</c:f>
              <c:numCache>
                <c:formatCode>General</c:formatCode>
                <c:ptCount val="99"/>
                <c:pt idx="0">
                  <c:v>-9.0788438600085022E-2</c:v>
                </c:pt>
                <c:pt idx="1">
                  <c:v>-4.3246450469498848E-2</c:v>
                </c:pt>
                <c:pt idx="2">
                  <c:v>2.9950323629801517E-2</c:v>
                </c:pt>
                <c:pt idx="3">
                  <c:v>-5.4872893335282134E-2</c:v>
                </c:pt>
                <c:pt idx="4">
                  <c:v>-3.2858650163636011E-2</c:v>
                </c:pt>
                <c:pt idx="5">
                  <c:v>-4.9291052175329197E-2</c:v>
                </c:pt>
                <c:pt idx="6">
                  <c:v>-9.3224270392049363E-2</c:v>
                </c:pt>
                <c:pt idx="7">
                  <c:v>-0.15879135850662726</c:v>
                </c:pt>
                <c:pt idx="8">
                  <c:v>-0.71767133087236901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B3-4850-A941-F73B5A8B7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063"/>
        <c:axId val="9190047"/>
      </c:scatterChart>
      <c:valAx>
        <c:axId val="918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90047"/>
        <c:crosses val="autoZero"/>
        <c:crossBetween val="midCat"/>
      </c:valAx>
      <c:valAx>
        <c:axId val="91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ln(akt1/akt2)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8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abs(ln(akt))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Munka3!$P$57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8114736633397022"/>
                  <c:y val="-6.32329851699440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Munka3!$D$58:$D$156</c:f>
              <c:numCache>
                <c:formatCode>General</c:formatCode>
                <c:ptCount val="99"/>
                <c:pt idx="0">
                  <c:v>4.0000000000000001E-3</c:v>
                </c:pt>
                <c:pt idx="1">
                  <c:v>4.0000000000000001E-3</c:v>
                </c:pt>
                <c:pt idx="2">
                  <c:v>7.0000000000000097E-3</c:v>
                </c:pt>
                <c:pt idx="3">
                  <c:v>8.0000000000000106E-3</c:v>
                </c:pt>
                <c:pt idx="4">
                  <c:v>1.59999999999999E-2</c:v>
                </c:pt>
                <c:pt idx="5">
                  <c:v>4.0999999999999898E-2</c:v>
                </c:pt>
                <c:pt idx="6">
                  <c:v>8.5000000000000006E-2</c:v>
                </c:pt>
                <c:pt idx="7">
                  <c:v>0.19700000000000001</c:v>
                </c:pt>
                <c:pt idx="8">
                  <c:v>0.39900000000000002</c:v>
                </c:pt>
              </c:numCache>
            </c:numRef>
          </c:xVal>
          <c:yVal>
            <c:numRef>
              <c:f>Munka3!$P$58:$P$156</c:f>
              <c:numCache>
                <c:formatCode>General</c:formatCode>
                <c:ptCount val="99"/>
                <c:pt idx="0">
                  <c:v>9.0788438600085022E-2</c:v>
                </c:pt>
                <c:pt idx="1">
                  <c:v>4.3246450469498848E-2</c:v>
                </c:pt>
                <c:pt idx="2">
                  <c:v>2.9950323629801517E-2</c:v>
                </c:pt>
                <c:pt idx="3">
                  <c:v>5.4872893335282134E-2</c:v>
                </c:pt>
                <c:pt idx="4">
                  <c:v>3.2858650163636011E-2</c:v>
                </c:pt>
                <c:pt idx="5">
                  <c:v>4.9291052175329197E-2</c:v>
                </c:pt>
                <c:pt idx="6">
                  <c:v>9.3224270392049363E-2</c:v>
                </c:pt>
                <c:pt idx="7">
                  <c:v>0.15879135850662726</c:v>
                </c:pt>
                <c:pt idx="8">
                  <c:v>0.71767133087236901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75-44C3-8794-4FB0A6CAA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31"/>
        <c:axId val="6833727"/>
      </c:scatterChart>
      <c:valAx>
        <c:axId val="683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3727"/>
        <c:crosses val="autoZero"/>
        <c:crossBetween val="midCat"/>
      </c:valAx>
      <c:valAx>
        <c:axId val="683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1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Aktivitások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Munka3!$G$55</c:f>
              <c:strCache>
                <c:ptCount val="1"/>
                <c:pt idx="0">
                  <c:v>Aktivitás(ald)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Munka3!$D$58:$D$156</c:f>
              <c:numCache>
                <c:formatCode>General</c:formatCode>
                <c:ptCount val="99"/>
                <c:pt idx="0">
                  <c:v>4.0000000000000001E-3</c:v>
                </c:pt>
                <c:pt idx="1">
                  <c:v>4.0000000000000001E-3</c:v>
                </c:pt>
                <c:pt idx="2">
                  <c:v>7.0000000000000097E-3</c:v>
                </c:pt>
                <c:pt idx="3">
                  <c:v>8.0000000000000106E-3</c:v>
                </c:pt>
                <c:pt idx="4">
                  <c:v>1.59999999999999E-2</c:v>
                </c:pt>
                <c:pt idx="5">
                  <c:v>4.0999999999999898E-2</c:v>
                </c:pt>
                <c:pt idx="6">
                  <c:v>8.5000000000000006E-2</c:v>
                </c:pt>
                <c:pt idx="7">
                  <c:v>0.19700000000000001</c:v>
                </c:pt>
                <c:pt idx="8">
                  <c:v>0.39900000000000002</c:v>
                </c:pt>
              </c:numCache>
            </c:numRef>
          </c:xVal>
          <c:yVal>
            <c:numRef>
              <c:f>Munka3!$G$58:$G$156</c:f>
              <c:numCache>
                <c:formatCode>General</c:formatCode>
                <c:ptCount val="99"/>
                <c:pt idx="0">
                  <c:v>0.94329043334055718</c:v>
                </c:pt>
                <c:pt idx="1">
                  <c:v>0.98820902540439348</c:v>
                </c:pt>
                <c:pt idx="2">
                  <c:v>1.0625985896393539</c:v>
                </c:pt>
                <c:pt idx="3">
                  <c:v>0.97512858378489498</c:v>
                </c:pt>
                <c:pt idx="4">
                  <c:v>0.99909733122349365</c:v>
                </c:pt>
                <c:pt idx="5">
                  <c:v>1.0157786743094592</c:v>
                </c:pt>
                <c:pt idx="6">
                  <c:v>0.99902910477088525</c:v>
                </c:pt>
                <c:pt idx="7">
                  <c:v>0.93510503226874653</c:v>
                </c:pt>
                <c:pt idx="8">
                  <c:v>0.86511999908558579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A4-4EAD-9585-7889F431DEF8}"/>
            </c:ext>
          </c:extLst>
        </c:ser>
        <c:ser>
          <c:idx val="1"/>
          <c:order val="1"/>
          <c:tx>
            <c:strRef>
              <c:f>Munka3!$L$55</c:f>
              <c:strCache>
                <c:ptCount val="1"/>
                <c:pt idx="0">
                  <c:v>Aktivitás(eth)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Munka3!$D$58:$D$156</c:f>
              <c:numCache>
                <c:formatCode>General</c:formatCode>
                <c:ptCount val="99"/>
                <c:pt idx="0">
                  <c:v>4.0000000000000001E-3</c:v>
                </c:pt>
                <c:pt idx="1">
                  <c:v>4.0000000000000001E-3</c:v>
                </c:pt>
                <c:pt idx="2">
                  <c:v>7.0000000000000097E-3</c:v>
                </c:pt>
                <c:pt idx="3">
                  <c:v>8.0000000000000106E-3</c:v>
                </c:pt>
                <c:pt idx="4">
                  <c:v>1.59999999999999E-2</c:v>
                </c:pt>
                <c:pt idx="5">
                  <c:v>4.0999999999999898E-2</c:v>
                </c:pt>
                <c:pt idx="6">
                  <c:v>8.5000000000000006E-2</c:v>
                </c:pt>
                <c:pt idx="7">
                  <c:v>0.19700000000000001</c:v>
                </c:pt>
                <c:pt idx="8">
                  <c:v>0.39900000000000002</c:v>
                </c:pt>
              </c:numCache>
            </c:numRef>
          </c:xVal>
          <c:yVal>
            <c:numRef>
              <c:f>Munka3!$L$58:$L$156</c:f>
              <c:numCache>
                <c:formatCode>General</c:formatCode>
                <c:ptCount val="99"/>
                <c:pt idx="0">
                  <c:v>1.0329382216206757</c:v>
                </c:pt>
                <c:pt idx="1">
                  <c:v>1.0318831263994084</c:v>
                </c:pt>
                <c:pt idx="2">
                  <c:v>1.0312452825204725</c:v>
                </c:pt>
                <c:pt idx="3">
                  <c:v>1.0301320083341261</c:v>
                </c:pt>
                <c:pt idx="4">
                  <c:v>1.0324716354291106</c:v>
                </c:pt>
                <c:pt idx="5">
                  <c:v>1.0671019727645426</c:v>
                </c:pt>
                <c:pt idx="6">
                  <c:v>1.0966421316890285</c:v>
                </c:pt>
                <c:pt idx="7">
                  <c:v>1.0960304121813105</c:v>
                </c:pt>
                <c:pt idx="8">
                  <c:v>1.7731972561137617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A4-4EAD-9585-7889F431D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90064"/>
        <c:axId val="1156091312"/>
      </c:scatterChart>
      <c:valAx>
        <c:axId val="115609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1312"/>
        <c:crosses val="autoZero"/>
        <c:crossBetween val="midCat"/>
      </c:valAx>
      <c:valAx>
        <c:axId val="115609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Mod</a:t>
            </a:r>
            <a:r>
              <a:rPr lang="hu-HU" baseline="0"/>
              <a:t> herington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Munka4!$R$57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2.1999999999999999E-2</c:v>
                </c:pt>
                <c:pt idx="1">
                  <c:v>3.3000000000000002E-2</c:v>
                </c:pt>
                <c:pt idx="2">
                  <c:v>6.9000000000000006E-2</c:v>
                </c:pt>
                <c:pt idx="3">
                  <c:v>0.108</c:v>
                </c:pt>
                <c:pt idx="4">
                  <c:v>0.17100000000000001</c:v>
                </c:pt>
                <c:pt idx="5">
                  <c:v>0.20799999999999999</c:v>
                </c:pt>
                <c:pt idx="6">
                  <c:v>0.26300000000000001</c:v>
                </c:pt>
                <c:pt idx="7">
                  <c:v>0.34399999999999997</c:v>
                </c:pt>
                <c:pt idx="8">
                  <c:v>0.45600000000000002</c:v>
                </c:pt>
                <c:pt idx="9">
                  <c:v>0.53100000000000003</c:v>
                </c:pt>
                <c:pt idx="10">
                  <c:v>0.74299999999999999</c:v>
                </c:pt>
              </c:numCache>
            </c:numRef>
          </c:xVal>
          <c:yVal>
            <c:numRef>
              <c:f>Munka4!$R$58:$R$156</c:f>
              <c:numCache>
                <c:formatCode>General</c:formatCode>
                <c:ptCount val="99"/>
                <c:pt idx="0">
                  <c:v>-67.078758985955858</c:v>
                </c:pt>
                <c:pt idx="1">
                  <c:v>-86.620368832964573</c:v>
                </c:pt>
                <c:pt idx="2">
                  <c:v>-228.08558088489397</c:v>
                </c:pt>
                <c:pt idx="3">
                  <c:v>-194.93807910413636</c:v>
                </c:pt>
                <c:pt idx="4">
                  <c:v>-259.16287072128426</c:v>
                </c:pt>
                <c:pt idx="5">
                  <c:v>-302.46580438373178</c:v>
                </c:pt>
                <c:pt idx="6">
                  <c:v>-182.45602254715445</c:v>
                </c:pt>
                <c:pt idx="7">
                  <c:v>-272.06364546259738</c:v>
                </c:pt>
                <c:pt idx="8">
                  <c:v>-340.48266047010299</c:v>
                </c:pt>
                <c:pt idx="9">
                  <c:v>-316.85246479299224</c:v>
                </c:pt>
                <c:pt idx="10">
                  <c:v>-657.51115586051969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37-4150-8C2B-8DB02E6C3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392400"/>
        <c:axId val="1904386576"/>
      </c:scatterChart>
      <c:valAx>
        <c:axId val="190439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86576"/>
        <c:crosses val="autoZero"/>
        <c:crossBetween val="midCat"/>
      </c:valAx>
      <c:valAx>
        <c:axId val="19043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dGe(Havasi)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9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Minta!$Y$57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32382213491236478"/>
                  <c:y val="-0.12492129975456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(Minta!$D$58:$D$156,Minta!$P$2:$P$3)</c:f>
              <c:numCache>
                <c:formatCode>General</c:formatCode>
                <c:ptCount val="101"/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(Minta!$Y$58:$Y$156,Minta!$Q$2:$Q$3)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9E-46B5-9BE2-7A2668F62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2608"/>
        <c:axId val="259828016"/>
        <c:extLst/>
      </c:scatterChart>
      <c:valAx>
        <c:axId val="25982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8016"/>
        <c:crosses val="autoZero"/>
        <c:crossBetween val="midCat"/>
      </c:valAx>
      <c:valAx>
        <c:axId val="2598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L-W</a:t>
            </a:r>
          </a:p>
          <a:p>
            <a:pPr>
              <a:defRPr/>
            </a:pPr>
            <a:r>
              <a:rPr lang="hu-HU"/>
              <a:t>dH meghatározás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Munka4!$S$57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627077865266842E-2"/>
                  <c:y val="0.10352880143693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Munka4!$A$58:$A$156</c:f>
              <c:numCache>
                <c:formatCode>General</c:formatCode>
                <c:ptCount val="99"/>
                <c:pt idx="0">
                  <c:v>2.8589394146710367E-3</c:v>
                </c:pt>
                <c:pt idx="1">
                  <c:v>2.8671339177469743E-3</c:v>
                </c:pt>
                <c:pt idx="2">
                  <c:v>2.8970271402772988E-3</c:v>
                </c:pt>
                <c:pt idx="3">
                  <c:v>2.9241270895812182E-3</c:v>
                </c:pt>
                <c:pt idx="4">
                  <c:v>2.9723537513526807E-3</c:v>
                </c:pt>
                <c:pt idx="5">
                  <c:v>3.0008911146164855E-3</c:v>
                </c:pt>
                <c:pt idx="6">
                  <c:v>3.0452016331538171E-3</c:v>
                </c:pt>
                <c:pt idx="7">
                  <c:v>3.0922704432936664E-3</c:v>
                </c:pt>
                <c:pt idx="8">
                  <c:v>3.1716891474407594E-3</c:v>
                </c:pt>
                <c:pt idx="9">
                  <c:v>3.2103702664494959E-3</c:v>
                </c:pt>
                <c:pt idx="10">
                  <c:v>3.3157211070052165E-3</c:v>
                </c:pt>
              </c:numCache>
            </c:numRef>
          </c:xVal>
          <c:yVal>
            <c:numRef>
              <c:f>Munka4!$S$58:$S$156</c:f>
              <c:numCache>
                <c:formatCode>General</c:formatCode>
                <c:ptCount val="99"/>
                <c:pt idx="0">
                  <c:v>1.7182671020188089</c:v>
                </c:pt>
                <c:pt idx="1">
                  <c:v>1.6939989739120185</c:v>
                </c:pt>
                <c:pt idx="2">
                  <c:v>1.605174267521452</c:v>
                </c:pt>
                <c:pt idx="3">
                  <c:v>1.524246287612669</c:v>
                </c:pt>
                <c:pt idx="4">
                  <c:v>1.3792709173961548</c:v>
                </c:pt>
                <c:pt idx="5">
                  <c:v>1.2929015459929767</c:v>
                </c:pt>
                <c:pt idx="6">
                  <c:v>1.1579266100109411</c:v>
                </c:pt>
                <c:pt idx="7">
                  <c:v>1.0133812757324467</c:v>
                </c:pt>
                <c:pt idx="8">
                  <c:v>0.76672092846754825</c:v>
                </c:pt>
                <c:pt idx="9">
                  <c:v>0.64530559226499862</c:v>
                </c:pt>
                <c:pt idx="10">
                  <c:v>0.3102884968907566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55-4AB6-90C8-F8BE3FC47507}"/>
            </c:ext>
          </c:extLst>
        </c:ser>
        <c:ser>
          <c:idx val="1"/>
          <c:order val="1"/>
          <c:tx>
            <c:strRef>
              <c:f>Munka4!$T$57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928477690288717E-2"/>
                  <c:y val="-0.174275296545067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Munka4!$A$58:$A$156</c:f>
              <c:numCache>
                <c:formatCode>General</c:formatCode>
                <c:ptCount val="99"/>
                <c:pt idx="0">
                  <c:v>2.8589394146710367E-3</c:v>
                </c:pt>
                <c:pt idx="1">
                  <c:v>2.8671339177469743E-3</c:v>
                </c:pt>
                <c:pt idx="2">
                  <c:v>2.8970271402772988E-3</c:v>
                </c:pt>
                <c:pt idx="3">
                  <c:v>2.9241270895812182E-3</c:v>
                </c:pt>
                <c:pt idx="4">
                  <c:v>2.9723537513526807E-3</c:v>
                </c:pt>
                <c:pt idx="5">
                  <c:v>3.0008911146164855E-3</c:v>
                </c:pt>
                <c:pt idx="6">
                  <c:v>3.0452016331538171E-3</c:v>
                </c:pt>
                <c:pt idx="7">
                  <c:v>3.0922704432936664E-3</c:v>
                </c:pt>
                <c:pt idx="8">
                  <c:v>3.1716891474407594E-3</c:v>
                </c:pt>
                <c:pt idx="9">
                  <c:v>3.2103702664494959E-3</c:v>
                </c:pt>
                <c:pt idx="10">
                  <c:v>3.3157211070052165E-3</c:v>
                </c:pt>
              </c:numCache>
            </c:numRef>
          </c:xVal>
          <c:yVal>
            <c:numRef>
              <c:f>Munka4!$T$58:$T$156</c:f>
              <c:numCache>
                <c:formatCode>General</c:formatCode>
                <c:ptCount val="99"/>
                <c:pt idx="0">
                  <c:v>-5.338706596509931E-2</c:v>
                </c:pt>
                <c:pt idx="1">
                  <c:v>-9.3508203479442914E-2</c:v>
                </c:pt>
                <c:pt idx="2">
                  <c:v>-0.24016752924101512</c:v>
                </c:pt>
                <c:pt idx="3">
                  <c:v>-0.37352979431793004</c:v>
                </c:pt>
                <c:pt idx="4">
                  <c:v>-0.61182205909702603</c:v>
                </c:pt>
                <c:pt idx="5">
                  <c:v>-0.75341156986525337</c:v>
                </c:pt>
                <c:pt idx="6">
                  <c:v>-0.97412627479764557</c:v>
                </c:pt>
                <c:pt idx="7">
                  <c:v>-1.209741592140182</c:v>
                </c:pt>
                <c:pt idx="8">
                  <c:v>-1.610030341122384</c:v>
                </c:pt>
                <c:pt idx="9">
                  <c:v>-1.8062483024014395</c:v>
                </c:pt>
                <c:pt idx="10">
                  <c:v>-2.3448856879012037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55-4AB6-90C8-F8BE3FC47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780672"/>
        <c:axId val="1949782752"/>
      </c:scatterChart>
      <c:valAx>
        <c:axId val="194978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1/T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2752"/>
        <c:crosses val="autoZero"/>
        <c:crossBetween val="midCat"/>
      </c:valAx>
      <c:valAx>
        <c:axId val="19497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ln(tenzió)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Munka4!$Y$57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32382213491236478"/>
                  <c:y val="-0.12492129975456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(Munka4!$D$58:$D$156,Munka4!$P$2:$P$3)</c:f>
              <c:numCache>
                <c:formatCode>General</c:formatCode>
                <c:ptCount val="101"/>
                <c:pt idx="0">
                  <c:v>2.1999999999999999E-2</c:v>
                </c:pt>
                <c:pt idx="1">
                  <c:v>3.3000000000000002E-2</c:v>
                </c:pt>
                <c:pt idx="2">
                  <c:v>6.9000000000000006E-2</c:v>
                </c:pt>
                <c:pt idx="3">
                  <c:v>0.108</c:v>
                </c:pt>
                <c:pt idx="4">
                  <c:v>0.17100000000000001</c:v>
                </c:pt>
                <c:pt idx="5">
                  <c:v>0.20799999999999999</c:v>
                </c:pt>
                <c:pt idx="6">
                  <c:v>0.26300000000000001</c:v>
                </c:pt>
                <c:pt idx="7">
                  <c:v>0.34399999999999997</c:v>
                </c:pt>
                <c:pt idx="8">
                  <c:v>0.45600000000000002</c:v>
                </c:pt>
                <c:pt idx="9">
                  <c:v>0.53100000000000003</c:v>
                </c:pt>
                <c:pt idx="10">
                  <c:v>0.74299999999999999</c:v>
                </c:pt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(Munka4!$Y$58:$Y$156,Munka4!$Q$2:$Q$3)</c:f>
              <c:numCache>
                <c:formatCode>General</c:formatCode>
                <c:ptCount val="101"/>
                <c:pt idx="0">
                  <c:v>0.67977631291499208</c:v>
                </c:pt>
                <c:pt idx="1">
                  <c:v>1.1765160907745293</c:v>
                </c:pt>
                <c:pt idx="2">
                  <c:v>3.108679650572014</c:v>
                </c:pt>
                <c:pt idx="3">
                  <c:v>4.4898334067963077</c:v>
                </c:pt>
                <c:pt idx="4">
                  <c:v>7.0363427600953772</c:v>
                </c:pt>
                <c:pt idx="5">
                  <c:v>8.4386153487794093</c:v>
                </c:pt>
                <c:pt idx="6">
                  <c:v>10.567159302220706</c:v>
                </c:pt>
                <c:pt idx="7">
                  <c:v>11.440639782724386</c:v>
                </c:pt>
                <c:pt idx="8">
                  <c:v>13.574955329569814</c:v>
                </c:pt>
                <c:pt idx="9">
                  <c:v>13.167514183265421</c:v>
                </c:pt>
                <c:pt idx="10">
                  <c:v>10.150834376900473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68-4CA0-B500-0204012FD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2608"/>
        <c:axId val="259828016"/>
        <c:extLst/>
      </c:scatterChart>
      <c:valAx>
        <c:axId val="25982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8016"/>
        <c:crosses val="autoZero"/>
        <c:crossBetween val="midCat"/>
      </c:valAx>
      <c:valAx>
        <c:axId val="2598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Munka4!$Z$57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9.5840332458442701E-2"/>
                  <c:y val="-0.11354731700204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(Munka4!$D$58:$D$156,Munka4!$P$2:$P$3)</c:f>
              <c:numCache>
                <c:formatCode>General</c:formatCode>
                <c:ptCount val="101"/>
                <c:pt idx="0">
                  <c:v>2.1999999999999999E-2</c:v>
                </c:pt>
                <c:pt idx="1">
                  <c:v>3.3000000000000002E-2</c:v>
                </c:pt>
                <c:pt idx="2">
                  <c:v>6.9000000000000006E-2</c:v>
                </c:pt>
                <c:pt idx="3">
                  <c:v>0.108</c:v>
                </c:pt>
                <c:pt idx="4">
                  <c:v>0.17100000000000001</c:v>
                </c:pt>
                <c:pt idx="5">
                  <c:v>0.20799999999999999</c:v>
                </c:pt>
                <c:pt idx="6">
                  <c:v>0.26300000000000001</c:v>
                </c:pt>
                <c:pt idx="7">
                  <c:v>0.34399999999999997</c:v>
                </c:pt>
                <c:pt idx="8">
                  <c:v>0.45600000000000002</c:v>
                </c:pt>
                <c:pt idx="9">
                  <c:v>0.53100000000000003</c:v>
                </c:pt>
                <c:pt idx="10">
                  <c:v>0.74299999999999999</c:v>
                </c:pt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(Munka4!$Z$58:$Z$156,Munka4!$Q$2:$Q$3)</c:f>
              <c:numCache>
                <c:formatCode>General</c:formatCode>
                <c:ptCount val="101"/>
                <c:pt idx="0">
                  <c:v>0.79331499732285238</c:v>
                </c:pt>
                <c:pt idx="1">
                  <c:v>1.3155331412262967</c:v>
                </c:pt>
                <c:pt idx="2">
                  <c:v>3.3319898112891906</c:v>
                </c:pt>
                <c:pt idx="3">
                  <c:v>4.7816720624504683</c:v>
                </c:pt>
                <c:pt idx="4">
                  <c:v>7.4245920717225999</c:v>
                </c:pt>
                <c:pt idx="5">
                  <c:v>8.8696021554055733</c:v>
                </c:pt>
                <c:pt idx="6">
                  <c:v>11.042422539680217</c:v>
                </c:pt>
                <c:pt idx="7">
                  <c:v>11.943803814332</c:v>
                </c:pt>
                <c:pt idx="8">
                  <c:v>14.047211307069176</c:v>
                </c:pt>
                <c:pt idx="9">
                  <c:v>13.601040108037694</c:v>
                </c:pt>
                <c:pt idx="10">
                  <c:v>10.364543362887559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73-43BA-B1ED-D7E02E708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559"/>
        <c:axId val="6827903"/>
      </c:scatterChart>
      <c:valAx>
        <c:axId val="683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7903"/>
        <c:crosses val="autoZero"/>
        <c:crossBetween val="midCat"/>
      </c:valAx>
      <c:valAx>
        <c:axId val="6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ln(akt1/akt2)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Munka4!$O$57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-5.1208410608458967E-2"/>
                  <c:y val="9.591238778925580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Munka4!$D$58:$D$156</c:f>
              <c:numCache>
                <c:formatCode>General</c:formatCode>
                <c:ptCount val="99"/>
                <c:pt idx="0">
                  <c:v>2.1999999999999999E-2</c:v>
                </c:pt>
                <c:pt idx="1">
                  <c:v>3.3000000000000002E-2</c:v>
                </c:pt>
                <c:pt idx="2">
                  <c:v>6.9000000000000006E-2</c:v>
                </c:pt>
                <c:pt idx="3">
                  <c:v>0.108</c:v>
                </c:pt>
                <c:pt idx="4">
                  <c:v>0.17100000000000001</c:v>
                </c:pt>
                <c:pt idx="5">
                  <c:v>0.20799999999999999</c:v>
                </c:pt>
                <c:pt idx="6">
                  <c:v>0.26300000000000001</c:v>
                </c:pt>
                <c:pt idx="7">
                  <c:v>0.34399999999999997</c:v>
                </c:pt>
                <c:pt idx="8">
                  <c:v>0.45600000000000002</c:v>
                </c:pt>
                <c:pt idx="9">
                  <c:v>0.53100000000000003</c:v>
                </c:pt>
                <c:pt idx="10">
                  <c:v>0.74299999999999999</c:v>
                </c:pt>
              </c:numCache>
            </c:numRef>
          </c:xVal>
          <c:yVal>
            <c:numRef>
              <c:f>Munka4!$O$58:$O$156</c:f>
              <c:numCache>
                <c:formatCode>General</c:formatCode>
                <c:ptCount val="99"/>
                <c:pt idx="0">
                  <c:v>-0.14151382513656699</c:v>
                </c:pt>
                <c:pt idx="1">
                  <c:v>-0.12107901666426626</c:v>
                </c:pt>
                <c:pt idx="2">
                  <c:v>7.5639986404111181E-2</c:v>
                </c:pt>
                <c:pt idx="3">
                  <c:v>-6.8292328615797343E-2</c:v>
                </c:pt>
                <c:pt idx="4">
                  <c:v>-3.6155164305415613E-2</c:v>
                </c:pt>
                <c:pt idx="5">
                  <c:v>-1.1047458206359794E-3</c:v>
                </c:pt>
                <c:pt idx="6">
                  <c:v>-6.0841511171506234E-2</c:v>
                </c:pt>
                <c:pt idx="7">
                  <c:v>-4.0797268198697383E-2</c:v>
                </c:pt>
                <c:pt idx="8">
                  <c:v>0.12561169527944321</c:v>
                </c:pt>
                <c:pt idx="9">
                  <c:v>0.12383540838479266</c:v>
                </c:pt>
                <c:pt idx="10">
                  <c:v>0.98469581237926818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43-4EFD-8228-37DDBB01C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063"/>
        <c:axId val="9190047"/>
      </c:scatterChart>
      <c:valAx>
        <c:axId val="918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90047"/>
        <c:crosses val="autoZero"/>
        <c:crossBetween val="midCat"/>
      </c:valAx>
      <c:valAx>
        <c:axId val="91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ln(akt1/akt2)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8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abs(ln(akt))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Munka4!$P$57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8114736633397022"/>
                  <c:y val="-6.32329851699440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Munka4!$D$58:$D$156</c:f>
              <c:numCache>
                <c:formatCode>General</c:formatCode>
                <c:ptCount val="99"/>
                <c:pt idx="0">
                  <c:v>2.1999999999999999E-2</c:v>
                </c:pt>
                <c:pt idx="1">
                  <c:v>3.3000000000000002E-2</c:v>
                </c:pt>
                <c:pt idx="2">
                  <c:v>6.9000000000000006E-2</c:v>
                </c:pt>
                <c:pt idx="3">
                  <c:v>0.108</c:v>
                </c:pt>
                <c:pt idx="4">
                  <c:v>0.17100000000000001</c:v>
                </c:pt>
                <c:pt idx="5">
                  <c:v>0.20799999999999999</c:v>
                </c:pt>
                <c:pt idx="6">
                  <c:v>0.26300000000000001</c:v>
                </c:pt>
                <c:pt idx="7">
                  <c:v>0.34399999999999997</c:v>
                </c:pt>
                <c:pt idx="8">
                  <c:v>0.45600000000000002</c:v>
                </c:pt>
                <c:pt idx="9">
                  <c:v>0.53100000000000003</c:v>
                </c:pt>
                <c:pt idx="10">
                  <c:v>0.74299999999999999</c:v>
                </c:pt>
              </c:numCache>
            </c:numRef>
          </c:xVal>
          <c:yVal>
            <c:numRef>
              <c:f>Munka4!$P$58:$P$156</c:f>
              <c:numCache>
                <c:formatCode>General</c:formatCode>
                <c:ptCount val="99"/>
                <c:pt idx="0">
                  <c:v>0.14151382513656699</c:v>
                </c:pt>
                <c:pt idx="1">
                  <c:v>0.12107901666426626</c:v>
                </c:pt>
                <c:pt idx="2">
                  <c:v>7.5639986404111181E-2</c:v>
                </c:pt>
                <c:pt idx="3">
                  <c:v>6.8292328615797343E-2</c:v>
                </c:pt>
                <c:pt idx="4">
                  <c:v>3.6155164305415613E-2</c:v>
                </c:pt>
                <c:pt idx="5">
                  <c:v>1.1047458206359794E-3</c:v>
                </c:pt>
                <c:pt idx="6">
                  <c:v>6.0841511171506234E-2</c:v>
                </c:pt>
                <c:pt idx="7">
                  <c:v>4.0797268198697383E-2</c:v>
                </c:pt>
                <c:pt idx="8">
                  <c:v>0.12561169527944321</c:v>
                </c:pt>
                <c:pt idx="9">
                  <c:v>0.12383540838479266</c:v>
                </c:pt>
                <c:pt idx="10">
                  <c:v>0.98469581237926818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CD-4BEC-8A53-D44687F18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31"/>
        <c:axId val="6833727"/>
      </c:scatterChart>
      <c:valAx>
        <c:axId val="683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3727"/>
        <c:crosses val="autoZero"/>
        <c:crossBetween val="midCat"/>
      </c:valAx>
      <c:valAx>
        <c:axId val="683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1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Aktivitások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Munka4!$G$55</c:f>
              <c:strCache>
                <c:ptCount val="1"/>
                <c:pt idx="0">
                  <c:v>Aktivitás(ald)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2.1999999999999999E-2</c:v>
                </c:pt>
                <c:pt idx="1">
                  <c:v>3.3000000000000002E-2</c:v>
                </c:pt>
                <c:pt idx="2">
                  <c:v>6.9000000000000006E-2</c:v>
                </c:pt>
                <c:pt idx="3">
                  <c:v>0.108</c:v>
                </c:pt>
                <c:pt idx="4">
                  <c:v>0.17100000000000001</c:v>
                </c:pt>
                <c:pt idx="5">
                  <c:v>0.20799999999999999</c:v>
                </c:pt>
                <c:pt idx="6">
                  <c:v>0.26300000000000001</c:v>
                </c:pt>
                <c:pt idx="7">
                  <c:v>0.34399999999999997</c:v>
                </c:pt>
                <c:pt idx="8">
                  <c:v>0.45600000000000002</c:v>
                </c:pt>
                <c:pt idx="9">
                  <c:v>0.53100000000000003</c:v>
                </c:pt>
                <c:pt idx="10">
                  <c:v>0.74299999999999999</c:v>
                </c:pt>
              </c:numCache>
            </c:numRef>
          </c:xVal>
          <c:yVal>
            <c:numRef>
              <c:f>Munka4!$G$58:$G$156</c:f>
              <c:numCache>
                <c:formatCode>General</c:formatCode>
                <c:ptCount val="99"/>
                <c:pt idx="0">
                  <c:v>0.85089467178683609</c:v>
                </c:pt>
                <c:pt idx="1">
                  <c:v>0.86333284824026846</c:v>
                </c:pt>
                <c:pt idx="2">
                  <c:v>0.99098490881215406</c:v>
                </c:pt>
                <c:pt idx="3">
                  <c:v>0.878553330478963</c:v>
                </c:pt>
                <c:pt idx="4">
                  <c:v>0.88459405355497078</c:v>
                </c:pt>
                <c:pt idx="5">
                  <c:v>0.89579089069646101</c:v>
                </c:pt>
                <c:pt idx="6">
                  <c:v>0.89434016171021902</c:v>
                </c:pt>
                <c:pt idx="7">
                  <c:v>0.87989465114571541</c:v>
                </c:pt>
                <c:pt idx="8">
                  <c:v>0.9402991576067764</c:v>
                </c:pt>
                <c:pt idx="9">
                  <c:v>0.93775112332859223</c:v>
                </c:pt>
                <c:pt idx="10">
                  <c:v>0.99088542375431321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0B-440F-8663-40D72D6932A4}"/>
            </c:ext>
          </c:extLst>
        </c:ser>
        <c:ser>
          <c:idx val="1"/>
          <c:order val="1"/>
          <c:tx>
            <c:strRef>
              <c:f>Munka4!$L$55</c:f>
              <c:strCache>
                <c:ptCount val="1"/>
                <c:pt idx="0">
                  <c:v>Aktivitás(eth)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Munka4!$D$58:$D$156</c:f>
              <c:numCache>
                <c:formatCode>General</c:formatCode>
                <c:ptCount val="99"/>
                <c:pt idx="0">
                  <c:v>2.1999999999999999E-2</c:v>
                </c:pt>
                <c:pt idx="1">
                  <c:v>3.3000000000000002E-2</c:v>
                </c:pt>
                <c:pt idx="2">
                  <c:v>6.9000000000000006E-2</c:v>
                </c:pt>
                <c:pt idx="3">
                  <c:v>0.108</c:v>
                </c:pt>
                <c:pt idx="4">
                  <c:v>0.17100000000000001</c:v>
                </c:pt>
                <c:pt idx="5">
                  <c:v>0.20799999999999999</c:v>
                </c:pt>
                <c:pt idx="6">
                  <c:v>0.26300000000000001</c:v>
                </c:pt>
                <c:pt idx="7">
                  <c:v>0.34399999999999997</c:v>
                </c:pt>
                <c:pt idx="8">
                  <c:v>0.45600000000000002</c:v>
                </c:pt>
                <c:pt idx="9">
                  <c:v>0.53100000000000003</c:v>
                </c:pt>
                <c:pt idx="10">
                  <c:v>0.74299999999999999</c:v>
                </c:pt>
              </c:numCache>
            </c:numRef>
          </c:xVal>
          <c:yVal>
            <c:numRef>
              <c:f>Munka4!$L$58:$L$156</c:f>
              <c:numCache>
                <c:formatCode>General</c:formatCode>
                <c:ptCount val="99"/>
                <c:pt idx="0">
                  <c:v>0.98024464289364865</c:v>
                </c:pt>
                <c:pt idx="1">
                  <c:v>0.97445595540610042</c:v>
                </c:pt>
                <c:pt idx="2">
                  <c:v>0.91879159187269088</c:v>
                </c:pt>
                <c:pt idx="3">
                  <c:v>0.94064794471670299</c:v>
                </c:pt>
                <c:pt idx="4">
                  <c:v>0.91716189713738239</c:v>
                </c:pt>
                <c:pt idx="5">
                  <c:v>0.89678105878044267</c:v>
                </c:pt>
                <c:pt idx="6">
                  <c:v>0.95044254033344899</c:v>
                </c:pt>
                <c:pt idx="7">
                  <c:v>0.91653426547563732</c:v>
                </c:pt>
                <c:pt idx="8">
                  <c:v>0.82930365777582105</c:v>
                </c:pt>
                <c:pt idx="9">
                  <c:v>0.82852679545519381</c:v>
                </c:pt>
                <c:pt idx="10">
                  <c:v>0.37014806396532851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0B-440F-8663-40D72D693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90064"/>
        <c:axId val="1156091312"/>
      </c:scatterChart>
      <c:valAx>
        <c:axId val="115609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1312"/>
        <c:crosses val="autoZero"/>
        <c:crossBetween val="midCat"/>
      </c:valAx>
      <c:valAx>
        <c:axId val="115609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Mod</a:t>
            </a:r>
            <a:r>
              <a:rPr lang="hu-HU" baseline="0"/>
              <a:t> herington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NRTL!$R$57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NRTL!$R$58:$R$156</c:f>
              <c:numCache>
                <c:formatCode>General</c:formatCode>
                <c:ptCount val="99"/>
                <c:pt idx="0">
                  <c:v>-0.59640917834513807</c:v>
                </c:pt>
                <c:pt idx="1">
                  <c:v>-1.1021167468156772</c:v>
                </c:pt>
                <c:pt idx="2">
                  <c:v>-1.9739434677038386</c:v>
                </c:pt>
                <c:pt idx="3">
                  <c:v>-3.2095029985482451</c:v>
                </c:pt>
                <c:pt idx="4">
                  <c:v>-4.7604571491804473</c:v>
                </c:pt>
                <c:pt idx="5">
                  <c:v>-6.6247161984923997</c:v>
                </c:pt>
                <c:pt idx="6">
                  <c:v>-8.7531829742523808</c:v>
                </c:pt>
                <c:pt idx="7">
                  <c:v>-11.145633681584165</c:v>
                </c:pt>
                <c:pt idx="8">
                  <c:v>-13.787020405160863</c:v>
                </c:pt>
                <c:pt idx="9">
                  <c:v>-16.630184700269226</c:v>
                </c:pt>
                <c:pt idx="10">
                  <c:v>-19.68177635910595</c:v>
                </c:pt>
                <c:pt idx="11">
                  <c:v>-22.91168926739191</c:v>
                </c:pt>
                <c:pt idx="12">
                  <c:v>-26.314227425235906</c:v>
                </c:pt>
                <c:pt idx="13">
                  <c:v>-29.857182377150234</c:v>
                </c:pt>
                <c:pt idx="14">
                  <c:v>-33.550080981247589</c:v>
                </c:pt>
                <c:pt idx="15">
                  <c:v>-37.34778433378537</c:v>
                </c:pt>
                <c:pt idx="16">
                  <c:v>-41.261645188027643</c:v>
                </c:pt>
                <c:pt idx="17">
                  <c:v>-45.265508325126746</c:v>
                </c:pt>
                <c:pt idx="18">
                  <c:v>-49.357334861636225</c:v>
                </c:pt>
                <c:pt idx="19">
                  <c:v>-53.513330047174755</c:v>
                </c:pt>
                <c:pt idx="20">
                  <c:v>-57.733416947472733</c:v>
                </c:pt>
                <c:pt idx="21">
                  <c:v>-61.991876010314968</c:v>
                </c:pt>
                <c:pt idx="22">
                  <c:v>-66.28478288638145</c:v>
                </c:pt>
                <c:pt idx="23">
                  <c:v>-70.612856489720258</c:v>
                </c:pt>
                <c:pt idx="24">
                  <c:v>-74.950195933890413</c:v>
                </c:pt>
                <c:pt idx="25">
                  <c:v>-79.283179475041337</c:v>
                </c:pt>
                <c:pt idx="26">
                  <c:v>-83.626941079359568</c:v>
                </c:pt>
                <c:pt idx="27">
                  <c:v>-87.946682352164814</c:v>
                </c:pt>
                <c:pt idx="28">
                  <c:v>-92.248465076571748</c:v>
                </c:pt>
                <c:pt idx="29">
                  <c:v>-96.515369558040064</c:v>
                </c:pt>
                <c:pt idx="30">
                  <c:v>-100.75092474942554</c:v>
                </c:pt>
                <c:pt idx="31">
                  <c:v>-104.93840535351707</c:v>
                </c:pt>
                <c:pt idx="32">
                  <c:v>-109.0613070989701</c:v>
                </c:pt>
                <c:pt idx="33">
                  <c:v>-113.13413696258951</c:v>
                </c:pt>
                <c:pt idx="34">
                  <c:v>-117.13706695135201</c:v>
                </c:pt>
                <c:pt idx="35">
                  <c:v>-121.0632921138039</c:v>
                </c:pt>
                <c:pt idx="36">
                  <c:v>-124.89871215970535</c:v>
                </c:pt>
                <c:pt idx="37">
                  <c:v>-128.67313776097106</c:v>
                </c:pt>
                <c:pt idx="38">
                  <c:v>-132.32855129116763</c:v>
                </c:pt>
                <c:pt idx="39">
                  <c:v>-135.89879357654911</c:v>
                </c:pt>
                <c:pt idx="40">
                  <c:v>-139.35193606096837</c:v>
                </c:pt>
                <c:pt idx="41">
                  <c:v>-142.70161294327789</c:v>
                </c:pt>
                <c:pt idx="42">
                  <c:v>-145.9286523734585</c:v>
                </c:pt>
                <c:pt idx="43">
                  <c:v>-149.05094690877402</c:v>
                </c:pt>
                <c:pt idx="44">
                  <c:v>-152.04849177114582</c:v>
                </c:pt>
                <c:pt idx="45">
                  <c:v>-154.90712923443238</c:v>
                </c:pt>
                <c:pt idx="46">
                  <c:v>-157.63862776352005</c:v>
                </c:pt>
                <c:pt idx="47">
                  <c:v>-160.22936249389386</c:v>
                </c:pt>
                <c:pt idx="48">
                  <c:v>-162.69244828008431</c:v>
                </c:pt>
                <c:pt idx="49">
                  <c:v>-164.99608770170505</c:v>
                </c:pt>
                <c:pt idx="50">
                  <c:v>-167.1650516782648</c:v>
                </c:pt>
                <c:pt idx="51">
                  <c:v>-169.19375008945281</c:v>
                </c:pt>
                <c:pt idx="52">
                  <c:v>-171.05007975970742</c:v>
                </c:pt>
                <c:pt idx="53">
                  <c:v>-172.7633769701219</c:v>
                </c:pt>
                <c:pt idx="54">
                  <c:v>-174.31025659499701</c:v>
                </c:pt>
                <c:pt idx="55">
                  <c:v>-175.70663376814127</c:v>
                </c:pt>
                <c:pt idx="56">
                  <c:v>-176.9386527026723</c:v>
                </c:pt>
                <c:pt idx="57">
                  <c:v>-178.0065779845431</c:v>
                </c:pt>
                <c:pt idx="58">
                  <c:v>-178.91687224014817</c:v>
                </c:pt>
                <c:pt idx="59">
                  <c:v>-179.652319214248</c:v>
                </c:pt>
                <c:pt idx="60">
                  <c:v>-180.22745852187091</c:v>
                </c:pt>
                <c:pt idx="61">
                  <c:v>-180.61112719746848</c:v>
                </c:pt>
                <c:pt idx="62">
                  <c:v>-180.83598713488982</c:v>
                </c:pt>
                <c:pt idx="63">
                  <c:v>-180.89366524394873</c:v>
                </c:pt>
                <c:pt idx="64">
                  <c:v>-180.76678778538727</c:v>
                </c:pt>
                <c:pt idx="65">
                  <c:v>-180.48519178133188</c:v>
                </c:pt>
                <c:pt idx="66">
                  <c:v>-179.99946689888753</c:v>
                </c:pt>
                <c:pt idx="67">
                  <c:v>-179.37034895002657</c:v>
                </c:pt>
                <c:pt idx="68">
                  <c:v>-178.53401134673169</c:v>
                </c:pt>
                <c:pt idx="69">
                  <c:v>-177.55142447817724</c:v>
                </c:pt>
                <c:pt idx="70">
                  <c:v>-176.37540555669952</c:v>
                </c:pt>
                <c:pt idx="71">
                  <c:v>-175.03314245437628</c:v>
                </c:pt>
                <c:pt idx="72">
                  <c:v>-173.49349693286632</c:v>
                </c:pt>
                <c:pt idx="73">
                  <c:v>-171.77792546676838</c:v>
                </c:pt>
                <c:pt idx="74">
                  <c:v>-169.90354552445123</c:v>
                </c:pt>
                <c:pt idx="75">
                  <c:v>-167.83873025147969</c:v>
                </c:pt>
                <c:pt idx="76">
                  <c:v>-165.61977619477895</c:v>
                </c:pt>
                <c:pt idx="77">
                  <c:v>-163.1927531556027</c:v>
                </c:pt>
                <c:pt idx="78">
                  <c:v>-160.60187793796857</c:v>
                </c:pt>
                <c:pt idx="79">
                  <c:v>-157.82792449447717</c:v>
                </c:pt>
                <c:pt idx="80">
                  <c:v>-154.89514528586713</c:v>
                </c:pt>
                <c:pt idx="81">
                  <c:v>-151.78108072842409</c:v>
                </c:pt>
                <c:pt idx="82">
                  <c:v>-148.49588381293017</c:v>
                </c:pt>
                <c:pt idx="83">
                  <c:v>-145.03247244578591</c:v>
                </c:pt>
                <c:pt idx="84">
                  <c:v>-141.38685407379475</c:v>
                </c:pt>
                <c:pt idx="85">
                  <c:v>-137.56818149883347</c:v>
                </c:pt>
                <c:pt idx="86">
                  <c:v>-133.57921887022528</c:v>
                </c:pt>
                <c:pt idx="87">
                  <c:v>-129.42651854481622</c:v>
                </c:pt>
                <c:pt idx="88">
                  <c:v>-125.10210197223084</c:v>
                </c:pt>
                <c:pt idx="89">
                  <c:v>-120.63744445852085</c:v>
                </c:pt>
                <c:pt idx="90">
                  <c:v>-115.95180179428715</c:v>
                </c:pt>
                <c:pt idx="91">
                  <c:v>-111.14216461465985</c:v>
                </c:pt>
                <c:pt idx="92">
                  <c:v>-106.15123389360467</c:v>
                </c:pt>
                <c:pt idx="93">
                  <c:v>-100.9714151180201</c:v>
                </c:pt>
                <c:pt idx="94">
                  <c:v>-95.639945311220188</c:v>
                </c:pt>
                <c:pt idx="95">
                  <c:v>-90.180509805368729</c:v>
                </c:pt>
                <c:pt idx="96">
                  <c:v>-84.504939014428786</c:v>
                </c:pt>
                <c:pt idx="97">
                  <c:v>-78.695556036367151</c:v>
                </c:pt>
                <c:pt idx="98">
                  <c:v>-72.711493874572554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CB-441E-A6A9-5B06B1932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392400"/>
        <c:axId val="1904386576"/>
      </c:scatterChart>
      <c:valAx>
        <c:axId val="190439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86576"/>
        <c:crosses val="autoZero"/>
        <c:crossBetween val="midCat"/>
      </c:valAx>
      <c:valAx>
        <c:axId val="19043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dGe(Havasi)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9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L-W</a:t>
            </a:r>
          </a:p>
          <a:p>
            <a:pPr>
              <a:defRPr/>
            </a:pPr>
            <a:r>
              <a:rPr lang="hu-HU"/>
              <a:t>dH meghatározás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NRTL!$S$57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627077865266842E-2"/>
                  <c:y val="0.10352880143693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NRTL!$A$58:$A$156</c:f>
              <c:numCache>
                <c:formatCode>General</c:formatCode>
                <c:ptCount val="99"/>
                <c:pt idx="0">
                  <c:v>2.8574114538195165E-3</c:v>
                </c:pt>
                <c:pt idx="1">
                  <c:v>2.8665944284870688E-3</c:v>
                </c:pt>
                <c:pt idx="2">
                  <c:v>2.8755571032442898E-3</c:v>
                </c:pt>
                <c:pt idx="3">
                  <c:v>2.8843147502702607E-3</c:v>
                </c:pt>
                <c:pt idx="4">
                  <c:v>2.8928840260151276E-3</c:v>
                </c:pt>
                <c:pt idx="5">
                  <c:v>2.9012779258880158E-3</c:v>
                </c:pt>
                <c:pt idx="6">
                  <c:v>2.9095115715639473E-3</c:v>
                </c:pt>
                <c:pt idx="7">
                  <c:v>2.9175954345466641E-3</c:v>
                </c:pt>
                <c:pt idx="8">
                  <c:v>2.9255403180413393E-3</c:v>
                </c:pt>
                <c:pt idx="9">
                  <c:v>2.933358208210939E-3</c:v>
                </c:pt>
                <c:pt idx="10">
                  <c:v>2.9410570982707179E-3</c:v>
                </c:pt>
                <c:pt idx="11">
                  <c:v>2.9486460849204176E-3</c:v>
                </c:pt>
                <c:pt idx="12">
                  <c:v>2.9561318895979334E-3</c:v>
                </c:pt>
                <c:pt idx="13">
                  <c:v>2.963523178603837E-3</c:v>
                </c:pt>
                <c:pt idx="14">
                  <c:v>2.9708244245735902E-3</c:v>
                </c:pt>
                <c:pt idx="15">
                  <c:v>2.9780437766479084E-3</c:v>
                </c:pt>
                <c:pt idx="16">
                  <c:v>2.9851842321374786E-3</c:v>
                </c:pt>
                <c:pt idx="17">
                  <c:v>2.9922515645735373E-3</c:v>
                </c:pt>
                <c:pt idx="18">
                  <c:v>2.9992489880533916E-3</c:v>
                </c:pt>
                <c:pt idx="19">
                  <c:v>3.0061816112472075E-3</c:v>
                </c:pt>
                <c:pt idx="20">
                  <c:v>3.0130519383867039E-3</c:v>
                </c:pt>
                <c:pt idx="21">
                  <c:v>3.0198634538540709E-3</c:v>
                </c:pt>
                <c:pt idx="22">
                  <c:v>3.0266188097700466E-3</c:v>
                </c:pt>
                <c:pt idx="23">
                  <c:v>3.0333188846243795E-3</c:v>
                </c:pt>
                <c:pt idx="24">
                  <c:v>3.039967362910392E-3</c:v>
                </c:pt>
                <c:pt idx="25">
                  <c:v>3.0465661543561027E-3</c:v>
                </c:pt>
                <c:pt idx="26">
                  <c:v>3.0531153531095831E-3</c:v>
                </c:pt>
                <c:pt idx="27">
                  <c:v>3.0596169420780855E-3</c:v>
                </c:pt>
                <c:pt idx="28">
                  <c:v>3.0660720122201368E-3</c:v>
                </c:pt>
                <c:pt idx="29">
                  <c:v>3.0724816864729082E-3</c:v>
                </c:pt>
                <c:pt idx="30">
                  <c:v>3.0788461716087282E-3</c:v>
                </c:pt>
                <c:pt idx="31">
                  <c:v>3.0851656903659844E-3</c:v>
                </c:pt>
                <c:pt idx="32">
                  <c:v>3.0914423928258754E-3</c:v>
                </c:pt>
                <c:pt idx="33">
                  <c:v>3.0976746376030445E-3</c:v>
                </c:pt>
                <c:pt idx="34">
                  <c:v>3.1038636584433941E-3</c:v>
                </c:pt>
                <c:pt idx="35">
                  <c:v>3.1100087857748203E-3</c:v>
                </c:pt>
                <c:pt idx="36">
                  <c:v>3.1161112925380359E-3</c:v>
                </c:pt>
                <c:pt idx="37">
                  <c:v>3.1221685833659604E-3</c:v>
                </c:pt>
                <c:pt idx="38">
                  <c:v>3.128183904680483E-3</c:v>
                </c:pt>
                <c:pt idx="39">
                  <c:v>3.1341546699061289E-3</c:v>
                </c:pt>
                <c:pt idx="40">
                  <c:v>3.1400812213408713E-3</c:v>
                </c:pt>
                <c:pt idx="41">
                  <c:v>3.1459639170522574E-3</c:v>
                </c:pt>
                <c:pt idx="42">
                  <c:v>3.1518021374261377E-3</c:v>
                </c:pt>
                <c:pt idx="43">
                  <c:v>3.1575942668192417E-3</c:v>
                </c:pt>
                <c:pt idx="44">
                  <c:v>3.1633406775559399E-3</c:v>
                </c:pt>
                <c:pt idx="45">
                  <c:v>3.1690427621123194E-3</c:v>
                </c:pt>
                <c:pt idx="46">
                  <c:v>3.1746969037498574E-3</c:v>
                </c:pt>
                <c:pt idx="47">
                  <c:v>3.1803055128687883E-3</c:v>
                </c:pt>
                <c:pt idx="48">
                  <c:v>3.1858669843188442E-3</c:v>
                </c:pt>
                <c:pt idx="49">
                  <c:v>3.1913807189542483E-3</c:v>
                </c:pt>
                <c:pt idx="50">
                  <c:v>3.1968461194923541E-3</c:v>
                </c:pt>
                <c:pt idx="51">
                  <c:v>3.2022636161049525E-3</c:v>
                </c:pt>
                <c:pt idx="52">
                  <c:v>3.2076326259861867E-3</c:v>
                </c:pt>
                <c:pt idx="53">
                  <c:v>3.2129525684664131E-3</c:v>
                </c:pt>
                <c:pt idx="54">
                  <c:v>3.2182228651516345E-3</c:v>
                </c:pt>
                <c:pt idx="55">
                  <c:v>3.2234439791223981E-3</c:v>
                </c:pt>
                <c:pt idx="56">
                  <c:v>3.2286153469647627E-3</c:v>
                </c:pt>
                <c:pt idx="57">
                  <c:v>3.2337353620926668E-3</c:v>
                </c:pt>
                <c:pt idx="58">
                  <c:v>3.238805554421974E-3</c:v>
                </c:pt>
                <c:pt idx="59">
                  <c:v>3.2438253783922308E-3</c:v>
                </c:pt>
                <c:pt idx="60">
                  <c:v>3.2487932357525796E-3</c:v>
                </c:pt>
                <c:pt idx="61">
                  <c:v>3.2537106943613847E-3</c:v>
                </c:pt>
                <c:pt idx="62">
                  <c:v>3.2585772269768487E-3</c:v>
                </c:pt>
                <c:pt idx="63">
                  <c:v>3.2633912443865596E-3</c:v>
                </c:pt>
                <c:pt idx="64">
                  <c:v>3.2681543523155367E-3</c:v>
                </c:pt>
                <c:pt idx="65">
                  <c:v>3.2728660422474639E-3</c:v>
                </c:pt>
                <c:pt idx="66">
                  <c:v>3.2775258088769826E-3</c:v>
                </c:pt>
                <c:pt idx="67">
                  <c:v>3.2821331502340657E-3</c:v>
                </c:pt>
                <c:pt idx="68">
                  <c:v>3.286689728272927E-3</c:v>
                </c:pt>
                <c:pt idx="69">
                  <c:v>3.2911939826442177E-3</c:v>
                </c:pt>
                <c:pt idx="70">
                  <c:v>3.2956465168641532E-3</c:v>
                </c:pt>
                <c:pt idx="71">
                  <c:v>3.3000479496967093E-3</c:v>
                </c:pt>
                <c:pt idx="72">
                  <c:v>3.3043978230627145E-3</c:v>
                </c:pt>
                <c:pt idx="73">
                  <c:v>3.3086956823837436E-3</c:v>
                </c:pt>
                <c:pt idx="74">
                  <c:v>3.3129421742508196E-3</c:v>
                </c:pt>
                <c:pt idx="75">
                  <c:v>3.3171379600994743E-3</c:v>
                </c:pt>
                <c:pt idx="76">
                  <c:v>3.3212826129194579E-3</c:v>
                </c:pt>
                <c:pt idx="77">
                  <c:v>3.3253768150738007E-3</c:v>
                </c:pt>
                <c:pt idx="78">
                  <c:v>3.3294201548446727E-3</c:v>
                </c:pt>
                <c:pt idx="79">
                  <c:v>3.3334133352533797E-3</c:v>
                </c:pt>
                <c:pt idx="80">
                  <c:v>3.3373559597167789E-3</c:v>
                </c:pt>
                <c:pt idx="81">
                  <c:v>3.3412498680206303E-3</c:v>
                </c:pt>
                <c:pt idx="82">
                  <c:v>3.3450935672847174E-3</c:v>
                </c:pt>
                <c:pt idx="83">
                  <c:v>3.3488878008724526E-3</c:v>
                </c:pt>
                <c:pt idx="84">
                  <c:v>3.3526333258457859E-3</c:v>
                </c:pt>
                <c:pt idx="85">
                  <c:v>3.356329786252138E-3</c:v>
                </c:pt>
                <c:pt idx="86">
                  <c:v>3.3599779585445923E-3</c:v>
                </c:pt>
                <c:pt idx="87">
                  <c:v>3.363578632395837E-3</c:v>
                </c:pt>
                <c:pt idx="88">
                  <c:v>3.3671303429624287E-3</c:v>
                </c:pt>
                <c:pt idx="89">
                  <c:v>3.3706361637576396E-3</c:v>
                </c:pt>
                <c:pt idx="90">
                  <c:v>3.374094646054098E-3</c:v>
                </c:pt>
                <c:pt idx="91">
                  <c:v>3.3775066165354622E-3</c:v>
                </c:pt>
                <c:pt idx="92">
                  <c:v>3.3808729143394996E-3</c:v>
                </c:pt>
                <c:pt idx="93">
                  <c:v>3.3841932455563849E-3</c:v>
                </c:pt>
                <c:pt idx="94">
                  <c:v>3.3874673194090365E-3</c:v>
                </c:pt>
                <c:pt idx="95">
                  <c:v>3.3906971476777453E-3</c:v>
                </c:pt>
                <c:pt idx="96">
                  <c:v>3.3938824589900217E-3</c:v>
                </c:pt>
                <c:pt idx="97">
                  <c:v>3.397024138913829E-3</c:v>
                </c:pt>
                <c:pt idx="98">
                  <c:v>3.4001219283723515E-3</c:v>
                </c:pt>
              </c:numCache>
            </c:numRef>
          </c:xVal>
          <c:yVal>
            <c:numRef>
              <c:f>NRTL!$S$58:$S$156</c:f>
              <c:numCache>
                <c:formatCode>General</c:formatCode>
                <c:ptCount val="99"/>
                <c:pt idx="0">
                  <c:v>1.7227883353756415</c:v>
                </c:pt>
                <c:pt idx="1">
                  <c:v>1.6955977475334523</c:v>
                </c:pt>
                <c:pt idx="2">
                  <c:v>1.6690173351254229</c:v>
                </c:pt>
                <c:pt idx="3">
                  <c:v>1.6430046751577809</c:v>
                </c:pt>
                <c:pt idx="4">
                  <c:v>1.6175128898465396</c:v>
                </c:pt>
                <c:pt idx="5">
                  <c:v>1.5925056718309916</c:v>
                </c:pt>
                <c:pt idx="6">
                  <c:v>1.5679400972599475</c:v>
                </c:pt>
                <c:pt idx="7">
                  <c:v>1.5437868517116271</c:v>
                </c:pt>
                <c:pt idx="8">
                  <c:v>1.5200154212797881</c:v>
                </c:pt>
                <c:pt idx="9">
                  <c:v>1.4965915401454479</c:v>
                </c:pt>
                <c:pt idx="10">
                  <c:v>1.4734927126031683</c:v>
                </c:pt>
                <c:pt idx="11">
                  <c:v>1.4506929780981563</c:v>
                </c:pt>
                <c:pt idx="12">
                  <c:v>1.4281733653878501</c:v>
                </c:pt>
                <c:pt idx="13">
                  <c:v>1.4059089215442409</c:v>
                </c:pt>
                <c:pt idx="14">
                  <c:v>1.3838872037724796</c:v>
                </c:pt>
                <c:pt idx="15">
                  <c:v>1.3620845802361201</c:v>
                </c:pt>
                <c:pt idx="16">
                  <c:v>1.3404928740666793</c:v>
                </c:pt>
                <c:pt idx="17">
                  <c:v>1.3190954451383237</c:v>
                </c:pt>
                <c:pt idx="18">
                  <c:v>1.2978833235701492</c:v>
                </c:pt>
                <c:pt idx="19">
                  <c:v>1.2768417321795835</c:v>
                </c:pt>
                <c:pt idx="20">
                  <c:v>1.2559637325716517</c:v>
                </c:pt>
                <c:pt idx="21">
                  <c:v>1.2352393614021322</c:v>
                </c:pt>
                <c:pt idx="22">
                  <c:v>1.2146611374025176</c:v>
                </c:pt>
                <c:pt idx="23">
                  <c:v>1.1942269500061642</c:v>
                </c:pt>
                <c:pt idx="24">
                  <c:v>1.1739260999000685</c:v>
                </c:pt>
                <c:pt idx="25">
                  <c:v>1.1537532607986496</c:v>
                </c:pt>
                <c:pt idx="26">
                  <c:v>1.1337086367853444</c:v>
                </c:pt>
                <c:pt idx="27">
                  <c:v>1.1137866375239351</c:v>
                </c:pt>
                <c:pt idx="28">
                  <c:v>1.0939843802852247</c:v>
                </c:pt>
                <c:pt idx="29">
                  <c:v>1.0742988667297917</c:v>
                </c:pt>
                <c:pt idx="30">
                  <c:v>1.0547298994567664</c:v>
                </c:pt>
                <c:pt idx="31">
                  <c:v>1.0352772271788511</c:v>
                </c:pt>
                <c:pt idx="32">
                  <c:v>1.0159346509808687</c:v>
                </c:pt>
                <c:pt idx="33">
                  <c:v>0.99670764411122725</c:v>
                </c:pt>
                <c:pt idx="34">
                  <c:v>0.97759281582652691</c:v>
                </c:pt>
                <c:pt idx="35">
                  <c:v>0.95859264492676699</c:v>
                </c:pt>
                <c:pt idx="36">
                  <c:v>0.93970360161561328</c:v>
                </c:pt>
                <c:pt idx="37">
                  <c:v>0.92093413025739723</c:v>
                </c:pt>
                <c:pt idx="38">
                  <c:v>0.90227457717243875</c:v>
                </c:pt>
                <c:pt idx="39">
                  <c:v>0.88373336666753555</c:v>
                </c:pt>
                <c:pt idx="40">
                  <c:v>0.86530984588627935</c:v>
                </c:pt>
                <c:pt idx="41">
                  <c:v>0.84700330641564592</c:v>
                </c:pt>
                <c:pt idx="42">
                  <c:v>0.82881608049357347</c:v>
                </c:pt>
                <c:pt idx="43">
                  <c:v>0.81075361414325342</c:v>
                </c:pt>
                <c:pt idx="44">
                  <c:v>0.79281516317376466</c:v>
                </c:pt>
                <c:pt idx="45">
                  <c:v>0.77499678689878049</c:v>
                </c:pt>
                <c:pt idx="46">
                  <c:v>0.75731020188091247</c:v>
                </c:pt>
                <c:pt idx="47">
                  <c:v>0.73974828633213252</c:v>
                </c:pt>
                <c:pt idx="48">
                  <c:v>0.72231647828378454</c:v>
                </c:pt>
                <c:pt idx="49">
                  <c:v>0.70501707557653503</c:v>
                </c:pt>
                <c:pt idx="50">
                  <c:v>0.68785237511059472</c:v>
                </c:pt>
                <c:pt idx="51">
                  <c:v>0.67082144694416224</c:v>
                </c:pt>
                <c:pt idx="52">
                  <c:v>0.6539265423211601</c:v>
                </c:pt>
                <c:pt idx="53">
                  <c:v>0.63716991012888446</c:v>
                </c:pt>
                <c:pt idx="54">
                  <c:v>0.62055379626545726</c:v>
                </c:pt>
                <c:pt idx="55">
                  <c:v>0.60407716242555831</c:v>
                </c:pt>
                <c:pt idx="56">
                  <c:v>0.58774220578802683</c:v>
                </c:pt>
                <c:pt idx="57">
                  <c:v>0.57155442686341595</c:v>
                </c:pt>
                <c:pt idx="58">
                  <c:v>0.55550941148797994</c:v>
                </c:pt>
                <c:pt idx="59">
                  <c:v>0.53960930157142295</c:v>
                </c:pt>
                <c:pt idx="60">
                  <c:v>0.52385958099412055</c:v>
                </c:pt>
                <c:pt idx="61">
                  <c:v>0.50825569741813992</c:v>
                </c:pt>
                <c:pt idx="62">
                  <c:v>0.49279973437487717</c:v>
                </c:pt>
                <c:pt idx="63">
                  <c:v>0.47749715517620994</c:v>
                </c:pt>
                <c:pt idx="64">
                  <c:v>0.46234326807714654</c:v>
                </c:pt>
                <c:pt idx="65">
                  <c:v>0.44734009534270441</c:v>
                </c:pt>
                <c:pt idx="66">
                  <c:v>0.43248965103990872</c:v>
                </c:pt>
                <c:pt idx="67">
                  <c:v>0.41779394043759865</c:v>
                </c:pt>
                <c:pt idx="68">
                  <c:v>0.40324805974135941</c:v>
                </c:pt>
                <c:pt idx="69">
                  <c:v>0.38885738320409474</c:v>
                </c:pt>
                <c:pt idx="70">
                  <c:v>0.37462037592747915</c:v>
                </c:pt>
                <c:pt idx="71">
                  <c:v>0.36053544422910555</c:v>
                </c:pt>
                <c:pt idx="72">
                  <c:v>0.3466044345252669</c:v>
                </c:pt>
                <c:pt idx="73">
                  <c:v>0.3328291829500088</c:v>
                </c:pt>
                <c:pt idx="74">
                  <c:v>0.3192079928833696</c:v>
                </c:pt>
                <c:pt idx="75">
                  <c:v>0.30573910985158753</c:v>
                </c:pt>
                <c:pt idx="76">
                  <c:v>0.29242426719338788</c:v>
                </c:pt>
                <c:pt idx="77">
                  <c:v>0.27926163075575799</c:v>
                </c:pt>
                <c:pt idx="78">
                  <c:v>0.26625287745777665</c:v>
                </c:pt>
                <c:pt idx="79">
                  <c:v>0.25339609397510676</c:v>
                </c:pt>
                <c:pt idx="80">
                  <c:v>0.24069290090965892</c:v>
                </c:pt>
                <c:pt idx="81">
                  <c:v>0.2281377054871398</c:v>
                </c:pt>
                <c:pt idx="82">
                  <c:v>0.21573565144047904</c:v>
                </c:pt>
                <c:pt idx="83">
                  <c:v>0.20348466937899512</c:v>
                </c:pt>
                <c:pt idx="84">
                  <c:v>0.19138263531035166</c:v>
                </c:pt>
                <c:pt idx="85">
                  <c:v>0.1794310148555453</c:v>
                </c:pt>
                <c:pt idx="86">
                  <c:v>0.1676276081073364</c:v>
                </c:pt>
                <c:pt idx="87">
                  <c:v>0.1559701620962412</c:v>
                </c:pt>
                <c:pt idx="88">
                  <c:v>0.14446371998371724</c:v>
                </c:pt>
                <c:pt idx="89">
                  <c:v>0.13309861660654509</c:v>
                </c:pt>
                <c:pt idx="90">
                  <c:v>0.12187983199686889</c:v>
                </c:pt>
                <c:pt idx="91">
                  <c:v>0.11080496668940655</c:v>
                </c:pt>
                <c:pt idx="92">
                  <c:v>9.9871570688688197E-2</c:v>
                </c:pt>
                <c:pt idx="93">
                  <c:v>8.9080867423873278E-2</c:v>
                </c:pt>
                <c:pt idx="94">
                  <c:v>7.8434069197479708E-2</c:v>
                </c:pt>
                <c:pt idx="95">
                  <c:v>6.7924893011284751E-2</c:v>
                </c:pt>
                <c:pt idx="96">
                  <c:v>5.7554472660347161E-2</c:v>
                </c:pt>
                <c:pt idx="97">
                  <c:v>4.7320170993256458E-2</c:v>
                </c:pt>
                <c:pt idx="98">
                  <c:v>3.722307316044067E-2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C5-4426-AF1A-F9B0F42CC930}"/>
            </c:ext>
          </c:extLst>
        </c:ser>
        <c:ser>
          <c:idx val="1"/>
          <c:order val="1"/>
          <c:tx>
            <c:strRef>
              <c:f>NRTL!$T$57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928477690288717E-2"/>
                  <c:y val="-0.174275296545067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NRTL!$A$58:$A$156</c:f>
              <c:numCache>
                <c:formatCode>General</c:formatCode>
                <c:ptCount val="99"/>
                <c:pt idx="0">
                  <c:v>2.8574114538195165E-3</c:v>
                </c:pt>
                <c:pt idx="1">
                  <c:v>2.8665944284870688E-3</c:v>
                </c:pt>
                <c:pt idx="2">
                  <c:v>2.8755571032442898E-3</c:v>
                </c:pt>
                <c:pt idx="3">
                  <c:v>2.8843147502702607E-3</c:v>
                </c:pt>
                <c:pt idx="4">
                  <c:v>2.8928840260151276E-3</c:v>
                </c:pt>
                <c:pt idx="5">
                  <c:v>2.9012779258880158E-3</c:v>
                </c:pt>
                <c:pt idx="6">
                  <c:v>2.9095115715639473E-3</c:v>
                </c:pt>
                <c:pt idx="7">
                  <c:v>2.9175954345466641E-3</c:v>
                </c:pt>
                <c:pt idx="8">
                  <c:v>2.9255403180413393E-3</c:v>
                </c:pt>
                <c:pt idx="9">
                  <c:v>2.933358208210939E-3</c:v>
                </c:pt>
                <c:pt idx="10">
                  <c:v>2.9410570982707179E-3</c:v>
                </c:pt>
                <c:pt idx="11">
                  <c:v>2.9486460849204176E-3</c:v>
                </c:pt>
                <c:pt idx="12">
                  <c:v>2.9561318895979334E-3</c:v>
                </c:pt>
                <c:pt idx="13">
                  <c:v>2.963523178603837E-3</c:v>
                </c:pt>
                <c:pt idx="14">
                  <c:v>2.9708244245735902E-3</c:v>
                </c:pt>
                <c:pt idx="15">
                  <c:v>2.9780437766479084E-3</c:v>
                </c:pt>
                <c:pt idx="16">
                  <c:v>2.9851842321374786E-3</c:v>
                </c:pt>
                <c:pt idx="17">
                  <c:v>2.9922515645735373E-3</c:v>
                </c:pt>
                <c:pt idx="18">
                  <c:v>2.9992489880533916E-3</c:v>
                </c:pt>
                <c:pt idx="19">
                  <c:v>3.0061816112472075E-3</c:v>
                </c:pt>
                <c:pt idx="20">
                  <c:v>3.0130519383867039E-3</c:v>
                </c:pt>
                <c:pt idx="21">
                  <c:v>3.0198634538540709E-3</c:v>
                </c:pt>
                <c:pt idx="22">
                  <c:v>3.0266188097700466E-3</c:v>
                </c:pt>
                <c:pt idx="23">
                  <c:v>3.0333188846243795E-3</c:v>
                </c:pt>
                <c:pt idx="24">
                  <c:v>3.039967362910392E-3</c:v>
                </c:pt>
                <c:pt idx="25">
                  <c:v>3.0465661543561027E-3</c:v>
                </c:pt>
                <c:pt idx="26">
                  <c:v>3.0531153531095831E-3</c:v>
                </c:pt>
                <c:pt idx="27">
                  <c:v>3.0596169420780855E-3</c:v>
                </c:pt>
                <c:pt idx="28">
                  <c:v>3.0660720122201368E-3</c:v>
                </c:pt>
                <c:pt idx="29">
                  <c:v>3.0724816864729082E-3</c:v>
                </c:pt>
                <c:pt idx="30">
                  <c:v>3.0788461716087282E-3</c:v>
                </c:pt>
                <c:pt idx="31">
                  <c:v>3.0851656903659844E-3</c:v>
                </c:pt>
                <c:pt idx="32">
                  <c:v>3.0914423928258754E-3</c:v>
                </c:pt>
                <c:pt idx="33">
                  <c:v>3.0976746376030445E-3</c:v>
                </c:pt>
                <c:pt idx="34">
                  <c:v>3.1038636584433941E-3</c:v>
                </c:pt>
                <c:pt idx="35">
                  <c:v>3.1100087857748203E-3</c:v>
                </c:pt>
                <c:pt idx="36">
                  <c:v>3.1161112925380359E-3</c:v>
                </c:pt>
                <c:pt idx="37">
                  <c:v>3.1221685833659604E-3</c:v>
                </c:pt>
                <c:pt idx="38">
                  <c:v>3.128183904680483E-3</c:v>
                </c:pt>
                <c:pt idx="39">
                  <c:v>3.1341546699061289E-3</c:v>
                </c:pt>
                <c:pt idx="40">
                  <c:v>3.1400812213408713E-3</c:v>
                </c:pt>
                <c:pt idx="41">
                  <c:v>3.1459639170522574E-3</c:v>
                </c:pt>
                <c:pt idx="42">
                  <c:v>3.1518021374261377E-3</c:v>
                </c:pt>
                <c:pt idx="43">
                  <c:v>3.1575942668192417E-3</c:v>
                </c:pt>
                <c:pt idx="44">
                  <c:v>3.1633406775559399E-3</c:v>
                </c:pt>
                <c:pt idx="45">
                  <c:v>3.1690427621123194E-3</c:v>
                </c:pt>
                <c:pt idx="46">
                  <c:v>3.1746969037498574E-3</c:v>
                </c:pt>
                <c:pt idx="47">
                  <c:v>3.1803055128687883E-3</c:v>
                </c:pt>
                <c:pt idx="48">
                  <c:v>3.1858669843188442E-3</c:v>
                </c:pt>
                <c:pt idx="49">
                  <c:v>3.1913807189542483E-3</c:v>
                </c:pt>
                <c:pt idx="50">
                  <c:v>3.1968461194923541E-3</c:v>
                </c:pt>
                <c:pt idx="51">
                  <c:v>3.2022636161049525E-3</c:v>
                </c:pt>
                <c:pt idx="52">
                  <c:v>3.2076326259861867E-3</c:v>
                </c:pt>
                <c:pt idx="53">
                  <c:v>3.2129525684664131E-3</c:v>
                </c:pt>
                <c:pt idx="54">
                  <c:v>3.2182228651516345E-3</c:v>
                </c:pt>
                <c:pt idx="55">
                  <c:v>3.2234439791223981E-3</c:v>
                </c:pt>
                <c:pt idx="56">
                  <c:v>3.2286153469647627E-3</c:v>
                </c:pt>
                <c:pt idx="57">
                  <c:v>3.2337353620926668E-3</c:v>
                </c:pt>
                <c:pt idx="58">
                  <c:v>3.238805554421974E-3</c:v>
                </c:pt>
                <c:pt idx="59">
                  <c:v>3.2438253783922308E-3</c:v>
                </c:pt>
                <c:pt idx="60">
                  <c:v>3.2487932357525796E-3</c:v>
                </c:pt>
                <c:pt idx="61">
                  <c:v>3.2537106943613847E-3</c:v>
                </c:pt>
                <c:pt idx="62">
                  <c:v>3.2585772269768487E-3</c:v>
                </c:pt>
                <c:pt idx="63">
                  <c:v>3.2633912443865596E-3</c:v>
                </c:pt>
                <c:pt idx="64">
                  <c:v>3.2681543523155367E-3</c:v>
                </c:pt>
                <c:pt idx="65">
                  <c:v>3.2728660422474639E-3</c:v>
                </c:pt>
                <c:pt idx="66">
                  <c:v>3.2775258088769826E-3</c:v>
                </c:pt>
                <c:pt idx="67">
                  <c:v>3.2821331502340657E-3</c:v>
                </c:pt>
                <c:pt idx="68">
                  <c:v>3.286689728272927E-3</c:v>
                </c:pt>
                <c:pt idx="69">
                  <c:v>3.2911939826442177E-3</c:v>
                </c:pt>
                <c:pt idx="70">
                  <c:v>3.2956465168641532E-3</c:v>
                </c:pt>
                <c:pt idx="71">
                  <c:v>3.3000479496967093E-3</c:v>
                </c:pt>
                <c:pt idx="72">
                  <c:v>3.3043978230627145E-3</c:v>
                </c:pt>
                <c:pt idx="73">
                  <c:v>3.3086956823837436E-3</c:v>
                </c:pt>
                <c:pt idx="74">
                  <c:v>3.3129421742508196E-3</c:v>
                </c:pt>
                <c:pt idx="75">
                  <c:v>3.3171379600994743E-3</c:v>
                </c:pt>
                <c:pt idx="76">
                  <c:v>3.3212826129194579E-3</c:v>
                </c:pt>
                <c:pt idx="77">
                  <c:v>3.3253768150738007E-3</c:v>
                </c:pt>
                <c:pt idx="78">
                  <c:v>3.3294201548446727E-3</c:v>
                </c:pt>
                <c:pt idx="79">
                  <c:v>3.3334133352533797E-3</c:v>
                </c:pt>
                <c:pt idx="80">
                  <c:v>3.3373559597167789E-3</c:v>
                </c:pt>
                <c:pt idx="81">
                  <c:v>3.3412498680206303E-3</c:v>
                </c:pt>
                <c:pt idx="82">
                  <c:v>3.3450935672847174E-3</c:v>
                </c:pt>
                <c:pt idx="83">
                  <c:v>3.3488878008724526E-3</c:v>
                </c:pt>
                <c:pt idx="84">
                  <c:v>3.3526333258457859E-3</c:v>
                </c:pt>
                <c:pt idx="85">
                  <c:v>3.356329786252138E-3</c:v>
                </c:pt>
                <c:pt idx="86">
                  <c:v>3.3599779585445923E-3</c:v>
                </c:pt>
                <c:pt idx="87">
                  <c:v>3.363578632395837E-3</c:v>
                </c:pt>
                <c:pt idx="88">
                  <c:v>3.3671303429624287E-3</c:v>
                </c:pt>
                <c:pt idx="89">
                  <c:v>3.3706361637576396E-3</c:v>
                </c:pt>
                <c:pt idx="90">
                  <c:v>3.374094646054098E-3</c:v>
                </c:pt>
                <c:pt idx="91">
                  <c:v>3.3775066165354622E-3</c:v>
                </c:pt>
                <c:pt idx="92">
                  <c:v>3.3808729143394996E-3</c:v>
                </c:pt>
                <c:pt idx="93">
                  <c:v>3.3841932455563849E-3</c:v>
                </c:pt>
                <c:pt idx="94">
                  <c:v>3.3874673194090365E-3</c:v>
                </c:pt>
                <c:pt idx="95">
                  <c:v>3.3906971476777453E-3</c:v>
                </c:pt>
                <c:pt idx="96">
                  <c:v>3.3938824589900217E-3</c:v>
                </c:pt>
                <c:pt idx="97">
                  <c:v>3.397024138913829E-3</c:v>
                </c:pt>
                <c:pt idx="98">
                  <c:v>3.4001219283723515E-3</c:v>
                </c:pt>
              </c:numCache>
            </c:numRef>
          </c:xVal>
          <c:yVal>
            <c:numRef>
              <c:f>NRTL!$T$58:$T$156</c:f>
              <c:numCache>
                <c:formatCode>General</c:formatCode>
                <c:ptCount val="99"/>
                <c:pt idx="0">
                  <c:v>-4.5909904096425577E-2</c:v>
                </c:pt>
                <c:pt idx="1">
                  <c:v>-9.0865725287617174E-2</c:v>
                </c:pt>
                <c:pt idx="2">
                  <c:v>-0.13478571101636844</c:v>
                </c:pt>
                <c:pt idx="3">
                  <c:v>-0.17774175730715042</c:v>
                </c:pt>
                <c:pt idx="4">
                  <c:v>-0.21981290208091148</c:v>
                </c:pt>
                <c:pt idx="5">
                  <c:v>-0.26106053750152675</c:v>
                </c:pt>
                <c:pt idx="6">
                  <c:v>-0.30155679277210667</c:v>
                </c:pt>
                <c:pt idx="7">
                  <c:v>-0.34135119623520932</c:v>
                </c:pt>
                <c:pt idx="8">
                  <c:v>-0.38049512230442389</c:v>
                </c:pt>
                <c:pt idx="9">
                  <c:v>-0.41904599052064484</c:v>
                </c:pt>
                <c:pt idx="10">
                  <c:v>-0.45704172800921133</c:v>
                </c:pt>
                <c:pt idx="11">
                  <c:v>-0.49452586501853063</c:v>
                </c:pt>
                <c:pt idx="12">
                  <c:v>-0.53153034916844422</c:v>
                </c:pt>
                <c:pt idx="13">
                  <c:v>-0.56809687537958042</c:v>
                </c:pt>
                <c:pt idx="14">
                  <c:v>-0.60424651578577249</c:v>
                </c:pt>
                <c:pt idx="15">
                  <c:v>-0.64001864735226954</c:v>
                </c:pt>
                <c:pt idx="16">
                  <c:v>-0.6754272247938905</c:v>
                </c:pt>
                <c:pt idx="17">
                  <c:v>-0.71050003942466389</c:v>
                </c:pt>
                <c:pt idx="18">
                  <c:v>-0.74525226095548192</c:v>
                </c:pt>
                <c:pt idx="19">
                  <c:v>-0.77970853345636648</c:v>
                </c:pt>
                <c:pt idx="20">
                  <c:v>-0.81388062351072432</c:v>
                </c:pt>
                <c:pt idx="21">
                  <c:v>-0.84778522007085977</c:v>
                </c:pt>
                <c:pt idx="22">
                  <c:v>-0.88143492032055371</c:v>
                </c:pt>
                <c:pt idx="23">
                  <c:v>-0.91483351950339487</c:v>
                </c:pt>
                <c:pt idx="24">
                  <c:v>-0.94799883176773436</c:v>
                </c:pt>
                <c:pt idx="25">
                  <c:v>-0.98093986465798566</c:v>
                </c:pt>
                <c:pt idx="26">
                  <c:v>-1.013656582905434</c:v>
                </c:pt>
                <c:pt idx="27">
                  <c:v>-1.0461584008084692</c:v>
                </c:pt>
                <c:pt idx="28">
                  <c:v>-1.0784502997018621</c:v>
                </c:pt>
                <c:pt idx="29">
                  <c:v>-1.1105374388803138</c:v>
                </c:pt>
                <c:pt idx="30">
                  <c:v>-1.1424204045607957</c:v>
                </c:pt>
                <c:pt idx="31">
                  <c:v>-1.1740998682693489</c:v>
                </c:pt>
                <c:pt idx="32">
                  <c:v>-1.2055861785339876</c:v>
                </c:pt>
                <c:pt idx="33">
                  <c:v>-1.2368706766755828</c:v>
                </c:pt>
                <c:pt idx="34">
                  <c:v>-1.2679591311062322</c:v>
                </c:pt>
                <c:pt idx="35">
                  <c:v>-1.2988477588593548</c:v>
                </c:pt>
                <c:pt idx="36">
                  <c:v>-1.3295425440677482</c:v>
                </c:pt>
                <c:pt idx="37">
                  <c:v>-1.3600300137085228</c:v>
                </c:pt>
                <c:pt idx="38">
                  <c:v>-1.3903260944639304</c:v>
                </c:pt>
                <c:pt idx="39">
                  <c:v>-1.4204173514893503</c:v>
                </c:pt>
                <c:pt idx="40">
                  <c:v>-1.4503050935740083</c:v>
                </c:pt>
                <c:pt idx="41">
                  <c:v>-1.4799907159703256</c:v>
                </c:pt>
                <c:pt idx="42">
                  <c:v>-1.5094706825850372</c:v>
                </c:pt>
                <c:pt idx="43">
                  <c:v>-1.5387364176175486</c:v>
                </c:pt>
                <c:pt idx="44">
                  <c:v>-1.5677893813071755</c:v>
                </c:pt>
                <c:pt idx="45">
                  <c:v>-1.5966362038132549</c:v>
                </c:pt>
                <c:pt idx="46">
                  <c:v>-1.6252581702476865</c:v>
                </c:pt>
                <c:pt idx="47">
                  <c:v>-1.6536670616160747</c:v>
                </c:pt>
                <c:pt idx="48">
                  <c:v>-1.6818543333022007</c:v>
                </c:pt>
                <c:pt idx="49">
                  <c:v>-1.7098165271571466</c:v>
                </c:pt>
                <c:pt idx="50">
                  <c:v>-1.7375501901599861</c:v>
                </c:pt>
                <c:pt idx="51">
                  <c:v>-1.7650570834975845</c:v>
                </c:pt>
                <c:pt idx="52">
                  <c:v>-1.7923338287512542</c:v>
                </c:pt>
                <c:pt idx="53">
                  <c:v>-1.8193770545572168</c:v>
                </c:pt>
                <c:pt idx="54">
                  <c:v>-1.8461833975054946</c:v>
                </c:pt>
                <c:pt idx="55">
                  <c:v>-1.8727547925516157</c:v>
                </c:pt>
                <c:pt idx="56">
                  <c:v>-1.8990879548572603</c:v>
                </c:pt>
                <c:pt idx="57">
                  <c:v>-1.9251742800648242</c:v>
                </c:pt>
                <c:pt idx="58">
                  <c:v>-1.9510211428027295</c:v>
                </c:pt>
                <c:pt idx="59">
                  <c:v>-1.976625349394165</c:v>
                </c:pt>
                <c:pt idx="60">
                  <c:v>-2.0019783298158962</c:v>
                </c:pt>
                <c:pt idx="61">
                  <c:v>-2.0270876710729344</c:v>
                </c:pt>
                <c:pt idx="62">
                  <c:v>-2.0519502745646379</c:v>
                </c:pt>
                <c:pt idx="63">
                  <c:v>-2.0765576098150187</c:v>
                </c:pt>
                <c:pt idx="64">
                  <c:v>-2.1009174771685011</c:v>
                </c:pt>
                <c:pt idx="65">
                  <c:v>-2.1250268766742435</c:v>
                </c:pt>
                <c:pt idx="66">
                  <c:v>-2.1488828232435915</c:v>
                </c:pt>
                <c:pt idx="67">
                  <c:v>-2.1724823474818877</c:v>
                </c:pt>
                <c:pt idx="68">
                  <c:v>-2.195833571078603</c:v>
                </c:pt>
                <c:pt idx="69">
                  <c:v>-2.2189281108675836</c:v>
                </c:pt>
                <c:pt idx="70">
                  <c:v>-2.2417686747127745</c:v>
                </c:pt>
                <c:pt idx="71">
                  <c:v>-2.2643580587727876</c:v>
                </c:pt>
                <c:pt idx="72">
                  <c:v>-2.2866935385960718</c:v>
                </c:pt>
                <c:pt idx="73">
                  <c:v>-2.3087724071546756</c:v>
                </c:pt>
                <c:pt idx="74">
                  <c:v>-2.3305976179038694</c:v>
                </c:pt>
                <c:pt idx="75">
                  <c:v>-2.3521722108217631</c:v>
                </c:pt>
                <c:pt idx="76">
                  <c:v>-2.3734936354514828</c:v>
                </c:pt>
                <c:pt idx="77">
                  <c:v>-2.3945650520901505</c:v>
                </c:pt>
                <c:pt idx="78">
                  <c:v>-2.4153839966109953</c:v>
                </c:pt>
                <c:pt idx="79">
                  <c:v>-2.4359537485478064</c:v>
                </c:pt>
                <c:pt idx="80">
                  <c:v>-2.4562719296454194</c:v>
                </c:pt>
                <c:pt idx="81">
                  <c:v>-2.476347694464978</c:v>
                </c:pt>
                <c:pt idx="82">
                  <c:v>-2.4961730244006559</c:v>
                </c:pt>
                <c:pt idx="83">
                  <c:v>-2.5157514331437829</c:v>
                </c:pt>
                <c:pt idx="84">
                  <c:v>-2.5350865153162618</c:v>
                </c:pt>
                <c:pt idx="85">
                  <c:v>-2.5541761265680702</c:v>
                </c:pt>
                <c:pt idx="86">
                  <c:v>-2.5730239748766959</c:v>
                </c:pt>
                <c:pt idx="87">
                  <c:v>-2.5916338466493554</c:v>
                </c:pt>
                <c:pt idx="88">
                  <c:v>-2.6099978791012459</c:v>
                </c:pt>
                <c:pt idx="89">
                  <c:v>-2.6281316803719519</c:v>
                </c:pt>
                <c:pt idx="90">
                  <c:v>-2.6460274819285079</c:v>
                </c:pt>
                <c:pt idx="91">
                  <c:v>-2.66368928795948</c:v>
                </c:pt>
                <c:pt idx="92">
                  <c:v>-2.6811211770207386</c:v>
                </c:pt>
                <c:pt idx="93">
                  <c:v>-2.6983213668692518</c:v>
                </c:pt>
                <c:pt idx="94">
                  <c:v>-2.7152880925851033</c:v>
                </c:pt>
                <c:pt idx="95">
                  <c:v>-2.7320315290260795</c:v>
                </c:pt>
                <c:pt idx="96">
                  <c:v>-2.7485500269538941</c:v>
                </c:pt>
                <c:pt idx="97">
                  <c:v>-2.7648479411135516</c:v>
                </c:pt>
                <c:pt idx="98">
                  <c:v>-2.7809236946097213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C5-4426-AF1A-F9B0F42CC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780672"/>
        <c:axId val="1949782752"/>
      </c:scatterChart>
      <c:valAx>
        <c:axId val="194978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1/T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2752"/>
        <c:crosses val="autoZero"/>
        <c:crossBetween val="midCat"/>
      </c:valAx>
      <c:valAx>
        <c:axId val="19497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ln(tenzió)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NRTL!$Y$57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32382213491236478"/>
                  <c:y val="-0.12492129975456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NRTL!$Y$58:$Y$156</c:f>
              <c:numCache>
                <c:formatCode>General</c:formatCode>
                <c:ptCount val="99"/>
                <c:pt idx="0">
                  <c:v>0.6894837752961267</c:v>
                </c:pt>
                <c:pt idx="1">
                  <c:v>1.3461828463133187</c:v>
                </c:pt>
                <c:pt idx="2">
                  <c:v>1.9686559240926784</c:v>
                </c:pt>
                <c:pt idx="3">
                  <c:v>2.5591498537928148</c:v>
                </c:pt>
                <c:pt idx="4">
                  <c:v>3.1200171120465883</c:v>
                </c:pt>
                <c:pt idx="5">
                  <c:v>3.6531313419540772</c:v>
                </c:pt>
                <c:pt idx="6">
                  <c:v>4.1605677763297111</c:v>
                </c:pt>
                <c:pt idx="7">
                  <c:v>4.6438230543504808</c:v>
                </c:pt>
                <c:pt idx="8">
                  <c:v>5.1043987865371845</c:v>
                </c:pt>
                <c:pt idx="9">
                  <c:v>5.5438992292331326</c:v>
                </c:pt>
                <c:pt idx="10">
                  <c:v>5.9634445345291862</c:v>
                </c:pt>
                <c:pt idx="11">
                  <c:v>6.3642562480764955</c:v>
                </c:pt>
                <c:pt idx="12">
                  <c:v>6.7472656548674577</c:v>
                </c:pt>
                <c:pt idx="13">
                  <c:v>7.1136029615063476</c:v>
                </c:pt>
                <c:pt idx="14">
                  <c:v>7.4639109590963377</c:v>
                </c:pt>
                <c:pt idx="15">
                  <c:v>7.7992271569775902</c:v>
                </c:pt>
                <c:pt idx="16">
                  <c:v>8.1200022212820535</c:v>
                </c:pt>
                <c:pt idx="17">
                  <c:v>8.4269831268188451</c:v>
                </c:pt>
                <c:pt idx="18">
                  <c:v>8.7206235295808785</c:v>
                </c:pt>
                <c:pt idx="19">
                  <c:v>9.0015753058314285</c:v>
                </c:pt>
                <c:pt idx="20">
                  <c:v>9.2701962392237895</c:v>
                </c:pt>
                <c:pt idx="21">
                  <c:v>9.5269436384902058</c:v>
                </c:pt>
                <c:pt idx="22">
                  <c:v>9.7721771834901183</c:v>
                </c:pt>
                <c:pt idx="23">
                  <c:v>10.00605969767309</c:v>
                </c:pt>
                <c:pt idx="24">
                  <c:v>10.229050991331455</c:v>
                </c:pt>
                <c:pt idx="25">
                  <c:v>10.441414020332653</c:v>
                </c:pt>
                <c:pt idx="26">
                  <c:v>10.643214119550871</c:v>
                </c:pt>
                <c:pt idx="27">
                  <c:v>10.834714844669897</c:v>
                </c:pt>
                <c:pt idx="28">
                  <c:v>11.016081053131716</c:v>
                </c:pt>
                <c:pt idx="29">
                  <c:v>11.18747782628467</c:v>
                </c:pt>
                <c:pt idx="30">
                  <c:v>11.348971084628113</c:v>
                </c:pt>
                <c:pt idx="31">
                  <c:v>11.500626662284258</c:v>
                </c:pt>
                <c:pt idx="32">
                  <c:v>11.642709386654555</c:v>
                </c:pt>
                <c:pt idx="33">
                  <c:v>11.775086145848793</c:v>
                </c:pt>
                <c:pt idx="34">
                  <c:v>11.89792220387754</c:v>
                </c:pt>
                <c:pt idx="35">
                  <c:v>12.01118349558665</c:v>
                </c:pt>
                <c:pt idx="36">
                  <c:v>12.115035255749291</c:v>
                </c:pt>
                <c:pt idx="37">
                  <c:v>12.20924320904966</c:v>
                </c:pt>
                <c:pt idx="38">
                  <c:v>12.294172103518152</c:v>
                </c:pt>
                <c:pt idx="39">
                  <c:v>12.369586993299617</c:v>
                </c:pt>
                <c:pt idx="40">
                  <c:v>12.435552389329233</c:v>
                </c:pt>
                <c:pt idx="41">
                  <c:v>12.492132696535124</c:v>
                </c:pt>
                <c:pt idx="42">
                  <c:v>12.539291883900795</c:v>
                </c:pt>
                <c:pt idx="43">
                  <c:v>12.576893084572061</c:v>
                </c:pt>
                <c:pt idx="44">
                  <c:v>12.604999654098904</c:v>
                </c:pt>
                <c:pt idx="45">
                  <c:v>12.623775396067964</c:v>
                </c:pt>
                <c:pt idx="46">
                  <c:v>12.632881081486644</c:v>
                </c:pt>
                <c:pt idx="47">
                  <c:v>12.632580435775431</c:v>
                </c:pt>
                <c:pt idx="48">
                  <c:v>12.622734471396379</c:v>
                </c:pt>
                <c:pt idx="49">
                  <c:v>12.603304315510833</c:v>
                </c:pt>
                <c:pt idx="50">
                  <c:v>12.574250639594879</c:v>
                </c:pt>
                <c:pt idx="51">
                  <c:v>12.535634701495091</c:v>
                </c:pt>
                <c:pt idx="52">
                  <c:v>12.487416489513617</c:v>
                </c:pt>
                <c:pt idx="53">
                  <c:v>12.429555524105265</c:v>
                </c:pt>
                <c:pt idx="54">
                  <c:v>12.362010853600275</c:v>
                </c:pt>
                <c:pt idx="55">
                  <c:v>12.284842416792516</c:v>
                </c:pt>
                <c:pt idx="56">
                  <c:v>12.198008545433867</c:v>
                </c:pt>
                <c:pt idx="57">
                  <c:v>12.101365558687469</c:v>
                </c:pt>
                <c:pt idx="58">
                  <c:v>11.995073787743506</c:v>
                </c:pt>
                <c:pt idx="59">
                  <c:v>11.879090335509295</c:v>
                </c:pt>
                <c:pt idx="60">
                  <c:v>11.75327003784893</c:v>
                </c:pt>
                <c:pt idx="61">
                  <c:v>11.617772450020485</c:v>
                </c:pt>
                <c:pt idx="62">
                  <c:v>11.472553403110627</c:v>
                </c:pt>
                <c:pt idx="63">
                  <c:v>11.317466206111447</c:v>
                </c:pt>
                <c:pt idx="64">
                  <c:v>11.152669592726934</c:v>
                </c:pt>
                <c:pt idx="65">
                  <c:v>10.978118076018466</c:v>
                </c:pt>
                <c:pt idx="66">
                  <c:v>10.793765638917277</c:v>
                </c:pt>
                <c:pt idx="67">
                  <c:v>10.599565728790765</c:v>
                </c:pt>
                <c:pt idx="68">
                  <c:v>10.395676065415229</c:v>
                </c:pt>
                <c:pt idx="69">
                  <c:v>10.1819469990072</c:v>
                </c:pt>
                <c:pt idx="70">
                  <c:v>9.9584331397364725</c:v>
                </c:pt>
                <c:pt idx="71">
                  <c:v>9.7251888557655288</c:v>
                </c:pt>
                <c:pt idx="72">
                  <c:v>9.4821655419691986</c:v>
                </c:pt>
                <c:pt idx="73">
                  <c:v>9.2293140203617128</c:v>
                </c:pt>
                <c:pt idx="74">
                  <c:v>8.9666874156656338</c:v>
                </c:pt>
                <c:pt idx="75">
                  <c:v>8.694338581824649</c:v>
                </c:pt>
                <c:pt idx="76">
                  <c:v>8.4122170544611254</c:v>
                </c:pt>
                <c:pt idx="77">
                  <c:v>8.1203748858943499</c:v>
                </c:pt>
                <c:pt idx="78">
                  <c:v>7.8187606371412368</c:v>
                </c:pt>
                <c:pt idx="79">
                  <c:v>7.5074255271318311</c:v>
                </c:pt>
                <c:pt idx="80">
                  <c:v>7.1863171102009717</c:v>
                </c:pt>
                <c:pt idx="81">
                  <c:v>6.8555891690533617</c:v>
                </c:pt>
                <c:pt idx="82">
                  <c:v>6.515084942468282</c:v>
                </c:pt>
                <c:pt idx="83">
                  <c:v>6.1648538798484678</c:v>
                </c:pt>
                <c:pt idx="84">
                  <c:v>5.8049450820469026</c:v>
                </c:pt>
                <c:pt idx="85">
                  <c:v>5.4353035501491176</c:v>
                </c:pt>
                <c:pt idx="86">
                  <c:v>5.0559774253803118</c:v>
                </c:pt>
                <c:pt idx="87">
                  <c:v>4.6670144698974196</c:v>
                </c:pt>
                <c:pt idx="88">
                  <c:v>4.2682541115475781</c:v>
                </c:pt>
                <c:pt idx="89">
                  <c:v>3.8599509584135885</c:v>
                </c:pt>
                <c:pt idx="90">
                  <c:v>3.4419433184903125</c:v>
                </c:pt>
                <c:pt idx="91">
                  <c:v>3.0142768674602056</c:v>
                </c:pt>
                <c:pt idx="92">
                  <c:v>2.5769968461762249</c:v>
                </c:pt>
                <c:pt idx="93">
                  <c:v>2.1300436940372918</c:v>
                </c:pt>
                <c:pt idx="94">
                  <c:v>1.6733570867489229</c:v>
                </c:pt>
                <c:pt idx="95">
                  <c:v>1.2070849371073833</c:v>
                </c:pt>
                <c:pt idx="96">
                  <c:v>0.73116581300014682</c:v>
                </c:pt>
                <c:pt idx="97">
                  <c:v>0.24564213902227047</c:v>
                </c:pt>
                <c:pt idx="98">
                  <c:v>-0.24954890427653142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31-44A9-8739-27C65C563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2608"/>
        <c:axId val="259828016"/>
        <c:extLst/>
      </c:scatterChart>
      <c:valAx>
        <c:axId val="25982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8016"/>
        <c:crosses val="autoZero"/>
        <c:crossBetween val="midCat"/>
      </c:valAx>
      <c:valAx>
        <c:axId val="2598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NRTL!$Z$57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9.5840332458442701E-2"/>
                  <c:y val="-0.11354731700204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NRTL!$Z$58:$Z$156</c:f>
              <c:numCache>
                <c:formatCode>General</c:formatCode>
                <c:ptCount val="99"/>
                <c:pt idx="0">
                  <c:v>1.1217179676224873</c:v>
                </c:pt>
                <c:pt idx="1">
                  <c:v>1.8093760762847069</c:v>
                </c:pt>
                <c:pt idx="2">
                  <c:v>2.4609565131597151</c:v>
                </c:pt>
                <c:pt idx="3">
                  <c:v>3.0788412777196186</c:v>
                </c:pt>
                <c:pt idx="4">
                  <c:v>3.6655121792571208</c:v>
                </c:pt>
                <c:pt idx="5">
                  <c:v>4.2229508343672819</c:v>
                </c:pt>
                <c:pt idx="6">
                  <c:v>4.7533386643889912</c:v>
                </c:pt>
                <c:pt idx="7">
                  <c:v>5.2582568928056617</c:v>
                </c:pt>
                <c:pt idx="8">
                  <c:v>5.7392865426046455</c:v>
                </c:pt>
                <c:pt idx="9">
                  <c:v>6.1981084335935179</c:v>
                </c:pt>
                <c:pt idx="10">
                  <c:v>6.6359031796740737</c:v>
                </c:pt>
                <c:pt idx="11">
                  <c:v>7.0539511860711173</c:v>
                </c:pt>
                <c:pt idx="12">
                  <c:v>7.4532326465176766</c:v>
                </c:pt>
                <c:pt idx="13">
                  <c:v>7.8349275403941192</c:v>
                </c:pt>
                <c:pt idx="14">
                  <c:v>8.1997156298194795</c:v>
                </c:pt>
                <c:pt idx="15">
                  <c:v>8.5486764566973079</c:v>
                </c:pt>
                <c:pt idx="16">
                  <c:v>8.8822893397117468</c:v>
                </c:pt>
                <c:pt idx="17">
                  <c:v>9.2013333712749272</c:v>
                </c:pt>
                <c:pt idx="18">
                  <c:v>9.5062874144237526</c:v>
                </c:pt>
                <c:pt idx="19">
                  <c:v>9.7978300996658163</c:v>
                </c:pt>
                <c:pt idx="20">
                  <c:v>10.076339821773274</c:v>
                </c:pt>
                <c:pt idx="21">
                  <c:v>10.342294736522547</c:v>
                </c:pt>
                <c:pt idx="22">
                  <c:v>10.59607275738108</c:v>
                </c:pt>
                <c:pt idx="23">
                  <c:v>10.837851552138147</c:v>
                </c:pt>
                <c:pt idx="24">
                  <c:v>11.068108539478771</c:v>
                </c:pt>
                <c:pt idx="25">
                  <c:v>11.287120885501679</c:v>
                </c:pt>
                <c:pt idx="26">
                  <c:v>11.494965500176647</c:v>
                </c:pt>
                <c:pt idx="27">
                  <c:v>11.691919033743943</c:v>
                </c:pt>
                <c:pt idx="28">
                  <c:v>11.878157873052032</c:v>
                </c:pt>
                <c:pt idx="29">
                  <c:v>12.053858137832492</c:v>
                </c:pt>
                <c:pt idx="30">
                  <c:v>12.219095676912787</c:v>
                </c:pt>
                <c:pt idx="31">
                  <c:v>12.373946064363679</c:v>
                </c:pt>
                <c:pt idx="32">
                  <c:v>12.518684595580851</c:v>
                </c:pt>
                <c:pt idx="33">
                  <c:v>12.653186283299419</c:v>
                </c:pt>
                <c:pt idx="34">
                  <c:v>12.777625853539291</c:v>
                </c:pt>
                <c:pt idx="35">
                  <c:v>12.891977741481412</c:v>
                </c:pt>
                <c:pt idx="36">
                  <c:v>12.996416087271996</c:v>
                </c:pt>
                <c:pt idx="37">
                  <c:v>13.09071473175419</c:v>
                </c:pt>
                <c:pt idx="38">
                  <c:v>13.175247212125271</c:v>
                </c:pt>
                <c:pt idx="39">
                  <c:v>13.249786757517768</c:v>
                </c:pt>
                <c:pt idx="40">
                  <c:v>13.314406284504059</c:v>
                </c:pt>
                <c:pt idx="41">
                  <c:v>13.369178392521121</c:v>
                </c:pt>
                <c:pt idx="42">
                  <c:v>13.414075359214735</c:v>
                </c:pt>
                <c:pt idx="43">
                  <c:v>13.448969135702441</c:v>
                </c:pt>
                <c:pt idx="44">
                  <c:v>13.47393134175104</c:v>
                </c:pt>
                <c:pt idx="45">
                  <c:v>13.48913326086938</c:v>
                </c:pt>
                <c:pt idx="46">
                  <c:v>13.494245835313791</c:v>
                </c:pt>
                <c:pt idx="47">
                  <c:v>13.489539661003619</c:v>
                </c:pt>
                <c:pt idx="48">
                  <c:v>13.47488498234577</c:v>
                </c:pt>
                <c:pt idx="49">
                  <c:v>13.450251686966453</c:v>
                </c:pt>
                <c:pt idx="50">
                  <c:v>13.415609300347512</c:v>
                </c:pt>
                <c:pt idx="51">
                  <c:v>13.371026980365741</c:v>
                </c:pt>
                <c:pt idx="52">
                  <c:v>13.316473511733932</c:v>
                </c:pt>
                <c:pt idx="53">
                  <c:v>13.251917300339187</c:v>
                </c:pt>
                <c:pt idx="54">
                  <c:v>13.177326367478884</c:v>
                </c:pt>
                <c:pt idx="55">
                  <c:v>13.092768343991622</c:v>
                </c:pt>
                <c:pt idx="56">
                  <c:v>12.998210464278316</c:v>
                </c:pt>
                <c:pt idx="57">
                  <c:v>12.89351956021585</c:v>
                </c:pt>
                <c:pt idx="58">
                  <c:v>12.778862054955539</c:v>
                </c:pt>
                <c:pt idx="59">
                  <c:v>12.654203956608455</c:v>
                </c:pt>
                <c:pt idx="60">
                  <c:v>12.519410851812722</c:v>
                </c:pt>
                <c:pt idx="61">
                  <c:v>12.374647899180843</c:v>
                </c:pt>
                <c:pt idx="62">
                  <c:v>12.219879822623795</c:v>
                </c:pt>
                <c:pt idx="63">
                  <c:v>12.054970904550999</c:v>
                </c:pt>
                <c:pt idx="64">
                  <c:v>11.880084978941227</c:v>
                </c:pt>
                <c:pt idx="65">
                  <c:v>11.695185424282897</c:v>
                </c:pt>
                <c:pt idx="66">
                  <c:v>11.500235156380995</c:v>
                </c:pt>
                <c:pt idx="67">
                  <c:v>11.295196621026093</c:v>
                </c:pt>
                <c:pt idx="68">
                  <c:v>11.080231786525417</c:v>
                </c:pt>
                <c:pt idx="69">
                  <c:v>10.855202136089076</c:v>
                </c:pt>
                <c:pt idx="70">
                  <c:v>10.620168660071158</c:v>
                </c:pt>
                <c:pt idx="71">
                  <c:v>10.375191848061718</c:v>
                </c:pt>
                <c:pt idx="72">
                  <c:v>10.120231680825214</c:v>
                </c:pt>
                <c:pt idx="73">
                  <c:v>9.8552476220829135</c:v>
                </c:pt>
                <c:pt idx="74">
                  <c:v>9.5802986101359693</c:v>
                </c:pt>
                <c:pt idx="75">
                  <c:v>9.2954430493247742</c:v>
                </c:pt>
                <c:pt idx="76">
                  <c:v>9.0006388013212018</c:v>
                </c:pt>
                <c:pt idx="77">
                  <c:v>8.6959431762496706</c:v>
                </c:pt>
                <c:pt idx="78">
                  <c:v>8.3813129236336295</c:v>
                </c:pt>
                <c:pt idx="79">
                  <c:v>8.0568042231633967</c:v>
                </c:pt>
                <c:pt idx="80">
                  <c:v>7.7223726752799848</c:v>
                </c:pt>
                <c:pt idx="81">
                  <c:v>7.3781732915726934</c:v>
                </c:pt>
                <c:pt idx="82">
                  <c:v>7.0240604849840906</c:v>
                </c:pt>
                <c:pt idx="83">
                  <c:v>6.6600880598197136</c:v>
                </c:pt>
                <c:pt idx="84">
                  <c:v>6.2863092015559232</c:v>
                </c:pt>
                <c:pt idx="85">
                  <c:v>5.9026764664440066</c:v>
                </c:pt>
                <c:pt idx="86">
                  <c:v>5.5092417709017809</c:v>
                </c:pt>
                <c:pt idx="87">
                  <c:v>5.1060563806918253</c:v>
                </c:pt>
                <c:pt idx="88">
                  <c:v>4.692970899877821</c:v>
                </c:pt>
                <c:pt idx="89">
                  <c:v>4.2702352595565003</c:v>
                </c:pt>
                <c:pt idx="90">
                  <c:v>3.8376987063573438</c:v>
                </c:pt>
                <c:pt idx="91">
                  <c:v>3.395409790706708</c:v>
                </c:pt>
                <c:pt idx="92">
                  <c:v>2.9434163548488073</c:v>
                </c:pt>
                <c:pt idx="93">
                  <c:v>2.4816655206188329</c:v>
                </c:pt>
                <c:pt idx="94">
                  <c:v>2.0101036769622169</c:v>
                </c:pt>
                <c:pt idx="95">
                  <c:v>1.5288764671925605</c:v>
                </c:pt>
                <c:pt idx="96">
                  <c:v>1.0379287759845965</c:v>
                </c:pt>
                <c:pt idx="97">
                  <c:v>0.53730471609117103</c:v>
                </c:pt>
                <c:pt idx="98">
                  <c:v>2.6947614783011886E-2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DA-47F2-839E-2DD044EEE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559"/>
        <c:axId val="6827903"/>
      </c:scatterChart>
      <c:valAx>
        <c:axId val="683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7903"/>
        <c:crosses val="autoZero"/>
        <c:crossBetween val="midCat"/>
      </c:valAx>
      <c:valAx>
        <c:axId val="6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Minta!$Z$57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9.5840332458442701E-2"/>
                  <c:y val="-0.11354731700204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(Minta!$D$58:$D$156,Minta!$P$2:$P$3)</c:f>
              <c:numCache>
                <c:formatCode>General</c:formatCode>
                <c:ptCount val="101"/>
                <c:pt idx="99">
                  <c:v>0</c:v>
                </c:pt>
                <c:pt idx="100">
                  <c:v>1</c:v>
                </c:pt>
              </c:numCache>
            </c:numRef>
          </c:xVal>
          <c:yVal>
            <c:numRef>
              <c:f>(Minta!$Z$58:$Z$156,Minta!$Q$2:$Q$3)</c:f>
              <c:numCache>
                <c:formatCode>General</c:formatCode>
                <c:ptCount val="101"/>
                <c:pt idx="0">
                  <c:v>78.37</c:v>
                </c:pt>
                <c:pt idx="1">
                  <c:v>78.37</c:v>
                </c:pt>
                <c:pt idx="2">
                  <c:v>78.37</c:v>
                </c:pt>
                <c:pt idx="3">
                  <c:v>78.37</c:v>
                </c:pt>
                <c:pt idx="4">
                  <c:v>78.37</c:v>
                </c:pt>
                <c:pt idx="5">
                  <c:v>78.37</c:v>
                </c:pt>
                <c:pt idx="6">
                  <c:v>78.37</c:v>
                </c:pt>
                <c:pt idx="7">
                  <c:v>78.37</c:v>
                </c:pt>
                <c:pt idx="8">
                  <c:v>78.37</c:v>
                </c:pt>
                <c:pt idx="9">
                  <c:v>78.37</c:v>
                </c:pt>
                <c:pt idx="10">
                  <c:v>78.37</c:v>
                </c:pt>
                <c:pt idx="11">
                  <c:v>78.37</c:v>
                </c:pt>
                <c:pt idx="12">
                  <c:v>78.37</c:v>
                </c:pt>
                <c:pt idx="13">
                  <c:v>78.37</c:v>
                </c:pt>
                <c:pt idx="14">
                  <c:v>78.37</c:v>
                </c:pt>
                <c:pt idx="15">
                  <c:v>78.37</c:v>
                </c:pt>
                <c:pt idx="16">
                  <c:v>78.37</c:v>
                </c:pt>
                <c:pt idx="17">
                  <c:v>78.37</c:v>
                </c:pt>
                <c:pt idx="18">
                  <c:v>78.37</c:v>
                </c:pt>
                <c:pt idx="19">
                  <c:v>78.37</c:v>
                </c:pt>
                <c:pt idx="20">
                  <c:v>78.37</c:v>
                </c:pt>
                <c:pt idx="21">
                  <c:v>78.37</c:v>
                </c:pt>
                <c:pt idx="22">
                  <c:v>78.37</c:v>
                </c:pt>
                <c:pt idx="23">
                  <c:v>78.37</c:v>
                </c:pt>
                <c:pt idx="24">
                  <c:v>78.37</c:v>
                </c:pt>
                <c:pt idx="25">
                  <c:v>78.37</c:v>
                </c:pt>
                <c:pt idx="26">
                  <c:v>78.37</c:v>
                </c:pt>
                <c:pt idx="27">
                  <c:v>78.37</c:v>
                </c:pt>
                <c:pt idx="28">
                  <c:v>78.37</c:v>
                </c:pt>
                <c:pt idx="29">
                  <c:v>78.37</c:v>
                </c:pt>
                <c:pt idx="30">
                  <c:v>78.37</c:v>
                </c:pt>
                <c:pt idx="31">
                  <c:v>78.37</c:v>
                </c:pt>
                <c:pt idx="32">
                  <c:v>78.37</c:v>
                </c:pt>
                <c:pt idx="33">
                  <c:v>78.37</c:v>
                </c:pt>
                <c:pt idx="34">
                  <c:v>78.37</c:v>
                </c:pt>
                <c:pt idx="35">
                  <c:v>78.37</c:v>
                </c:pt>
                <c:pt idx="36">
                  <c:v>78.37</c:v>
                </c:pt>
                <c:pt idx="37">
                  <c:v>78.37</c:v>
                </c:pt>
                <c:pt idx="38">
                  <c:v>78.37</c:v>
                </c:pt>
                <c:pt idx="39">
                  <c:v>78.37</c:v>
                </c:pt>
                <c:pt idx="40">
                  <c:v>78.37</c:v>
                </c:pt>
                <c:pt idx="41">
                  <c:v>78.37</c:v>
                </c:pt>
                <c:pt idx="42">
                  <c:v>78.37</c:v>
                </c:pt>
                <c:pt idx="43">
                  <c:v>78.37</c:v>
                </c:pt>
                <c:pt idx="44">
                  <c:v>78.37</c:v>
                </c:pt>
                <c:pt idx="45">
                  <c:v>78.37</c:v>
                </c:pt>
                <c:pt idx="46">
                  <c:v>78.37</c:v>
                </c:pt>
                <c:pt idx="47">
                  <c:v>78.37</c:v>
                </c:pt>
                <c:pt idx="48">
                  <c:v>78.37</c:v>
                </c:pt>
                <c:pt idx="49">
                  <c:v>78.37</c:v>
                </c:pt>
                <c:pt idx="50">
                  <c:v>78.37</c:v>
                </c:pt>
                <c:pt idx="51">
                  <c:v>78.37</c:v>
                </c:pt>
                <c:pt idx="52">
                  <c:v>78.37</c:v>
                </c:pt>
                <c:pt idx="53">
                  <c:v>78.37</c:v>
                </c:pt>
                <c:pt idx="54">
                  <c:v>78.37</c:v>
                </c:pt>
                <c:pt idx="55">
                  <c:v>78.37</c:v>
                </c:pt>
                <c:pt idx="56">
                  <c:v>78.37</c:v>
                </c:pt>
                <c:pt idx="57">
                  <c:v>78.37</c:v>
                </c:pt>
                <c:pt idx="58">
                  <c:v>78.37</c:v>
                </c:pt>
                <c:pt idx="59">
                  <c:v>78.37</c:v>
                </c:pt>
                <c:pt idx="60">
                  <c:v>78.37</c:v>
                </c:pt>
                <c:pt idx="61">
                  <c:v>78.37</c:v>
                </c:pt>
                <c:pt idx="62">
                  <c:v>78.37</c:v>
                </c:pt>
                <c:pt idx="63">
                  <c:v>78.37</c:v>
                </c:pt>
                <c:pt idx="64">
                  <c:v>78.37</c:v>
                </c:pt>
                <c:pt idx="65">
                  <c:v>78.37</c:v>
                </c:pt>
                <c:pt idx="66">
                  <c:v>78.37</c:v>
                </c:pt>
                <c:pt idx="67">
                  <c:v>78.37</c:v>
                </c:pt>
                <c:pt idx="68">
                  <c:v>78.37</c:v>
                </c:pt>
                <c:pt idx="69">
                  <c:v>78.37</c:v>
                </c:pt>
                <c:pt idx="70">
                  <c:v>78.37</c:v>
                </c:pt>
                <c:pt idx="71">
                  <c:v>78.37</c:v>
                </c:pt>
                <c:pt idx="72">
                  <c:v>78.37</c:v>
                </c:pt>
                <c:pt idx="73">
                  <c:v>78.37</c:v>
                </c:pt>
                <c:pt idx="74">
                  <c:v>78.37</c:v>
                </c:pt>
                <c:pt idx="75">
                  <c:v>78.37</c:v>
                </c:pt>
                <c:pt idx="76">
                  <c:v>78.37</c:v>
                </c:pt>
                <c:pt idx="77">
                  <c:v>78.37</c:v>
                </c:pt>
                <c:pt idx="78">
                  <c:v>78.37</c:v>
                </c:pt>
                <c:pt idx="79">
                  <c:v>78.37</c:v>
                </c:pt>
                <c:pt idx="80">
                  <c:v>78.37</c:v>
                </c:pt>
                <c:pt idx="81">
                  <c:v>78.37</c:v>
                </c:pt>
                <c:pt idx="82">
                  <c:v>78.37</c:v>
                </c:pt>
                <c:pt idx="83">
                  <c:v>78.37</c:v>
                </c:pt>
                <c:pt idx="84">
                  <c:v>78.37</c:v>
                </c:pt>
                <c:pt idx="85">
                  <c:v>78.37</c:v>
                </c:pt>
                <c:pt idx="86">
                  <c:v>78.37</c:v>
                </c:pt>
                <c:pt idx="87">
                  <c:v>78.37</c:v>
                </c:pt>
                <c:pt idx="88">
                  <c:v>78.37</c:v>
                </c:pt>
                <c:pt idx="89">
                  <c:v>78.37</c:v>
                </c:pt>
                <c:pt idx="90">
                  <c:v>78.37</c:v>
                </c:pt>
                <c:pt idx="91">
                  <c:v>78.37</c:v>
                </c:pt>
                <c:pt idx="92">
                  <c:v>78.37</c:v>
                </c:pt>
                <c:pt idx="93">
                  <c:v>78.37</c:v>
                </c:pt>
                <c:pt idx="94">
                  <c:v>78.37</c:v>
                </c:pt>
                <c:pt idx="95">
                  <c:v>78.37</c:v>
                </c:pt>
                <c:pt idx="96">
                  <c:v>78.37</c:v>
                </c:pt>
                <c:pt idx="97">
                  <c:v>78.37</c:v>
                </c:pt>
                <c:pt idx="98">
                  <c:v>78.37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A3-4F40-84BC-CE3CBF113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559"/>
        <c:axId val="6827903"/>
      </c:scatterChart>
      <c:valAx>
        <c:axId val="683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7903"/>
        <c:crosses val="autoZero"/>
        <c:crossBetween val="midCat"/>
      </c:valAx>
      <c:valAx>
        <c:axId val="6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ln(akt1/akt2)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NRTL!$O$57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6642629046369203"/>
                  <c:y val="-0.44061497521143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NRTL!$O$58:$O$156</c:f>
              <c:numCache>
                <c:formatCode>General</c:formatCode>
                <c:ptCount val="99"/>
                <c:pt idx="0">
                  <c:v>-3.0403285181186429E-2</c:v>
                </c:pt>
                <c:pt idx="1">
                  <c:v>-4.0254936029743248E-2</c:v>
                </c:pt>
                <c:pt idx="2">
                  <c:v>-4.9562327500342833E-2</c:v>
                </c:pt>
                <c:pt idx="3">
                  <c:v>-5.832626637191389E-2</c:v>
                </c:pt>
                <c:pt idx="4">
                  <c:v>-6.6580400278473811E-2</c:v>
                </c:pt>
                <c:pt idx="5">
                  <c:v>-7.4327385102849156E-2</c:v>
                </c:pt>
                <c:pt idx="6">
                  <c:v>-8.1585439332214529E-2</c:v>
                </c:pt>
                <c:pt idx="7">
                  <c:v>-8.8367752436898803E-2</c:v>
                </c:pt>
                <c:pt idx="8">
                  <c:v>-9.4685839556857748E-2</c:v>
                </c:pt>
                <c:pt idx="9">
                  <c:v>-0.10056066391990873</c:v>
                </c:pt>
                <c:pt idx="10">
                  <c:v>-0.1059942649133345</c:v>
                </c:pt>
                <c:pt idx="11">
                  <c:v>-0.11100590454911234</c:v>
                </c:pt>
                <c:pt idx="12">
                  <c:v>-0.11560827040587436</c:v>
                </c:pt>
                <c:pt idx="13">
                  <c:v>-0.11981092384943737</c:v>
                </c:pt>
                <c:pt idx="14">
                  <c:v>-0.12362226696807078</c:v>
                </c:pt>
                <c:pt idx="15">
                  <c:v>-0.12705774666062436</c:v>
                </c:pt>
                <c:pt idx="16">
                  <c:v>-0.13012722942965346</c:v>
                </c:pt>
                <c:pt idx="17">
                  <c:v>-0.13284208419514845</c:v>
                </c:pt>
                <c:pt idx="18">
                  <c:v>-0.13521226200692699</c:v>
                </c:pt>
                <c:pt idx="19">
                  <c:v>-0.13724535804037355</c:v>
                </c:pt>
                <c:pt idx="20">
                  <c:v>-0.1389487549471797</c:v>
                </c:pt>
                <c:pt idx="21">
                  <c:v>-0.1403394081131169</c:v>
                </c:pt>
                <c:pt idx="22">
                  <c:v>-0.14142047302185301</c:v>
                </c:pt>
                <c:pt idx="23">
                  <c:v>-0.14220340829463654</c:v>
                </c:pt>
                <c:pt idx="24">
                  <c:v>-0.14269594388428189</c:v>
                </c:pt>
                <c:pt idx="25">
                  <c:v>-0.14290839101026503</c:v>
                </c:pt>
                <c:pt idx="26">
                  <c:v>-0.14284049147939898</c:v>
                </c:pt>
                <c:pt idx="27">
                  <c:v>-0.14251510028710426</c:v>
                </c:pt>
                <c:pt idx="28">
                  <c:v>-0.14192812741380645</c:v>
                </c:pt>
                <c:pt idx="29">
                  <c:v>-0.14109212755200529</c:v>
                </c:pt>
                <c:pt idx="30">
                  <c:v>-0.14000921100901464</c:v>
                </c:pt>
                <c:pt idx="31">
                  <c:v>-0.138696203028224</c:v>
                </c:pt>
                <c:pt idx="32">
                  <c:v>-0.13715447161463382</c:v>
                </c:pt>
                <c:pt idx="33">
                  <c:v>-0.13538825284815126</c:v>
                </c:pt>
                <c:pt idx="34">
                  <c:v>-0.13340679574523992</c:v>
                </c:pt>
                <c:pt idx="35">
                  <c:v>-0.13122254806660769</c:v>
                </c:pt>
                <c:pt idx="36">
                  <c:v>-0.12883890071161552</c:v>
                </c:pt>
                <c:pt idx="37">
                  <c:v>-0.12625185329364427</c:v>
                </c:pt>
                <c:pt idx="38">
                  <c:v>-0.12348489690169322</c:v>
                </c:pt>
                <c:pt idx="39">
                  <c:v>-0.12052977090781897</c:v>
                </c:pt>
                <c:pt idx="40">
                  <c:v>-0.11741004334758459</c:v>
                </c:pt>
                <c:pt idx="41">
                  <c:v>-0.11411126324375109</c:v>
                </c:pt>
                <c:pt idx="42">
                  <c:v>-0.11065345573877901</c:v>
                </c:pt>
                <c:pt idx="43">
                  <c:v>-0.10703276172531188</c:v>
                </c:pt>
                <c:pt idx="44">
                  <c:v>-0.10326237777134939</c:v>
                </c:pt>
                <c:pt idx="45">
                  <c:v>-9.9342848300206815E-2</c:v>
                </c:pt>
                <c:pt idx="46">
                  <c:v>-9.5290757959050842E-2</c:v>
                </c:pt>
                <c:pt idx="47">
                  <c:v>-9.1098272211166537E-2</c:v>
                </c:pt>
                <c:pt idx="48">
                  <c:v>-8.6764774462035926E-2</c:v>
                </c:pt>
                <c:pt idx="49">
                  <c:v>-8.2323005565264631E-2</c:v>
                </c:pt>
                <c:pt idx="50">
                  <c:v>-7.7753919297762861E-2</c:v>
                </c:pt>
                <c:pt idx="51">
                  <c:v>-7.3057786403016758E-2</c:v>
                </c:pt>
                <c:pt idx="52">
                  <c:v>-6.8269299550587872E-2</c:v>
                </c:pt>
                <c:pt idx="53">
                  <c:v>-6.3364176467837513E-2</c:v>
                </c:pt>
                <c:pt idx="54">
                  <c:v>-5.8369728317318043E-2</c:v>
                </c:pt>
                <c:pt idx="55">
                  <c:v>-5.3265371455890713E-2</c:v>
                </c:pt>
                <c:pt idx="56">
                  <c:v>-4.8069490613965905E-2</c:v>
                </c:pt>
                <c:pt idx="57">
                  <c:v>-4.2796156109934494E-2</c:v>
                </c:pt>
                <c:pt idx="58">
                  <c:v>-3.7424460842714571E-2</c:v>
                </c:pt>
                <c:pt idx="59">
                  <c:v>-3.1978034335283415E-2</c:v>
                </c:pt>
                <c:pt idx="60">
                  <c:v>-2.6456231378719563E-2</c:v>
                </c:pt>
                <c:pt idx="61">
                  <c:v>-2.0880634337757109E-2</c:v>
                </c:pt>
                <c:pt idx="62">
                  <c:v>-1.5219290871869514E-2</c:v>
                </c:pt>
                <c:pt idx="63">
                  <c:v>-9.4986119402596693E-3</c:v>
                </c:pt>
                <c:pt idx="64">
                  <c:v>-3.7251651459213574E-3</c:v>
                </c:pt>
                <c:pt idx="65">
                  <c:v>2.1322131602512372E-3</c:v>
                </c:pt>
                <c:pt idx="66">
                  <c:v>8.0021927145817219E-3</c:v>
                </c:pt>
                <c:pt idx="67">
                  <c:v>1.3957094046013389E-2</c:v>
                </c:pt>
                <c:pt idx="68">
                  <c:v>1.9926613837855756E-2</c:v>
                </c:pt>
                <c:pt idx="69">
                  <c:v>2.5975334963714479E-2</c:v>
                </c:pt>
                <c:pt idx="70">
                  <c:v>3.2039840643318079E-2</c:v>
                </c:pt>
                <c:pt idx="71">
                  <c:v>3.8164708418467065E-2</c:v>
                </c:pt>
                <c:pt idx="72">
                  <c:v>4.4291938108796503E-2</c:v>
                </c:pt>
                <c:pt idx="73">
                  <c:v>5.0443529424641829E-2</c:v>
                </c:pt>
                <c:pt idx="74">
                  <c:v>5.6653179916243981E-2</c:v>
                </c:pt>
                <c:pt idx="75">
                  <c:v>6.2871735703188505E-2</c:v>
                </c:pt>
                <c:pt idx="76">
                  <c:v>6.9153529805401154E-2</c:v>
                </c:pt>
                <c:pt idx="77">
                  <c:v>7.5402181288200892E-2</c:v>
                </c:pt>
                <c:pt idx="78">
                  <c:v>8.1688068353549789E-2</c:v>
                </c:pt>
                <c:pt idx="79">
                  <c:v>8.7977479700279318E-2</c:v>
                </c:pt>
                <c:pt idx="80">
                  <c:v>9.4308635901790422E-2</c:v>
                </c:pt>
                <c:pt idx="81">
                  <c:v>0.10065960757864546</c:v>
                </c:pt>
                <c:pt idx="82">
                  <c:v>0.10701747620163531</c:v>
                </c:pt>
                <c:pt idx="83">
                  <c:v>0.11336893019272609</c:v>
                </c:pt>
                <c:pt idx="84">
                  <c:v>0.11970646984250798</c:v>
                </c:pt>
                <c:pt idx="85">
                  <c:v>0.12603333166776004</c:v>
                </c:pt>
                <c:pt idx="86">
                  <c:v>0.1323631854306046</c:v>
                </c:pt>
                <c:pt idx="87">
                  <c:v>0.13872836347222078</c:v>
                </c:pt>
                <c:pt idx="88">
                  <c:v>0.1450446559844577</c:v>
                </c:pt>
                <c:pt idx="89">
                  <c:v>0.1515228631138015</c:v>
                </c:pt>
                <c:pt idx="90">
                  <c:v>0.15775483378398186</c:v>
                </c:pt>
                <c:pt idx="91">
                  <c:v>0.1641858753942054</c:v>
                </c:pt>
                <c:pt idx="92">
                  <c:v>0.17056617218328182</c:v>
                </c:pt>
                <c:pt idx="93">
                  <c:v>0.17677169225915723</c:v>
                </c:pt>
                <c:pt idx="94">
                  <c:v>0.1829661734793904</c:v>
                </c:pt>
                <c:pt idx="95">
                  <c:v>0.18953028910550931</c:v>
                </c:pt>
                <c:pt idx="96">
                  <c:v>0.19548552917400216</c:v>
                </c:pt>
                <c:pt idx="97">
                  <c:v>0.20176586709650454</c:v>
                </c:pt>
                <c:pt idx="98">
                  <c:v>0.20734842886563948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3A-424D-94D7-4B653D1C8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063"/>
        <c:axId val="9190047"/>
      </c:scatterChart>
      <c:valAx>
        <c:axId val="918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90047"/>
        <c:crosses val="autoZero"/>
        <c:crossBetween val="midCat"/>
      </c:valAx>
      <c:valAx>
        <c:axId val="91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ln(akt1/akt2)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8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abs(ln(akt))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NRTL!$P$57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8114736633397022"/>
                  <c:y val="-6.32329851699440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NRTL!$P$58:$P$156</c:f>
              <c:numCache>
                <c:formatCode>General</c:formatCode>
                <c:ptCount val="99"/>
                <c:pt idx="0">
                  <c:v>3.0403285181186429E-2</c:v>
                </c:pt>
                <c:pt idx="1">
                  <c:v>4.0254936029743248E-2</c:v>
                </c:pt>
                <c:pt idx="2">
                  <c:v>4.9562327500342833E-2</c:v>
                </c:pt>
                <c:pt idx="3">
                  <c:v>5.832626637191389E-2</c:v>
                </c:pt>
                <c:pt idx="4">
                  <c:v>6.6580400278473811E-2</c:v>
                </c:pt>
                <c:pt idx="5">
                  <c:v>7.4327385102849156E-2</c:v>
                </c:pt>
                <c:pt idx="6">
                  <c:v>8.1585439332214529E-2</c:v>
                </c:pt>
                <c:pt idx="7">
                  <c:v>8.8367752436898803E-2</c:v>
                </c:pt>
                <c:pt idx="8">
                  <c:v>9.4685839556857748E-2</c:v>
                </c:pt>
                <c:pt idx="9">
                  <c:v>0.10056066391990873</c:v>
                </c:pt>
                <c:pt idx="10">
                  <c:v>0.1059942649133345</c:v>
                </c:pt>
                <c:pt idx="11">
                  <c:v>0.11100590454911234</c:v>
                </c:pt>
                <c:pt idx="12">
                  <c:v>0.11560827040587436</c:v>
                </c:pt>
                <c:pt idx="13">
                  <c:v>0.11981092384943737</c:v>
                </c:pt>
                <c:pt idx="14">
                  <c:v>0.12362226696807078</c:v>
                </c:pt>
                <c:pt idx="15">
                  <c:v>0.12705774666062436</c:v>
                </c:pt>
                <c:pt idx="16">
                  <c:v>0.13012722942965346</c:v>
                </c:pt>
                <c:pt idx="17">
                  <c:v>0.13284208419514845</c:v>
                </c:pt>
                <c:pt idx="18">
                  <c:v>0.13521226200692699</c:v>
                </c:pt>
                <c:pt idx="19">
                  <c:v>0.13724535804037355</c:v>
                </c:pt>
                <c:pt idx="20">
                  <c:v>0.1389487549471797</c:v>
                </c:pt>
                <c:pt idx="21">
                  <c:v>0.1403394081131169</c:v>
                </c:pt>
                <c:pt idx="22">
                  <c:v>0.14142047302185301</c:v>
                </c:pt>
                <c:pt idx="23">
                  <c:v>0.14220340829463654</c:v>
                </c:pt>
                <c:pt idx="24">
                  <c:v>0.14269594388428189</c:v>
                </c:pt>
                <c:pt idx="25">
                  <c:v>0.14290839101026503</c:v>
                </c:pt>
                <c:pt idx="26">
                  <c:v>0.14284049147939898</c:v>
                </c:pt>
                <c:pt idx="27">
                  <c:v>0.14251510028710426</c:v>
                </c:pt>
                <c:pt idx="28">
                  <c:v>0.14192812741380645</c:v>
                </c:pt>
                <c:pt idx="29">
                  <c:v>0.14109212755200529</c:v>
                </c:pt>
                <c:pt idx="30">
                  <c:v>0.14000921100901464</c:v>
                </c:pt>
                <c:pt idx="31">
                  <c:v>0.138696203028224</c:v>
                </c:pt>
                <c:pt idx="32">
                  <c:v>0.13715447161463382</c:v>
                </c:pt>
                <c:pt idx="33">
                  <c:v>0.13538825284815126</c:v>
                </c:pt>
                <c:pt idx="34">
                  <c:v>0.13340679574523992</c:v>
                </c:pt>
                <c:pt idx="35">
                  <c:v>0.13122254806660769</c:v>
                </c:pt>
                <c:pt idx="36">
                  <c:v>0.12883890071161552</c:v>
                </c:pt>
                <c:pt idx="37">
                  <c:v>0.12625185329364427</c:v>
                </c:pt>
                <c:pt idx="38">
                  <c:v>0.12348489690169322</c:v>
                </c:pt>
                <c:pt idx="39">
                  <c:v>0.12052977090781897</c:v>
                </c:pt>
                <c:pt idx="40">
                  <c:v>0.11741004334758459</c:v>
                </c:pt>
                <c:pt idx="41">
                  <c:v>0.11411126324375109</c:v>
                </c:pt>
                <c:pt idx="42">
                  <c:v>0.11065345573877901</c:v>
                </c:pt>
                <c:pt idx="43">
                  <c:v>0.10703276172531188</c:v>
                </c:pt>
                <c:pt idx="44">
                  <c:v>0.10326237777134939</c:v>
                </c:pt>
                <c:pt idx="45">
                  <c:v>9.9342848300206815E-2</c:v>
                </c:pt>
                <c:pt idx="46">
                  <c:v>9.5290757959050842E-2</c:v>
                </c:pt>
                <c:pt idx="47">
                  <c:v>9.1098272211166537E-2</c:v>
                </c:pt>
                <c:pt idx="48">
                  <c:v>8.6764774462035926E-2</c:v>
                </c:pt>
                <c:pt idx="49">
                  <c:v>8.2323005565264631E-2</c:v>
                </c:pt>
                <c:pt idx="50">
                  <c:v>7.7753919297762861E-2</c:v>
                </c:pt>
                <c:pt idx="51">
                  <c:v>7.3057786403016758E-2</c:v>
                </c:pt>
                <c:pt idx="52">
                  <c:v>6.8269299550587872E-2</c:v>
                </c:pt>
                <c:pt idx="53">
                  <c:v>6.3364176467837513E-2</c:v>
                </c:pt>
                <c:pt idx="54">
                  <c:v>5.8369728317318043E-2</c:v>
                </c:pt>
                <c:pt idx="55">
                  <c:v>5.3265371455890713E-2</c:v>
                </c:pt>
                <c:pt idx="56">
                  <c:v>4.8069490613965905E-2</c:v>
                </c:pt>
                <c:pt idx="57">
                  <c:v>4.2796156109934494E-2</c:v>
                </c:pt>
                <c:pt idx="58">
                  <c:v>3.7424460842714571E-2</c:v>
                </c:pt>
                <c:pt idx="59">
                  <c:v>3.1978034335283415E-2</c:v>
                </c:pt>
                <c:pt idx="60">
                  <c:v>2.6456231378719563E-2</c:v>
                </c:pt>
                <c:pt idx="61">
                  <c:v>2.0880634337757109E-2</c:v>
                </c:pt>
                <c:pt idx="62">
                  <c:v>1.5219290871869514E-2</c:v>
                </c:pt>
                <c:pt idx="63">
                  <c:v>9.4986119402596693E-3</c:v>
                </c:pt>
                <c:pt idx="64">
                  <c:v>3.7251651459213574E-3</c:v>
                </c:pt>
                <c:pt idx="65">
                  <c:v>2.1322131602512372E-3</c:v>
                </c:pt>
                <c:pt idx="66">
                  <c:v>8.0021927145817219E-3</c:v>
                </c:pt>
                <c:pt idx="67">
                  <c:v>1.3957094046013389E-2</c:v>
                </c:pt>
                <c:pt idx="68">
                  <c:v>1.9926613837855756E-2</c:v>
                </c:pt>
                <c:pt idx="69">
                  <c:v>2.5975334963714479E-2</c:v>
                </c:pt>
                <c:pt idx="70">
                  <c:v>3.2039840643318079E-2</c:v>
                </c:pt>
                <c:pt idx="71">
                  <c:v>3.8164708418467065E-2</c:v>
                </c:pt>
                <c:pt idx="72">
                  <c:v>4.4291938108796503E-2</c:v>
                </c:pt>
                <c:pt idx="73">
                  <c:v>5.0443529424641829E-2</c:v>
                </c:pt>
                <c:pt idx="74">
                  <c:v>5.6653179916243981E-2</c:v>
                </c:pt>
                <c:pt idx="75">
                  <c:v>6.2871735703188505E-2</c:v>
                </c:pt>
                <c:pt idx="76">
                  <c:v>6.9153529805401154E-2</c:v>
                </c:pt>
                <c:pt idx="77">
                  <c:v>7.5402181288200892E-2</c:v>
                </c:pt>
                <c:pt idx="78">
                  <c:v>8.1688068353549789E-2</c:v>
                </c:pt>
                <c:pt idx="79">
                  <c:v>8.7977479700279318E-2</c:v>
                </c:pt>
                <c:pt idx="80">
                  <c:v>9.4308635901790422E-2</c:v>
                </c:pt>
                <c:pt idx="81">
                  <c:v>0.10065960757864546</c:v>
                </c:pt>
                <c:pt idx="82">
                  <c:v>0.10701747620163531</c:v>
                </c:pt>
                <c:pt idx="83">
                  <c:v>0.11336893019272609</c:v>
                </c:pt>
                <c:pt idx="84">
                  <c:v>0.11970646984250798</c:v>
                </c:pt>
                <c:pt idx="85">
                  <c:v>0.12603333166776004</c:v>
                </c:pt>
                <c:pt idx="86">
                  <c:v>0.1323631854306046</c:v>
                </c:pt>
                <c:pt idx="87">
                  <c:v>0.13872836347222078</c:v>
                </c:pt>
                <c:pt idx="88">
                  <c:v>0.1450446559844577</c:v>
                </c:pt>
                <c:pt idx="89">
                  <c:v>0.1515228631138015</c:v>
                </c:pt>
                <c:pt idx="90">
                  <c:v>0.15775483378398186</c:v>
                </c:pt>
                <c:pt idx="91">
                  <c:v>0.1641858753942054</c:v>
                </c:pt>
                <c:pt idx="92">
                  <c:v>0.17056617218328182</c:v>
                </c:pt>
                <c:pt idx="93">
                  <c:v>0.17677169225915723</c:v>
                </c:pt>
                <c:pt idx="94">
                  <c:v>0.1829661734793904</c:v>
                </c:pt>
                <c:pt idx="95">
                  <c:v>0.18953028910550931</c:v>
                </c:pt>
                <c:pt idx="96">
                  <c:v>0.19548552917400216</c:v>
                </c:pt>
                <c:pt idx="97">
                  <c:v>0.20176586709650454</c:v>
                </c:pt>
                <c:pt idx="98">
                  <c:v>0.20734842886563948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53-47A0-B514-96841B8C2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31"/>
        <c:axId val="6833727"/>
      </c:scatterChart>
      <c:valAx>
        <c:axId val="683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3727"/>
        <c:crosses val="autoZero"/>
        <c:crossBetween val="midCat"/>
      </c:valAx>
      <c:valAx>
        <c:axId val="683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1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Aktivitások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NRTL!$G$55</c:f>
              <c:strCache>
                <c:ptCount val="1"/>
                <c:pt idx="0">
                  <c:v>Aktivitás(ald)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NRTL!$G$58:$G$156</c:f>
              <c:numCache>
                <c:formatCode>General</c:formatCode>
                <c:ptCount val="99"/>
                <c:pt idx="0">
                  <c:v>0.97015033956868846</c:v>
                </c:pt>
                <c:pt idx="1">
                  <c:v>0.96095294337992199</c:v>
                </c:pt>
                <c:pt idx="2">
                  <c:v>0.95241141011529695</c:v>
                </c:pt>
                <c:pt idx="3">
                  <c:v>0.94449331967011141</c:v>
                </c:pt>
                <c:pt idx="4">
                  <c:v>0.93715386759986896</c:v>
                </c:pt>
                <c:pt idx="5">
                  <c:v>0.9303638595983279</c:v>
                </c:pt>
                <c:pt idx="6">
                  <c:v>0.92409752749536833</c:v>
                </c:pt>
                <c:pt idx="7">
                  <c:v>0.91831976564570672</c:v>
                </c:pt>
                <c:pt idx="8">
                  <c:v>0.9130035525543797</c:v>
                </c:pt>
                <c:pt idx="9">
                  <c:v>0.90812605333839125</c:v>
                </c:pt>
                <c:pt idx="10">
                  <c:v>0.90366435535126977</c:v>
                </c:pt>
                <c:pt idx="11">
                  <c:v>0.89959459822242993</c:v>
                </c:pt>
                <c:pt idx="12">
                  <c:v>0.89589191747293817</c:v>
                </c:pt>
                <c:pt idx="13">
                  <c:v>0.89254354236883382</c:v>
                </c:pt>
                <c:pt idx="14">
                  <c:v>0.88952531900498777</c:v>
                </c:pt>
                <c:pt idx="15">
                  <c:v>0.88682612290416496</c:v>
                </c:pt>
                <c:pt idx="16">
                  <c:v>0.88442213219611021</c:v>
                </c:pt>
                <c:pt idx="17">
                  <c:v>0.88230118700094784</c:v>
                </c:pt>
                <c:pt idx="18">
                  <c:v>0.88044533819743809</c:v>
                </c:pt>
                <c:pt idx="19">
                  <c:v>0.87884593327857807</c:v>
                </c:pt>
                <c:pt idx="20">
                  <c:v>0.87748754996326694</c:v>
                </c:pt>
                <c:pt idx="21">
                  <c:v>0.87635692881315974</c:v>
                </c:pt>
                <c:pt idx="22">
                  <c:v>0.87544408220246439</c:v>
                </c:pt>
                <c:pt idx="23">
                  <c:v>0.87473235697218499</c:v>
                </c:pt>
                <c:pt idx="24">
                  <c:v>0.8742166281663778</c:v>
                </c:pt>
                <c:pt idx="25">
                  <c:v>0.87388666556375227</c:v>
                </c:pt>
                <c:pt idx="26">
                  <c:v>0.8737303022208196</c:v>
                </c:pt>
                <c:pt idx="27">
                  <c:v>0.87373693504953998</c:v>
                </c:pt>
                <c:pt idx="28">
                  <c:v>0.87390050473520542</c:v>
                </c:pt>
                <c:pt idx="29">
                  <c:v>0.87421211074887917</c:v>
                </c:pt>
                <c:pt idx="30">
                  <c:v>0.87466308978118823</c:v>
                </c:pt>
                <c:pt idx="31">
                  <c:v>0.87524271331075465</c:v>
                </c:pt>
                <c:pt idx="32">
                  <c:v>0.87594989385763045</c:v>
                </c:pt>
                <c:pt idx="33">
                  <c:v>0.87677193704328493</c:v>
                </c:pt>
                <c:pt idx="34">
                  <c:v>0.87770461546898315</c:v>
                </c:pt>
                <c:pt idx="35">
                  <c:v>0.87873804318863014</c:v>
                </c:pt>
                <c:pt idx="36">
                  <c:v>0.87987017860892902</c:v>
                </c:pt>
                <c:pt idx="37">
                  <c:v>0.8810887144108196</c:v>
                </c:pt>
                <c:pt idx="38">
                  <c:v>0.88239536520443984</c:v>
                </c:pt>
                <c:pt idx="39">
                  <c:v>0.88377916825444625</c:v>
                </c:pt>
                <c:pt idx="40">
                  <c:v>0.88523405692695012</c:v>
                </c:pt>
                <c:pt idx="41">
                  <c:v>0.88675911913929173</c:v>
                </c:pt>
                <c:pt idx="42">
                  <c:v>0.88834650572536855</c:v>
                </c:pt>
                <c:pt idx="43">
                  <c:v>0.88998847306287587</c:v>
                </c:pt>
                <c:pt idx="44">
                  <c:v>0.89168150637548449</c:v>
                </c:pt>
                <c:pt idx="45">
                  <c:v>0.89342668408783554</c:v>
                </c:pt>
                <c:pt idx="46">
                  <c:v>0.89520876049335896</c:v>
                </c:pt>
                <c:pt idx="47">
                  <c:v>0.89703293834470466</c:v>
                </c:pt>
                <c:pt idx="48">
                  <c:v>0.89889176216933042</c:v>
                </c:pt>
                <c:pt idx="49">
                  <c:v>0.90077814881445151</c:v>
                </c:pt>
                <c:pt idx="50">
                  <c:v>0.9026894830827481</c:v>
                </c:pt>
                <c:pt idx="51">
                  <c:v>0.90462454842408691</c:v>
                </c:pt>
                <c:pt idx="52">
                  <c:v>0.90657676227293538</c:v>
                </c:pt>
                <c:pt idx="53">
                  <c:v>0.90854389242432942</c:v>
                </c:pt>
                <c:pt idx="54">
                  <c:v>0.91052017203878055</c:v>
                </c:pt>
                <c:pt idx="55">
                  <c:v>0.912506135854805</c:v>
                </c:pt>
                <c:pt idx="56">
                  <c:v>0.91449679716452958</c:v>
                </c:pt>
                <c:pt idx="57">
                  <c:v>0.91648447393173216</c:v>
                </c:pt>
                <c:pt idx="58">
                  <c:v>0.91847282079069148</c:v>
                </c:pt>
                <c:pt idx="59">
                  <c:v>0.92045688149957505</c:v>
                </c:pt>
                <c:pt idx="60">
                  <c:v>0.92242986936081361</c:v>
                </c:pt>
                <c:pt idx="61">
                  <c:v>0.92439354108376881</c:v>
                </c:pt>
                <c:pt idx="62">
                  <c:v>0.92634574909931977</c:v>
                </c:pt>
                <c:pt idx="63">
                  <c:v>0.92827853491238344</c:v>
                </c:pt>
                <c:pt idx="64">
                  <c:v>0.9301945572329533</c:v>
                </c:pt>
                <c:pt idx="65">
                  <c:v>0.93209145210736832</c:v>
                </c:pt>
                <c:pt idx="66">
                  <c:v>0.9339631934021958</c:v>
                </c:pt>
                <c:pt idx="67">
                  <c:v>0.93580880253621157</c:v>
                </c:pt>
                <c:pt idx="68">
                  <c:v>0.93762912345784433</c:v>
                </c:pt>
                <c:pt idx="69">
                  <c:v>0.93941944693606561</c:v>
                </c:pt>
                <c:pt idx="70">
                  <c:v>0.94117783956061907</c:v>
                </c:pt>
                <c:pt idx="71">
                  <c:v>0.94290551653961052</c:v>
                </c:pt>
                <c:pt idx="72">
                  <c:v>0.9445977190523025</c:v>
                </c:pt>
                <c:pt idx="73">
                  <c:v>0.94625178521793818</c:v>
                </c:pt>
                <c:pt idx="74">
                  <c:v>0.94786854687862354</c:v>
                </c:pt>
                <c:pt idx="75">
                  <c:v>0.94944711477969279</c:v>
                </c:pt>
                <c:pt idx="76">
                  <c:v>0.95098537630705304</c:v>
                </c:pt>
                <c:pt idx="77">
                  <c:v>0.95248183735592085</c:v>
                </c:pt>
                <c:pt idx="78">
                  <c:v>0.95393470725525453</c:v>
                </c:pt>
                <c:pt idx="79">
                  <c:v>0.95534380555912679</c:v>
                </c:pt>
                <c:pt idx="80">
                  <c:v>0.95670667582380342</c:v>
                </c:pt>
                <c:pt idx="81">
                  <c:v>0.95802691326317968</c:v>
                </c:pt>
                <c:pt idx="82">
                  <c:v>0.95929795773353588</c:v>
                </c:pt>
                <c:pt idx="83">
                  <c:v>0.96052026260132062</c:v>
                </c:pt>
                <c:pt idx="84">
                  <c:v>0.96169445169950085</c:v>
                </c:pt>
                <c:pt idx="85">
                  <c:v>0.96281780652805704</c:v>
                </c:pt>
                <c:pt idx="86">
                  <c:v>0.96389123588721826</c:v>
                </c:pt>
                <c:pt idx="87">
                  <c:v>0.96491580659329368</c:v>
                </c:pt>
                <c:pt idx="88">
                  <c:v>0.96588466876021672</c:v>
                </c:pt>
                <c:pt idx="89">
                  <c:v>0.96680720933703967</c:v>
                </c:pt>
                <c:pt idx="90">
                  <c:v>0.967674876252824</c:v>
                </c:pt>
                <c:pt idx="91">
                  <c:v>0.96849119525755678</c:v>
                </c:pt>
                <c:pt idx="92">
                  <c:v>0.96925594065623499</c:v>
                </c:pt>
                <c:pt idx="93">
                  <c:v>0.9699663832057015</c:v>
                </c:pt>
                <c:pt idx="94">
                  <c:v>0.97062085161924572</c:v>
                </c:pt>
                <c:pt idx="95">
                  <c:v>0.97122502707544178</c:v>
                </c:pt>
                <c:pt idx="96">
                  <c:v>0.97177455133549528</c:v>
                </c:pt>
                <c:pt idx="97">
                  <c:v>0.97227269348934153</c:v>
                </c:pt>
                <c:pt idx="98">
                  <c:v>0.97271625561670305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B0-4E3F-A3C8-BD1376E5CD64}"/>
            </c:ext>
          </c:extLst>
        </c:ser>
        <c:ser>
          <c:idx val="1"/>
          <c:order val="1"/>
          <c:tx>
            <c:strRef>
              <c:f>NRTL!$L$55</c:f>
              <c:strCache>
                <c:ptCount val="1"/>
                <c:pt idx="0">
                  <c:v>Aktivitás(eth)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NRTL!$D$58:$D$156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NRTL!$L$58:$L$156</c:f>
              <c:numCache>
                <c:formatCode>General</c:formatCode>
                <c:ptCount val="99"/>
                <c:pt idx="0">
                  <c:v>1.000099059839058</c:v>
                </c:pt>
                <c:pt idx="1">
                  <c:v>1.000425188880175</c:v>
                </c:pt>
                <c:pt idx="2">
                  <c:v>1.0008044668506235</c:v>
                </c:pt>
                <c:pt idx="3">
                  <c:v>1.0012203454481727</c:v>
                </c:pt>
                <c:pt idx="4">
                  <c:v>1.0016740026541406</c:v>
                </c:pt>
                <c:pt idx="5">
                  <c:v>1.0021501709401215</c:v>
                </c:pt>
                <c:pt idx="6">
                  <c:v>1.0026512841130648</c:v>
                </c:pt>
                <c:pt idx="7">
                  <c:v>1.0031631241658425</c:v>
                </c:pt>
                <c:pt idx="8">
                  <c:v>1.0036770761579594</c:v>
                </c:pt>
                <c:pt idx="9">
                  <c:v>1.0041973635243691</c:v>
                </c:pt>
                <c:pt idx="10">
                  <c:v>1.0047080371945234</c:v>
                </c:pt>
                <c:pt idx="11">
                  <c:v>1.0052083575721187</c:v>
                </c:pt>
                <c:pt idx="12">
                  <c:v>1.0056888899263885</c:v>
                </c:pt>
                <c:pt idx="13">
                  <c:v>1.006149777005682</c:v>
                </c:pt>
                <c:pt idx="14">
                  <c:v>1.006576489760566</c:v>
                </c:pt>
                <c:pt idx="15">
                  <c:v>1.0069756195589878</c:v>
                </c:pt>
                <c:pt idx="16">
                  <c:v>1.0073331812588633</c:v>
                </c:pt>
                <c:pt idx="17">
                  <c:v>1.0076493930495269</c:v>
                </c:pt>
                <c:pt idx="18">
                  <c:v>1.0079159957453705</c:v>
                </c:pt>
                <c:pt idx="19">
                  <c:v>1.0081325775876315</c:v>
                </c:pt>
                <c:pt idx="20">
                  <c:v>1.008290419896146</c:v>
                </c:pt>
                <c:pt idx="21">
                  <c:v>1.0083926122187916</c:v>
                </c:pt>
                <c:pt idx="22">
                  <c:v>1.0084318234247771</c:v>
                </c:pt>
                <c:pt idx="23">
                  <c:v>1.0084011846713075</c:v>
                </c:pt>
                <c:pt idx="24">
                  <c:v>1.0083031496747683</c:v>
                </c:pt>
                <c:pt idx="25">
                  <c:v>1.0081367307216478</c:v>
                </c:pt>
                <c:pt idx="26">
                  <c:v>1.00788790875904</c:v>
                </c:pt>
                <c:pt idx="27">
                  <c:v>1.0075676530445925</c:v>
                </c:pt>
                <c:pt idx="28">
                  <c:v>1.0071649247532322</c:v>
                </c:pt>
                <c:pt idx="29">
                  <c:v>1.0066821107695723</c:v>
                </c:pt>
                <c:pt idx="30">
                  <c:v>1.0061113022604018</c:v>
                </c:pt>
                <c:pt idx="31">
                  <c:v>1.0054569940250795</c:v>
                </c:pt>
                <c:pt idx="32">
                  <c:v>1.0047191835775005</c:v>
                </c:pt>
                <c:pt idx="33">
                  <c:v>1.0038874199296641</c:v>
                </c:pt>
                <c:pt idx="34">
                  <c:v>1.0029660148863906</c:v>
                </c:pt>
                <c:pt idx="35">
                  <c:v>1.0019560160119532</c:v>
                </c:pt>
                <c:pt idx="36">
                  <c:v>1.0008583621930676</c:v>
                </c:pt>
                <c:pt idx="37">
                  <c:v>0.9996549521223711</c:v>
                </c:pt>
                <c:pt idx="38">
                  <c:v>0.99837116135680948</c:v>
                </c:pt>
                <c:pt idx="39">
                  <c:v>0.99698626413557023</c:v>
                </c:pt>
                <c:pt idx="40">
                  <c:v>0.99551692462826158</c:v>
                </c:pt>
                <c:pt idx="41">
                  <c:v>0.99394775073456221</c:v>
                </c:pt>
                <c:pt idx="42">
                  <c:v>0.99228992904871904</c:v>
                </c:pt>
                <c:pt idx="43">
                  <c:v>0.99053110873994465</c:v>
                </c:pt>
                <c:pt idx="44">
                  <c:v>0.98868066324972936</c:v>
                </c:pt>
                <c:pt idx="45">
                  <c:v>0.98674053735743705</c:v>
                </c:pt>
                <c:pt idx="46">
                  <c:v>0.9847105114617799</c:v>
                </c:pt>
                <c:pt idx="47">
                  <c:v>0.98258893050726648</c:v>
                </c:pt>
                <c:pt idx="48">
                  <c:v>0.98036740420207091</c:v>
                </c:pt>
                <c:pt idx="49">
                  <c:v>0.97807074627558543</c:v>
                </c:pt>
                <c:pt idx="50">
                  <c:v>0.97567792885019577</c:v>
                </c:pt>
                <c:pt idx="51">
                  <c:v>0.97318848661972579</c:v>
                </c:pt>
                <c:pt idx="52">
                  <c:v>0.97062967075111584</c:v>
                </c:pt>
                <c:pt idx="53">
                  <c:v>0.96797607998046886</c:v>
                </c:pt>
                <c:pt idx="54">
                  <c:v>0.96524869401548907</c:v>
                </c:pt>
                <c:pt idx="55">
                  <c:v>0.96242888826879724</c:v>
                </c:pt>
                <c:pt idx="56">
                  <c:v>0.95952987997701211</c:v>
                </c:pt>
                <c:pt idx="57">
                  <c:v>0.95655786402853205</c:v>
                </c:pt>
                <c:pt idx="58">
                  <c:v>0.9534974724224653</c:v>
                </c:pt>
                <c:pt idx="59">
                  <c:v>0.95036696735543447</c:v>
                </c:pt>
                <c:pt idx="60">
                  <c:v>0.94715957237832815</c:v>
                </c:pt>
                <c:pt idx="61">
                  <c:v>0.94389839276462828</c:v>
                </c:pt>
                <c:pt idx="62">
                  <c:v>0.94055190409583633</c:v>
                </c:pt>
                <c:pt idx="63">
                  <c:v>0.93713790172141498</c:v>
                </c:pt>
                <c:pt idx="64">
                  <c:v>0.93366614768579892</c:v>
                </c:pt>
                <c:pt idx="65">
                  <c:v>0.93010615174056488</c:v>
                </c:pt>
                <c:pt idx="66">
                  <c:v>0.92651926354358949</c:v>
                </c:pt>
                <c:pt idx="67">
                  <c:v>0.92283835649116441</c:v>
                </c:pt>
                <c:pt idx="68">
                  <c:v>0.91913027183537466</c:v>
                </c:pt>
                <c:pt idx="69">
                  <c:v>0.91533190742693793</c:v>
                </c:pt>
                <c:pt idx="70">
                  <c:v>0.91150061702715979</c:v>
                </c:pt>
                <c:pt idx="71">
                  <c:v>0.9075978414935828</c:v>
                </c:pt>
                <c:pt idx="72">
                  <c:v>0.90367267046393629</c:v>
                </c:pt>
                <c:pt idx="73">
                  <c:v>0.89970340764372225</c:v>
                </c:pt>
                <c:pt idx="74">
                  <c:v>0.89566158748667268</c:v>
                </c:pt>
                <c:pt idx="75">
                  <c:v>0.89159152406144881</c:v>
                </c:pt>
                <c:pt idx="76">
                  <c:v>0.88744376454342477</c:v>
                </c:pt>
                <c:pt idx="77">
                  <c:v>0.88330350086670162</c:v>
                </c:pt>
                <c:pt idx="78">
                  <c:v>0.87910747489880192</c:v>
                </c:pt>
                <c:pt idx="79">
                  <c:v>0.87488618342824287</c:v>
                </c:pt>
                <c:pt idx="80">
                  <c:v>0.87060485413932698</c:v>
                </c:pt>
                <c:pt idx="81">
                  <c:v>0.86628700064066044</c:v>
                </c:pt>
                <c:pt idx="82">
                  <c:v>0.8619387795232164</c:v>
                </c:pt>
                <c:pt idx="83">
                  <c:v>0.85757286370621522</c:v>
                </c:pt>
                <c:pt idx="84">
                  <c:v>0.85319686534794081</c:v>
                </c:pt>
                <c:pt idx="85">
                  <c:v>0.8488061803854634</c:v>
                </c:pt>
                <c:pt idx="86">
                  <c:v>0.84439067871759155</c:v>
                </c:pt>
                <c:pt idx="87">
                  <c:v>0.83992490329949998</c:v>
                </c:pt>
                <c:pt idx="88">
                  <c:v>0.8354744612838676</c:v>
                </c:pt>
                <c:pt idx="89">
                  <c:v>0.83087240786706207</c:v>
                </c:pt>
                <c:pt idx="90">
                  <c:v>0.82645157527476854</c:v>
                </c:pt>
                <c:pt idx="91">
                  <c:v>0.82184640001436049</c:v>
                </c:pt>
                <c:pt idx="92">
                  <c:v>0.81726429208798512</c:v>
                </c:pt>
                <c:pt idx="93">
                  <c:v>0.81280377572855289</c:v>
                </c:pt>
                <c:pt idx="94">
                  <c:v>0.80832947903425212</c:v>
                </c:pt>
                <c:pt idx="95">
                  <c:v>0.80354075047104179</c:v>
                </c:pt>
                <c:pt idx="96">
                  <c:v>0.79922164101354198</c:v>
                </c:pt>
                <c:pt idx="97">
                  <c:v>0.79462511253339962</c:v>
                </c:pt>
                <c:pt idx="98">
                  <c:v>0.79056192708949891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B0-4E3F-A3C8-BD1376E5C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297552"/>
        <c:axId val="871298384"/>
      </c:scatterChart>
      <c:valAx>
        <c:axId val="871297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71298384"/>
        <c:crosses val="autoZero"/>
        <c:crossBetween val="midCat"/>
      </c:valAx>
      <c:valAx>
        <c:axId val="8712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71297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Mod</a:t>
            </a:r>
            <a:r>
              <a:rPr lang="hu-HU" baseline="0"/>
              <a:t> herington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Wilson!$R$57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Wilson!$R$58:$R$156</c:f>
              <c:numCache>
                <c:formatCode>General</c:formatCode>
                <c:ptCount val="99"/>
                <c:pt idx="0">
                  <c:v>-1.2691564684053325</c:v>
                </c:pt>
                <c:pt idx="1">
                  <c:v>-2.1400603236205415</c:v>
                </c:pt>
                <c:pt idx="2">
                  <c:v>-3.0932444056945969</c:v>
                </c:pt>
                <c:pt idx="3">
                  <c:v>-4.1332963028140979</c:v>
                </c:pt>
                <c:pt idx="4">
                  <c:v>-5.2448909424165366</c:v>
                </c:pt>
                <c:pt idx="5">
                  <c:v>-6.4194244406132732</c:v>
                </c:pt>
                <c:pt idx="6">
                  <c:v>-7.6668652974025573</c:v>
                </c:pt>
                <c:pt idx="7">
                  <c:v>-8.965657621776522</c:v>
                </c:pt>
                <c:pt idx="8">
                  <c:v>-10.312078034090465</c:v>
                </c:pt>
                <c:pt idx="9">
                  <c:v>-11.708695972108531</c:v>
                </c:pt>
                <c:pt idx="10">
                  <c:v>-13.137273433522555</c:v>
                </c:pt>
                <c:pt idx="11">
                  <c:v>-14.600032266790711</c:v>
                </c:pt>
                <c:pt idx="12">
                  <c:v>-16.087945470268391</c:v>
                </c:pt>
                <c:pt idx="13">
                  <c:v>-17.587466452762946</c:v>
                </c:pt>
                <c:pt idx="14">
                  <c:v>-19.119178584160917</c:v>
                </c:pt>
                <c:pt idx="15">
                  <c:v>-20.65490947368016</c:v>
                </c:pt>
                <c:pt idx="16">
                  <c:v>-22.206273406902426</c:v>
                </c:pt>
                <c:pt idx="17">
                  <c:v>-23.767570758924709</c:v>
                </c:pt>
                <c:pt idx="18">
                  <c:v>-25.327967225501133</c:v>
                </c:pt>
                <c:pt idx="19">
                  <c:v>-26.881098365181121</c:v>
                </c:pt>
                <c:pt idx="20">
                  <c:v>-28.442280102043938</c:v>
                </c:pt>
                <c:pt idx="21">
                  <c:v>-29.987022226946713</c:v>
                </c:pt>
                <c:pt idx="22">
                  <c:v>-31.528926461590558</c:v>
                </c:pt>
                <c:pt idx="23">
                  <c:v>-33.055124708573352</c:v>
                </c:pt>
                <c:pt idx="24">
                  <c:v>-34.572406950748373</c:v>
                </c:pt>
                <c:pt idx="25">
                  <c:v>-36.075155004969602</c:v>
                </c:pt>
                <c:pt idx="26">
                  <c:v>-37.565526127820256</c:v>
                </c:pt>
                <c:pt idx="27">
                  <c:v>-39.027166742475671</c:v>
                </c:pt>
                <c:pt idx="28">
                  <c:v>-40.482770553199465</c:v>
                </c:pt>
                <c:pt idx="29">
                  <c:v>-41.909942046623961</c:v>
                </c:pt>
                <c:pt idx="30">
                  <c:v>-43.321585842985485</c:v>
                </c:pt>
                <c:pt idx="31">
                  <c:v>-44.704199487307385</c:v>
                </c:pt>
                <c:pt idx="32">
                  <c:v>-46.062800175741067</c:v>
                </c:pt>
                <c:pt idx="33">
                  <c:v>-47.391765647760067</c:v>
                </c:pt>
                <c:pt idx="34">
                  <c:v>-48.69537264241918</c:v>
                </c:pt>
                <c:pt idx="35">
                  <c:v>-49.972805388207995</c:v>
                </c:pt>
                <c:pt idx="36">
                  <c:v>-51.224024439480523</c:v>
                </c:pt>
                <c:pt idx="37">
                  <c:v>-52.450976457643975</c:v>
                </c:pt>
                <c:pt idx="38">
                  <c:v>-53.638915986704227</c:v>
                </c:pt>
                <c:pt idx="39">
                  <c:v>-54.807433879183812</c:v>
                </c:pt>
                <c:pt idx="40">
                  <c:v>-55.944399281717502</c:v>
                </c:pt>
                <c:pt idx="41">
                  <c:v>-57.048837971070292</c:v>
                </c:pt>
                <c:pt idx="42">
                  <c:v>-58.130582792794364</c:v>
                </c:pt>
                <c:pt idx="43">
                  <c:v>-59.164025208698668</c:v>
                </c:pt>
                <c:pt idx="44">
                  <c:v>-60.178983170187045</c:v>
                </c:pt>
                <c:pt idx="45">
                  <c:v>-61.155333581234792</c:v>
                </c:pt>
                <c:pt idx="46">
                  <c:v>-62.108047682996961</c:v>
                </c:pt>
                <c:pt idx="47">
                  <c:v>-63.032799115647194</c:v>
                </c:pt>
                <c:pt idx="48">
                  <c:v>-63.91012493188957</c:v>
                </c:pt>
                <c:pt idx="49">
                  <c:v>-64.775246005522362</c:v>
                </c:pt>
                <c:pt idx="50">
                  <c:v>-65.585539907137402</c:v>
                </c:pt>
                <c:pt idx="51">
                  <c:v>-66.377644800231906</c:v>
                </c:pt>
                <c:pt idx="52">
                  <c:v>-67.123092363240801</c:v>
                </c:pt>
                <c:pt idx="53">
                  <c:v>-67.854663981511152</c:v>
                </c:pt>
                <c:pt idx="54">
                  <c:v>-68.552482504337547</c:v>
                </c:pt>
                <c:pt idx="55">
                  <c:v>-69.197183489672653</c:v>
                </c:pt>
                <c:pt idx="56">
                  <c:v>-69.829201140135794</c:v>
                </c:pt>
                <c:pt idx="57">
                  <c:v>-70.430405439250791</c:v>
                </c:pt>
                <c:pt idx="58">
                  <c:v>-70.981417423916156</c:v>
                </c:pt>
                <c:pt idx="59">
                  <c:v>-71.506367798412455</c:v>
                </c:pt>
                <c:pt idx="60">
                  <c:v>-72.013859308393279</c:v>
                </c:pt>
                <c:pt idx="61">
                  <c:v>-72.473155997260577</c:v>
                </c:pt>
                <c:pt idx="62">
                  <c:v>-72.902060398303888</c:v>
                </c:pt>
                <c:pt idx="63">
                  <c:v>-73.307206218310583</c:v>
                </c:pt>
                <c:pt idx="64">
                  <c:v>-73.687196925374082</c:v>
                </c:pt>
                <c:pt idx="65">
                  <c:v>-74.006010818631111</c:v>
                </c:pt>
                <c:pt idx="66">
                  <c:v>-74.322596877665745</c:v>
                </c:pt>
                <c:pt idx="67">
                  <c:v>-74.575650392651937</c:v>
                </c:pt>
                <c:pt idx="68">
                  <c:v>-74.822941925334348</c:v>
                </c:pt>
                <c:pt idx="69">
                  <c:v>-75.018945470977869</c:v>
                </c:pt>
                <c:pt idx="70">
                  <c:v>-75.198405809546742</c:v>
                </c:pt>
                <c:pt idx="71">
                  <c:v>-75.341080575022318</c:v>
                </c:pt>
                <c:pt idx="72">
                  <c:v>-75.466500492582554</c:v>
                </c:pt>
                <c:pt idx="73">
                  <c:v>-75.527144159776199</c:v>
                </c:pt>
                <c:pt idx="74">
                  <c:v>-75.570093905441652</c:v>
                </c:pt>
                <c:pt idx="75">
                  <c:v>-75.587537722063402</c:v>
                </c:pt>
                <c:pt idx="76">
                  <c:v>-75.563605655554966</c:v>
                </c:pt>
                <c:pt idx="77">
                  <c:v>-75.515109319095799</c:v>
                </c:pt>
                <c:pt idx="78">
                  <c:v>-75.44073746194745</c:v>
                </c:pt>
                <c:pt idx="79">
                  <c:v>-75.321528288679318</c:v>
                </c:pt>
                <c:pt idx="80">
                  <c:v>-75.181360264745535</c:v>
                </c:pt>
                <c:pt idx="81">
                  <c:v>-75.026538632918047</c:v>
                </c:pt>
                <c:pt idx="82">
                  <c:v>-74.808620519043757</c:v>
                </c:pt>
                <c:pt idx="83">
                  <c:v>-74.565659761877868</c:v>
                </c:pt>
                <c:pt idx="84">
                  <c:v>-74.320796795136161</c:v>
                </c:pt>
                <c:pt idx="85">
                  <c:v>-73.999220288663977</c:v>
                </c:pt>
                <c:pt idx="86">
                  <c:v>-73.667461221785729</c:v>
                </c:pt>
                <c:pt idx="87">
                  <c:v>-73.30322894782681</c:v>
                </c:pt>
                <c:pt idx="88">
                  <c:v>-72.927443252959364</c:v>
                </c:pt>
                <c:pt idx="89">
                  <c:v>-72.499344833452938</c:v>
                </c:pt>
                <c:pt idx="90">
                  <c:v>-72.043397275427594</c:v>
                </c:pt>
                <c:pt idx="91">
                  <c:v>-71.563532602581631</c:v>
                </c:pt>
                <c:pt idx="92">
                  <c:v>-71.06490466959896</c:v>
                </c:pt>
                <c:pt idx="93">
                  <c:v>-70.509635923465979</c:v>
                </c:pt>
                <c:pt idx="94">
                  <c:v>-69.920343259277217</c:v>
                </c:pt>
                <c:pt idx="95">
                  <c:v>-69.325357988738929</c:v>
                </c:pt>
                <c:pt idx="96">
                  <c:v>-68.707248382367396</c:v>
                </c:pt>
                <c:pt idx="97">
                  <c:v>-68.013612931128819</c:v>
                </c:pt>
                <c:pt idx="98">
                  <c:v>-67.321052809438271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64-4B5A-A688-2EC83E530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392400"/>
        <c:axId val="1904386576"/>
      </c:scatterChart>
      <c:valAx>
        <c:axId val="190439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86576"/>
        <c:crosses val="autoZero"/>
        <c:crossBetween val="midCat"/>
      </c:valAx>
      <c:valAx>
        <c:axId val="19043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dGe(Havasi)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9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L-W</a:t>
            </a:r>
          </a:p>
          <a:p>
            <a:pPr>
              <a:defRPr/>
            </a:pPr>
            <a:r>
              <a:rPr lang="hu-HU"/>
              <a:t>dH meghatározás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Wilson!$S$57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627077865266842E-2"/>
                  <c:y val="0.10352880143693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Wilson!$A$58:$A$156</c:f>
              <c:numCache>
                <c:formatCode>General</c:formatCode>
                <c:ptCount val="99"/>
                <c:pt idx="0">
                  <c:v>2.8571918375743586E-3</c:v>
                </c:pt>
                <c:pt idx="1">
                  <c:v>2.8663364264925159E-3</c:v>
                </c:pt>
                <c:pt idx="2">
                  <c:v>2.8754198472404455E-3</c:v>
                </c:pt>
                <c:pt idx="3">
                  <c:v>2.8844378807458002E-3</c:v>
                </c:pt>
                <c:pt idx="4">
                  <c:v>2.8933870770338275E-3</c:v>
                </c:pt>
                <c:pt idx="5">
                  <c:v>2.9022647823228856E-3</c:v>
                </c:pt>
                <c:pt idx="6">
                  <c:v>2.911066623544067E-3</c:v>
                </c:pt>
                <c:pt idx="7">
                  <c:v>2.919790721080276E-3</c:v>
                </c:pt>
                <c:pt idx="8">
                  <c:v>2.9284343360097271E-3</c:v>
                </c:pt>
                <c:pt idx="9">
                  <c:v>2.9369947084166336E-3</c:v>
                </c:pt>
                <c:pt idx="10">
                  <c:v>2.9454707937425243E-3</c:v>
                </c:pt>
                <c:pt idx="11">
                  <c:v>2.9538598234005366E-3</c:v>
                </c:pt>
                <c:pt idx="12">
                  <c:v>2.9621607659436823E-3</c:v>
                </c:pt>
                <c:pt idx="13">
                  <c:v>2.9703726124516239E-3</c:v>
                </c:pt>
                <c:pt idx="14">
                  <c:v>2.9784926027646963E-3</c:v>
                </c:pt>
                <c:pt idx="15">
                  <c:v>2.9865215296843817E-3</c:v>
                </c:pt>
                <c:pt idx="16">
                  <c:v>2.9944575585049635E-3</c:v>
                </c:pt>
                <c:pt idx="17">
                  <c:v>3.0022997616173993E-3</c:v>
                </c:pt>
                <c:pt idx="18">
                  <c:v>3.0100490487492497E-3</c:v>
                </c:pt>
                <c:pt idx="19">
                  <c:v>3.0177045709472907E-3</c:v>
                </c:pt>
                <c:pt idx="20">
                  <c:v>3.0252655048638708E-3</c:v>
                </c:pt>
                <c:pt idx="21">
                  <c:v>3.0327338124041844E-3</c:v>
                </c:pt>
                <c:pt idx="22">
                  <c:v>3.0401078387052548E-3</c:v>
                </c:pt>
                <c:pt idx="23">
                  <c:v>3.0473887230770829E-3</c:v>
                </c:pt>
                <c:pt idx="24">
                  <c:v>3.0545767334112049E-3</c:v>
                </c:pt>
                <c:pt idx="25">
                  <c:v>3.0616721812485436E-3</c:v>
                </c:pt>
                <c:pt idx="26">
                  <c:v>3.0686763632748184E-3</c:v>
                </c:pt>
                <c:pt idx="27">
                  <c:v>3.0755896905003341E-3</c:v>
                </c:pt>
                <c:pt idx="28">
                  <c:v>3.0824126166847294E-3</c:v>
                </c:pt>
                <c:pt idx="29">
                  <c:v>3.089146592362394E-3</c:v>
                </c:pt>
                <c:pt idx="30">
                  <c:v>3.0957921683268884E-3</c:v>
                </c:pt>
                <c:pt idx="31">
                  <c:v>3.1023508994645968E-3</c:v>
                </c:pt>
                <c:pt idx="32">
                  <c:v>3.1088234315752626E-3</c:v>
                </c:pt>
                <c:pt idx="33">
                  <c:v>3.1152104511572389E-3</c:v>
                </c:pt>
                <c:pt idx="34">
                  <c:v>3.1215146338166794E-3</c:v>
                </c:pt>
                <c:pt idx="35">
                  <c:v>3.1277357914000401E-3</c:v>
                </c:pt>
                <c:pt idx="36">
                  <c:v>3.1338747415336808E-3</c:v>
                </c:pt>
                <c:pt idx="37">
                  <c:v>3.1399333266557421E-3</c:v>
                </c:pt>
                <c:pt idx="38">
                  <c:v>3.1459134427083545E-3</c:v>
                </c:pt>
                <c:pt idx="39">
                  <c:v>3.1518150514927784E-3</c:v>
                </c:pt>
                <c:pt idx="40">
                  <c:v>3.1576401313325687E-3</c:v>
                </c:pt>
                <c:pt idx="41">
                  <c:v>3.163389711264768E-3</c:v>
                </c:pt>
                <c:pt idx="42">
                  <c:v>3.1690648564968206E-3</c:v>
                </c:pt>
                <c:pt idx="43">
                  <c:v>3.1746676757876992E-3</c:v>
                </c:pt>
                <c:pt idx="44">
                  <c:v>3.1801983044454723E-3</c:v>
                </c:pt>
                <c:pt idx="45">
                  <c:v>3.185657913222042E-3</c:v>
                </c:pt>
                <c:pt idx="46">
                  <c:v>3.1910487253994078E-3</c:v>
                </c:pt>
                <c:pt idx="47">
                  <c:v>3.1963709682574799E-3</c:v>
                </c:pt>
                <c:pt idx="48">
                  <c:v>3.2016269387451931E-3</c:v>
                </c:pt>
                <c:pt idx="49">
                  <c:v>3.2068158947753918E-3</c:v>
                </c:pt>
                <c:pt idx="50">
                  <c:v>3.2119412266146592E-3</c:v>
                </c:pt>
                <c:pt idx="51">
                  <c:v>3.2170022428939641E-3</c:v>
                </c:pt>
                <c:pt idx="52">
                  <c:v>3.2220024100578027E-3</c:v>
                </c:pt>
                <c:pt idx="53">
                  <c:v>3.2269400444220565E-3</c:v>
                </c:pt>
                <c:pt idx="54">
                  <c:v>3.2318176324091846E-3</c:v>
                </c:pt>
                <c:pt idx="55">
                  <c:v>3.236636655492718E-3</c:v>
                </c:pt>
                <c:pt idx="56">
                  <c:v>3.2413965232780894E-3</c:v>
                </c:pt>
                <c:pt idx="57">
                  <c:v>3.2460998110769913E-3</c:v>
                </c:pt>
                <c:pt idx="58">
                  <c:v>3.2507480784015426E-3</c:v>
                </c:pt>
                <c:pt idx="59">
                  <c:v>3.2553407934893183E-3</c:v>
                </c:pt>
                <c:pt idx="60">
                  <c:v>3.2598795539702402E-3</c:v>
                </c:pt>
                <c:pt idx="61">
                  <c:v>3.2643649194371059E-3</c:v>
                </c:pt>
                <c:pt idx="62">
                  <c:v>3.268798533486226E-3</c:v>
                </c:pt>
                <c:pt idx="63">
                  <c:v>3.2731799237545474E-3</c:v>
                </c:pt>
                <c:pt idx="64">
                  <c:v>3.2775118441084271E-3</c:v>
                </c:pt>
                <c:pt idx="65">
                  <c:v>3.281794931792815E-3</c:v>
                </c:pt>
                <c:pt idx="66">
                  <c:v>3.2860287586664902E-3</c:v>
                </c:pt>
                <c:pt idx="67">
                  <c:v>3.2902150649077181E-3</c:v>
                </c:pt>
                <c:pt idx="68">
                  <c:v>3.2943545305281247E-3</c:v>
                </c:pt>
                <c:pt idx="69">
                  <c:v>3.2984478493955104E-3</c:v>
                </c:pt>
                <c:pt idx="70">
                  <c:v>3.3024968196955625E-3</c:v>
                </c:pt>
                <c:pt idx="71">
                  <c:v>3.3064999837981502E-3</c:v>
                </c:pt>
                <c:pt idx="72">
                  <c:v>3.3104591639965056E-3</c:v>
                </c:pt>
                <c:pt idx="73">
                  <c:v>3.3143762062257907E-3</c:v>
                </c:pt>
                <c:pt idx="74">
                  <c:v>3.3182507774661574E-3</c:v>
                </c:pt>
                <c:pt idx="75">
                  <c:v>3.3220836507307423E-3</c:v>
                </c:pt>
                <c:pt idx="76">
                  <c:v>3.3258767177321781E-3</c:v>
                </c:pt>
                <c:pt idx="77">
                  <c:v>3.3296285666148799E-3</c:v>
                </c:pt>
                <c:pt idx="78">
                  <c:v>3.3333400000133337E-3</c:v>
                </c:pt>
                <c:pt idx="79">
                  <c:v>3.3370140598413386E-3</c:v>
                </c:pt>
                <c:pt idx="80">
                  <c:v>3.3406493554217075E-3</c:v>
                </c:pt>
                <c:pt idx="81">
                  <c:v>3.3442467251463947E-3</c:v>
                </c:pt>
                <c:pt idx="82">
                  <c:v>3.3478070190121963E-3</c:v>
                </c:pt>
                <c:pt idx="83">
                  <c:v>3.3513310984423349E-3</c:v>
                </c:pt>
                <c:pt idx="84">
                  <c:v>3.3548187106291062E-3</c:v>
                </c:pt>
                <c:pt idx="85">
                  <c:v>3.3582707323683235E-3</c:v>
                </c:pt>
                <c:pt idx="86">
                  <c:v>3.3616891815799604E-3</c:v>
                </c:pt>
                <c:pt idx="87">
                  <c:v>3.3650726990305901E-3</c:v>
                </c:pt>
                <c:pt idx="88">
                  <c:v>3.3684221872580002E-3</c:v>
                </c:pt>
                <c:pt idx="89">
                  <c:v>3.3717385594381876E-3</c:v>
                </c:pt>
                <c:pt idx="90">
                  <c:v>3.3750227392157057E-3</c:v>
                </c:pt>
                <c:pt idx="91">
                  <c:v>3.3782745192630905E-3</c:v>
                </c:pt>
                <c:pt idx="92">
                  <c:v>3.3814936936833366E-3</c:v>
                </c:pt>
                <c:pt idx="93">
                  <c:v>3.3846812036467909E-3</c:v>
                </c:pt>
                <c:pt idx="94">
                  <c:v>3.3878391481075199E-3</c:v>
                </c:pt>
                <c:pt idx="95">
                  <c:v>3.3909650449150276E-3</c:v>
                </c:pt>
                <c:pt idx="96">
                  <c:v>3.3940621561390784E-3</c:v>
                </c:pt>
                <c:pt idx="97">
                  <c:v>3.3971291540944581E-3</c:v>
                </c:pt>
                <c:pt idx="98">
                  <c:v>3.4001670162038364E-3</c:v>
                </c:pt>
              </c:numCache>
            </c:numRef>
          </c:xVal>
          <c:yVal>
            <c:numRef>
              <c:f>Wilson!$S$58:$S$156</c:f>
              <c:numCache>
                <c:formatCode>General</c:formatCode>
                <c:ptCount val="99"/>
                <c:pt idx="0">
                  <c:v>1.723438080251338</c:v>
                </c:pt>
                <c:pt idx="1">
                  <c:v>1.6963622818052146</c:v>
                </c:pt>
                <c:pt idx="2">
                  <c:v>1.669424706588224</c:v>
                </c:pt>
                <c:pt idx="3">
                  <c:v>1.6426386588587596</c:v>
                </c:pt>
                <c:pt idx="4">
                  <c:v>1.6160152297568742</c:v>
                </c:pt>
                <c:pt idx="5">
                  <c:v>1.58956319760408</c:v>
                </c:pt>
                <c:pt idx="6">
                  <c:v>1.5632965211568812</c:v>
                </c:pt>
                <c:pt idx="7">
                  <c:v>1.5372217774086543</c:v>
                </c:pt>
                <c:pt idx="8">
                  <c:v>1.5113481472174317</c:v>
                </c:pt>
                <c:pt idx="9">
                  <c:v>1.4856849189586316</c:v>
                </c:pt>
                <c:pt idx="10">
                  <c:v>1.4602362708837762</c:v>
                </c:pt>
                <c:pt idx="11">
                  <c:v>1.4350115813849871</c:v>
                </c:pt>
                <c:pt idx="12">
                  <c:v>1.4100150362981807</c:v>
                </c:pt>
                <c:pt idx="13">
                  <c:v>1.3852507643040899</c:v>
                </c:pt>
                <c:pt idx="14">
                  <c:v>1.3607281965994</c:v>
                </c:pt>
                <c:pt idx="15">
                  <c:v>1.3364460509033051</c:v>
                </c:pt>
                <c:pt idx="16">
                  <c:v>1.3124109860754989</c:v>
                </c:pt>
                <c:pt idx="17">
                  <c:v>1.2886269303065967</c:v>
                </c:pt>
                <c:pt idx="18">
                  <c:v>1.2650922342598094</c:v>
                </c:pt>
                <c:pt idx="19">
                  <c:v>1.2418105761560152</c:v>
                </c:pt>
                <c:pt idx="20">
                  <c:v>1.2187855606604119</c:v>
                </c:pt>
                <c:pt idx="21">
                  <c:v>1.1960122972595977</c:v>
                </c:pt>
                <c:pt idx="22">
                  <c:v>1.1734969044674208</c:v>
                </c:pt>
                <c:pt idx="23">
                  <c:v>1.1512369691036985</c:v>
                </c:pt>
                <c:pt idx="24">
                  <c:v>1.1292327192745744</c:v>
                </c:pt>
                <c:pt idx="25">
                  <c:v>1.1074842350177698</c:v>
                </c:pt>
                <c:pt idx="26">
                  <c:v>1.0859885562368379</c:v>
                </c:pt>
                <c:pt idx="27">
                  <c:v>1.0647454162519399</c:v>
                </c:pt>
                <c:pt idx="28">
                  <c:v>1.0437544007263071</c:v>
                </c:pt>
                <c:pt idx="29">
                  <c:v>1.0230120065319572</c:v>
                </c:pt>
                <c:pt idx="30">
                  <c:v>1.0025174758196054</c:v>
                </c:pt>
                <c:pt idx="31">
                  <c:v>0.98226693111964025</c:v>
                </c:pt>
                <c:pt idx="32">
                  <c:v>0.9622592749073966</c:v>
                </c:pt>
                <c:pt idx="33">
                  <c:v>0.94249326520831578</c:v>
                </c:pt>
                <c:pt idx="34">
                  <c:v>0.92296147504417581</c:v>
                </c:pt>
                <c:pt idx="35">
                  <c:v>0.90366531880890488</c:v>
                </c:pt>
                <c:pt idx="36">
                  <c:v>0.88460308007603139</c:v>
                </c:pt>
                <c:pt idx="37">
                  <c:v>0.86576983529096496</c:v>
                </c:pt>
                <c:pt idx="38">
                  <c:v>0.8471604611425716</c:v>
                </c:pt>
                <c:pt idx="39">
                  <c:v>0.8287758294864942</c:v>
                </c:pt>
                <c:pt idx="40">
                  <c:v>0.81061051305288612</c:v>
                </c:pt>
                <c:pt idx="41">
                  <c:v>0.79266201605374131</c:v>
                </c:pt>
                <c:pt idx="42">
                  <c:v>0.77492770893376528</c:v>
                </c:pt>
                <c:pt idx="43">
                  <c:v>0.75740167536801295</c:v>
                </c:pt>
                <c:pt idx="44">
                  <c:v>0.74008414789634425</c:v>
                </c:pt>
                <c:pt idx="45">
                  <c:v>0.72297210357199604</c:v>
                </c:pt>
                <c:pt idx="46">
                  <c:v>0.70605919457427191</c:v>
                </c:pt>
                <c:pt idx="47">
                  <c:v>0.68934531088036133</c:v>
                </c:pt>
                <c:pt idx="48">
                  <c:v>0.67282382468116797</c:v>
                </c:pt>
                <c:pt idx="49">
                  <c:v>0.65649764117598552</c:v>
                </c:pt>
                <c:pt idx="50">
                  <c:v>0.64035664849440854</c:v>
                </c:pt>
                <c:pt idx="51">
                  <c:v>0.62440356153047838</c:v>
                </c:pt>
                <c:pt idx="52">
                  <c:v>0.6086279737651481</c:v>
                </c:pt>
                <c:pt idx="53">
                  <c:v>0.59303570461733091</c:v>
                </c:pt>
                <c:pt idx="54">
                  <c:v>0.57761940126667943</c:v>
                </c:pt>
                <c:pt idx="55">
                  <c:v>0.56237485864250958</c:v>
                </c:pt>
                <c:pt idx="56">
                  <c:v>0.54730441330194346</c:v>
                </c:pt>
                <c:pt idx="57">
                  <c:v>0.53240036756560283</c:v>
                </c:pt>
                <c:pt idx="58">
                  <c:v>0.51765821449956406</c:v>
                </c:pt>
                <c:pt idx="59">
                  <c:v>0.50308006719885279</c:v>
                </c:pt>
                <c:pt idx="60">
                  <c:v>0.48866127270794207</c:v>
                </c:pt>
                <c:pt idx="61">
                  <c:v>0.47440045899740718</c:v>
                </c:pt>
                <c:pt idx="62">
                  <c:v>0.46029279363943748</c:v>
                </c:pt>
                <c:pt idx="63">
                  <c:v>0.44634016462384435</c:v>
                </c:pt>
                <c:pt idx="64">
                  <c:v>0.43253417480952289</c:v>
                </c:pt>
                <c:pt idx="65">
                  <c:v>0.41887314960775002</c:v>
                </c:pt>
                <c:pt idx="66">
                  <c:v>0.4053588067920324</c:v>
                </c:pt>
                <c:pt idx="67">
                  <c:v>0.39198593578849783</c:v>
                </c:pt>
                <c:pt idx="68">
                  <c:v>0.37875269635772435</c:v>
                </c:pt>
                <c:pt idx="69">
                  <c:v>0.36565719427855214</c:v>
                </c:pt>
                <c:pt idx="70">
                  <c:v>0.35269398881820724</c:v>
                </c:pt>
                <c:pt idx="71">
                  <c:v>0.33986805473496184</c:v>
                </c:pt>
                <c:pt idx="72">
                  <c:v>0.32717385737741045</c:v>
                </c:pt>
                <c:pt idx="73">
                  <c:v>0.3146057665657403</c:v>
                </c:pt>
                <c:pt idx="74">
                  <c:v>0.30216513140556406</c:v>
                </c:pt>
                <c:pt idx="75">
                  <c:v>0.28984974644744677</c:v>
                </c:pt>
                <c:pt idx="76">
                  <c:v>0.27765379858013051</c:v>
                </c:pt>
                <c:pt idx="77">
                  <c:v>0.26558208855293364</c:v>
                </c:pt>
                <c:pt idx="78">
                  <c:v>0.2536322947020162</c:v>
                </c:pt>
                <c:pt idx="79">
                  <c:v>0.24179486886124812</c:v>
                </c:pt>
                <c:pt idx="80">
                  <c:v>0.23007453009708759</c:v>
                </c:pt>
                <c:pt idx="81">
                  <c:v>0.21846881355245826</c:v>
                </c:pt>
                <c:pt idx="82">
                  <c:v>0.20697520769121217</c:v>
                </c:pt>
                <c:pt idx="83">
                  <c:v>0.19559115491044451</c:v>
                </c:pt>
                <c:pt idx="84">
                  <c:v>0.18431769134651935</c:v>
                </c:pt>
                <c:pt idx="85">
                  <c:v>0.17315219846828275</c:v>
                </c:pt>
                <c:pt idx="86">
                  <c:v>0.16208835430903065</c:v>
                </c:pt>
                <c:pt idx="87">
                  <c:v>0.15113075925958644</c:v>
                </c:pt>
                <c:pt idx="88">
                  <c:v>0.14027669132130316</c:v>
                </c:pt>
                <c:pt idx="89">
                  <c:v>0.12952338510442901</c:v>
                </c:pt>
                <c:pt idx="90">
                  <c:v>0.11886803242964843</c:v>
                </c:pt>
                <c:pt idx="91">
                  <c:v>0.10831148904278898</c:v>
                </c:pt>
                <c:pt idx="92">
                  <c:v>9.7854606112496217E-2</c:v>
                </c:pt>
                <c:pt idx="93">
                  <c:v>8.7494505517081433E-2</c:v>
                </c:pt>
                <c:pt idx="94">
                  <c:v>7.7224534159441596E-2</c:v>
                </c:pt>
                <c:pt idx="95">
                  <c:v>6.7052932897129422E-2</c:v>
                </c:pt>
                <c:pt idx="96">
                  <c:v>5.6969252113772309E-2</c:v>
                </c:pt>
                <c:pt idx="97">
                  <c:v>4.6977972894564582E-2</c:v>
                </c:pt>
                <c:pt idx="98">
                  <c:v>3.7076069161441412E-2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A8-461A-8071-0513F87B581A}"/>
            </c:ext>
          </c:extLst>
        </c:ser>
        <c:ser>
          <c:idx val="1"/>
          <c:order val="1"/>
          <c:tx>
            <c:strRef>
              <c:f>Wilson!$T$57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928477690288717E-2"/>
                  <c:y val="-0.174275296545067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Wilson!$A$58:$A$156</c:f>
              <c:numCache>
                <c:formatCode>General</c:formatCode>
                <c:ptCount val="99"/>
                <c:pt idx="0">
                  <c:v>2.8571918375743586E-3</c:v>
                </c:pt>
                <c:pt idx="1">
                  <c:v>2.8663364264925159E-3</c:v>
                </c:pt>
                <c:pt idx="2">
                  <c:v>2.8754198472404455E-3</c:v>
                </c:pt>
                <c:pt idx="3">
                  <c:v>2.8844378807458002E-3</c:v>
                </c:pt>
                <c:pt idx="4">
                  <c:v>2.8933870770338275E-3</c:v>
                </c:pt>
                <c:pt idx="5">
                  <c:v>2.9022647823228856E-3</c:v>
                </c:pt>
                <c:pt idx="6">
                  <c:v>2.911066623544067E-3</c:v>
                </c:pt>
                <c:pt idx="7">
                  <c:v>2.919790721080276E-3</c:v>
                </c:pt>
                <c:pt idx="8">
                  <c:v>2.9284343360097271E-3</c:v>
                </c:pt>
                <c:pt idx="9">
                  <c:v>2.9369947084166336E-3</c:v>
                </c:pt>
                <c:pt idx="10">
                  <c:v>2.9454707937425243E-3</c:v>
                </c:pt>
                <c:pt idx="11">
                  <c:v>2.9538598234005366E-3</c:v>
                </c:pt>
                <c:pt idx="12">
                  <c:v>2.9621607659436823E-3</c:v>
                </c:pt>
                <c:pt idx="13">
                  <c:v>2.9703726124516239E-3</c:v>
                </c:pt>
                <c:pt idx="14">
                  <c:v>2.9784926027646963E-3</c:v>
                </c:pt>
                <c:pt idx="15">
                  <c:v>2.9865215296843817E-3</c:v>
                </c:pt>
                <c:pt idx="16">
                  <c:v>2.9944575585049635E-3</c:v>
                </c:pt>
                <c:pt idx="17">
                  <c:v>3.0022997616173993E-3</c:v>
                </c:pt>
                <c:pt idx="18">
                  <c:v>3.0100490487492497E-3</c:v>
                </c:pt>
                <c:pt idx="19">
                  <c:v>3.0177045709472907E-3</c:v>
                </c:pt>
                <c:pt idx="20">
                  <c:v>3.0252655048638708E-3</c:v>
                </c:pt>
                <c:pt idx="21">
                  <c:v>3.0327338124041844E-3</c:v>
                </c:pt>
                <c:pt idx="22">
                  <c:v>3.0401078387052548E-3</c:v>
                </c:pt>
                <c:pt idx="23">
                  <c:v>3.0473887230770829E-3</c:v>
                </c:pt>
                <c:pt idx="24">
                  <c:v>3.0545767334112049E-3</c:v>
                </c:pt>
                <c:pt idx="25">
                  <c:v>3.0616721812485436E-3</c:v>
                </c:pt>
                <c:pt idx="26">
                  <c:v>3.0686763632748184E-3</c:v>
                </c:pt>
                <c:pt idx="27">
                  <c:v>3.0755896905003341E-3</c:v>
                </c:pt>
                <c:pt idx="28">
                  <c:v>3.0824126166847294E-3</c:v>
                </c:pt>
                <c:pt idx="29">
                  <c:v>3.089146592362394E-3</c:v>
                </c:pt>
                <c:pt idx="30">
                  <c:v>3.0957921683268884E-3</c:v>
                </c:pt>
                <c:pt idx="31">
                  <c:v>3.1023508994645968E-3</c:v>
                </c:pt>
                <c:pt idx="32">
                  <c:v>3.1088234315752626E-3</c:v>
                </c:pt>
                <c:pt idx="33">
                  <c:v>3.1152104511572389E-3</c:v>
                </c:pt>
                <c:pt idx="34">
                  <c:v>3.1215146338166794E-3</c:v>
                </c:pt>
                <c:pt idx="35">
                  <c:v>3.1277357914000401E-3</c:v>
                </c:pt>
                <c:pt idx="36">
                  <c:v>3.1338747415336808E-3</c:v>
                </c:pt>
                <c:pt idx="37">
                  <c:v>3.1399333266557421E-3</c:v>
                </c:pt>
                <c:pt idx="38">
                  <c:v>3.1459134427083545E-3</c:v>
                </c:pt>
                <c:pt idx="39">
                  <c:v>3.1518150514927784E-3</c:v>
                </c:pt>
                <c:pt idx="40">
                  <c:v>3.1576401313325687E-3</c:v>
                </c:pt>
                <c:pt idx="41">
                  <c:v>3.163389711264768E-3</c:v>
                </c:pt>
                <c:pt idx="42">
                  <c:v>3.1690648564968206E-3</c:v>
                </c:pt>
                <c:pt idx="43">
                  <c:v>3.1746676757876992E-3</c:v>
                </c:pt>
                <c:pt idx="44">
                  <c:v>3.1801983044454723E-3</c:v>
                </c:pt>
                <c:pt idx="45">
                  <c:v>3.185657913222042E-3</c:v>
                </c:pt>
                <c:pt idx="46">
                  <c:v>3.1910487253994078E-3</c:v>
                </c:pt>
                <c:pt idx="47">
                  <c:v>3.1963709682574799E-3</c:v>
                </c:pt>
                <c:pt idx="48">
                  <c:v>3.2016269387451931E-3</c:v>
                </c:pt>
                <c:pt idx="49">
                  <c:v>3.2068158947753918E-3</c:v>
                </c:pt>
                <c:pt idx="50">
                  <c:v>3.2119412266146592E-3</c:v>
                </c:pt>
                <c:pt idx="51">
                  <c:v>3.2170022428939641E-3</c:v>
                </c:pt>
                <c:pt idx="52">
                  <c:v>3.2220024100578027E-3</c:v>
                </c:pt>
                <c:pt idx="53">
                  <c:v>3.2269400444220565E-3</c:v>
                </c:pt>
                <c:pt idx="54">
                  <c:v>3.2318176324091846E-3</c:v>
                </c:pt>
                <c:pt idx="55">
                  <c:v>3.236636655492718E-3</c:v>
                </c:pt>
                <c:pt idx="56">
                  <c:v>3.2413965232780894E-3</c:v>
                </c:pt>
                <c:pt idx="57">
                  <c:v>3.2460998110769913E-3</c:v>
                </c:pt>
                <c:pt idx="58">
                  <c:v>3.2507480784015426E-3</c:v>
                </c:pt>
                <c:pt idx="59">
                  <c:v>3.2553407934893183E-3</c:v>
                </c:pt>
                <c:pt idx="60">
                  <c:v>3.2598795539702402E-3</c:v>
                </c:pt>
                <c:pt idx="61">
                  <c:v>3.2643649194371059E-3</c:v>
                </c:pt>
                <c:pt idx="62">
                  <c:v>3.268798533486226E-3</c:v>
                </c:pt>
                <c:pt idx="63">
                  <c:v>3.2731799237545474E-3</c:v>
                </c:pt>
                <c:pt idx="64">
                  <c:v>3.2775118441084271E-3</c:v>
                </c:pt>
                <c:pt idx="65">
                  <c:v>3.281794931792815E-3</c:v>
                </c:pt>
                <c:pt idx="66">
                  <c:v>3.2860287586664902E-3</c:v>
                </c:pt>
                <c:pt idx="67">
                  <c:v>3.2902150649077181E-3</c:v>
                </c:pt>
                <c:pt idx="68">
                  <c:v>3.2943545305281247E-3</c:v>
                </c:pt>
                <c:pt idx="69">
                  <c:v>3.2984478493955104E-3</c:v>
                </c:pt>
                <c:pt idx="70">
                  <c:v>3.3024968196955625E-3</c:v>
                </c:pt>
                <c:pt idx="71">
                  <c:v>3.3064999837981502E-3</c:v>
                </c:pt>
                <c:pt idx="72">
                  <c:v>3.3104591639965056E-3</c:v>
                </c:pt>
                <c:pt idx="73">
                  <c:v>3.3143762062257907E-3</c:v>
                </c:pt>
                <c:pt idx="74">
                  <c:v>3.3182507774661574E-3</c:v>
                </c:pt>
                <c:pt idx="75">
                  <c:v>3.3220836507307423E-3</c:v>
                </c:pt>
                <c:pt idx="76">
                  <c:v>3.3258767177321781E-3</c:v>
                </c:pt>
                <c:pt idx="77">
                  <c:v>3.3296285666148799E-3</c:v>
                </c:pt>
                <c:pt idx="78">
                  <c:v>3.3333400000133337E-3</c:v>
                </c:pt>
                <c:pt idx="79">
                  <c:v>3.3370140598413386E-3</c:v>
                </c:pt>
                <c:pt idx="80">
                  <c:v>3.3406493554217075E-3</c:v>
                </c:pt>
                <c:pt idx="81">
                  <c:v>3.3442467251463947E-3</c:v>
                </c:pt>
                <c:pt idx="82">
                  <c:v>3.3478070190121963E-3</c:v>
                </c:pt>
                <c:pt idx="83">
                  <c:v>3.3513310984423349E-3</c:v>
                </c:pt>
                <c:pt idx="84">
                  <c:v>3.3548187106291062E-3</c:v>
                </c:pt>
                <c:pt idx="85">
                  <c:v>3.3582707323683235E-3</c:v>
                </c:pt>
                <c:pt idx="86">
                  <c:v>3.3616891815799604E-3</c:v>
                </c:pt>
                <c:pt idx="87">
                  <c:v>3.3650726990305901E-3</c:v>
                </c:pt>
                <c:pt idx="88">
                  <c:v>3.3684221872580002E-3</c:v>
                </c:pt>
                <c:pt idx="89">
                  <c:v>3.3717385594381876E-3</c:v>
                </c:pt>
                <c:pt idx="90">
                  <c:v>3.3750227392157057E-3</c:v>
                </c:pt>
                <c:pt idx="91">
                  <c:v>3.3782745192630905E-3</c:v>
                </c:pt>
                <c:pt idx="92">
                  <c:v>3.3814936936833366E-3</c:v>
                </c:pt>
                <c:pt idx="93">
                  <c:v>3.3846812036467909E-3</c:v>
                </c:pt>
                <c:pt idx="94">
                  <c:v>3.3878391481075199E-3</c:v>
                </c:pt>
                <c:pt idx="95">
                  <c:v>3.3909650449150276E-3</c:v>
                </c:pt>
                <c:pt idx="96">
                  <c:v>3.3940621561390784E-3</c:v>
                </c:pt>
                <c:pt idx="97">
                  <c:v>3.3971291540944581E-3</c:v>
                </c:pt>
                <c:pt idx="98">
                  <c:v>3.4001670162038364E-3</c:v>
                </c:pt>
              </c:numCache>
            </c:numRef>
          </c:xVal>
          <c:yVal>
            <c:numRef>
              <c:f>Wilson!$T$58:$T$156</c:f>
              <c:numCache>
                <c:formatCode>General</c:formatCode>
                <c:ptCount val="99"/>
                <c:pt idx="0">
                  <c:v>-4.4835300244046986E-2</c:v>
                </c:pt>
                <c:pt idx="1">
                  <c:v>-8.9602056889215465E-2</c:v>
                </c:pt>
                <c:pt idx="2">
                  <c:v>-0.13411279447793248</c:v>
                </c:pt>
                <c:pt idx="3">
                  <c:v>-0.17834599679958538</c:v>
                </c:pt>
                <c:pt idx="4">
                  <c:v>-0.2222838494105214</c:v>
                </c:pt>
                <c:pt idx="5">
                  <c:v>-0.26591239210175416</c:v>
                </c:pt>
                <c:pt idx="6">
                  <c:v>-0.30920915885467121</c:v>
                </c:pt>
                <c:pt idx="7">
                  <c:v>-0.35216389101050971</c:v>
                </c:pt>
                <c:pt idx="8">
                  <c:v>-0.39476206488098914</c:v>
                </c:pt>
                <c:pt idx="9">
                  <c:v>-0.43698901012081853</c:v>
                </c:pt>
                <c:pt idx="10">
                  <c:v>-0.47883848722944611</c:v>
                </c:pt>
                <c:pt idx="11">
                  <c:v>-0.52029572237208876</c:v>
                </c:pt>
                <c:pt idx="12">
                  <c:v>-0.56135449731069531</c:v>
                </c:pt>
                <c:pt idx="13">
                  <c:v>-0.60200869637622523</c:v>
                </c:pt>
                <c:pt idx="14">
                  <c:v>-0.64224351454297968</c:v>
                </c:pt>
                <c:pt idx="15">
                  <c:v>-0.68206173710025708</c:v>
                </c:pt>
                <c:pt idx="16">
                  <c:v>-0.72145312578971132</c:v>
                </c:pt>
                <c:pt idx="17">
                  <c:v>-0.76041193009245867</c:v>
                </c:pt>
                <c:pt idx="18">
                  <c:v>-0.79894153408719037</c:v>
                </c:pt>
                <c:pt idx="19">
                  <c:v>-0.83703659299481659</c:v>
                </c:pt>
                <c:pt idx="20">
                  <c:v>-0.87469188689404165</c:v>
                </c:pt>
                <c:pt idx="21">
                  <c:v>-0.91191608212813591</c:v>
                </c:pt>
                <c:pt idx="22">
                  <c:v>-0.94869983928333745</c:v>
                </c:pt>
                <c:pt idx="23">
                  <c:v>-0.98504775885446394</c:v>
                </c:pt>
                <c:pt idx="24">
                  <c:v>-1.020960115393357</c:v>
                </c:pt>
                <c:pt idx="25">
                  <c:v>-1.0564374174427664</c:v>
                </c:pt>
                <c:pt idx="26">
                  <c:v>-1.0914851211817338</c:v>
                </c:pt>
                <c:pt idx="27">
                  <c:v>-1.1261042770016565</c:v>
                </c:pt>
                <c:pt idx="28">
                  <c:v>-1.1602961669468304</c:v>
                </c:pt>
                <c:pt idx="29">
                  <c:v>-1.1940670915698566</c:v>
                </c:pt>
                <c:pt idx="30">
                  <c:v>-1.2274188664509322</c:v>
                </c:pt>
                <c:pt idx="31">
                  <c:v>-1.2603583704587882</c:v>
                </c:pt>
                <c:pt idx="32">
                  <c:v>-1.2928879446773534</c:v>
                </c:pt>
                <c:pt idx="33">
                  <c:v>-1.3250101543543424</c:v>
                </c:pt>
                <c:pt idx="34">
                  <c:v>-1.3567375986155814</c:v>
                </c:pt>
                <c:pt idx="35">
                  <c:v>-1.3880684958735601</c:v>
                </c:pt>
                <c:pt idx="36">
                  <c:v>-1.4190061419436448</c:v>
                </c:pt>
                <c:pt idx="37">
                  <c:v>-1.4495590228762001</c:v>
                </c:pt>
                <c:pt idx="38">
                  <c:v>-1.4797359284615543</c:v>
                </c:pt>
                <c:pt idx="39">
                  <c:v>-1.5095359126322496</c:v>
                </c:pt>
                <c:pt idx="40">
                  <c:v>-1.5389682295943463</c:v>
                </c:pt>
                <c:pt idx="41">
                  <c:v>-1.5680373663333569</c:v>
                </c:pt>
                <c:pt idx="42">
                  <c:v>-1.5967480140411692</c:v>
                </c:pt>
                <c:pt idx="43">
                  <c:v>-1.6251101693629246</c:v>
                </c:pt>
                <c:pt idx="44">
                  <c:v>-1.6531238636546772</c:v>
                </c:pt>
                <c:pt idx="45">
                  <c:v>-1.6807943867872406</c:v>
                </c:pt>
                <c:pt idx="46">
                  <c:v>-1.7081323892246227</c:v>
                </c:pt>
                <c:pt idx="47">
                  <c:v>-1.7351384238292851</c:v>
                </c:pt>
                <c:pt idx="48">
                  <c:v>-1.7618235638516091</c:v>
                </c:pt>
                <c:pt idx="49">
                  <c:v>-1.7881834730532811</c:v>
                </c:pt>
                <c:pt idx="50">
                  <c:v>-1.814234823142642</c:v>
                </c:pt>
                <c:pt idx="51">
                  <c:v>-1.8399735667676562</c:v>
                </c:pt>
                <c:pt idx="52">
                  <c:v>-1.8654168174725774</c:v>
                </c:pt>
                <c:pt idx="53">
                  <c:v>-1.8905555052542915</c:v>
                </c:pt>
                <c:pt idx="54">
                  <c:v>-1.9154017952581734</c:v>
                </c:pt>
                <c:pt idx="55">
                  <c:v>-1.9399627617739561</c:v>
                </c:pt>
                <c:pt idx="56">
                  <c:v>-1.9642349321653154</c:v>
                </c:pt>
                <c:pt idx="57">
                  <c:v>-1.9882309881139097</c:v>
                </c:pt>
                <c:pt idx="58">
                  <c:v>-2.0119584565940452</c:v>
                </c:pt>
                <c:pt idx="59">
                  <c:v>-2.0354142021056463</c:v>
                </c:pt>
                <c:pt idx="60">
                  <c:v>-2.0586059714748455</c:v>
                </c:pt>
                <c:pt idx="61">
                  <c:v>-2.0815362241068605</c:v>
                </c:pt>
                <c:pt idx="62">
                  <c:v>-2.1042129749800198</c:v>
                </c:pt>
                <c:pt idx="63">
                  <c:v>-2.1266334290292246</c:v>
                </c:pt>
                <c:pt idx="64">
                  <c:v>-2.1488113116112211</c:v>
                </c:pt>
                <c:pt idx="65">
                  <c:v>-2.1707495345812715</c:v>
                </c:pt>
                <c:pt idx="66">
                  <c:v>-2.192445558687818</c:v>
                </c:pt>
                <c:pt idx="67">
                  <c:v>-2.2139079632993308</c:v>
                </c:pt>
                <c:pt idx="68">
                  <c:v>-2.2351399085980574</c:v>
                </c:pt>
                <c:pt idx="69">
                  <c:v>-2.2561446355030879</c:v>
                </c:pt>
                <c:pt idx="70">
                  <c:v>-2.2769310650809662</c:v>
                </c:pt>
                <c:pt idx="71">
                  <c:v>-2.2974914121729801</c:v>
                </c:pt>
                <c:pt idx="72">
                  <c:v>-2.3178347383208928</c:v>
                </c:pt>
                <c:pt idx="73">
                  <c:v>-2.3379702458643292</c:v>
                </c:pt>
                <c:pt idx="74">
                  <c:v>-2.3578959481194524</c:v>
                </c:pt>
                <c:pt idx="75">
                  <c:v>-2.3776155497564124</c:v>
                </c:pt>
                <c:pt idx="76">
                  <c:v>-2.3971385239389962</c:v>
                </c:pt>
                <c:pt idx="77">
                  <c:v>-2.4164573484297813</c:v>
                </c:pt>
                <c:pt idx="78">
                  <c:v>-2.4355759012420206</c:v>
                </c:pt>
                <c:pt idx="79">
                  <c:v>-2.4545096117408947</c:v>
                </c:pt>
                <c:pt idx="80">
                  <c:v>-2.4732510803867283</c:v>
                </c:pt>
                <c:pt idx="81">
                  <c:v>-2.4918043970173267</c:v>
                </c:pt>
                <c:pt idx="82">
                  <c:v>-2.5101737204003776</c:v>
                </c:pt>
                <c:pt idx="83">
                  <c:v>-2.5283632772670854</c:v>
                </c:pt>
                <c:pt idx="84">
                  <c:v>-2.5463715488228336</c:v>
                </c:pt>
                <c:pt idx="85">
                  <c:v>-2.5642028523134694</c:v>
                </c:pt>
                <c:pt idx="86">
                  <c:v>-2.5818674115924778</c:v>
                </c:pt>
                <c:pt idx="87">
                  <c:v>-2.5993580070242301</c:v>
                </c:pt>
                <c:pt idx="88">
                  <c:v>-2.6166791086966072</c:v>
                </c:pt>
                <c:pt idx="89">
                  <c:v>-2.6338352504175018</c:v>
                </c:pt>
                <c:pt idx="90">
                  <c:v>-2.6508310287783288</c:v>
                </c:pt>
                <c:pt idx="91">
                  <c:v>-2.6676651929049937</c:v>
                </c:pt>
                <c:pt idx="92">
                  <c:v>-2.684336499389917</c:v>
                </c:pt>
                <c:pt idx="93">
                  <c:v>-2.7008496484507374</c:v>
                </c:pt>
                <c:pt idx="94">
                  <c:v>-2.7172153498503784</c:v>
                </c:pt>
                <c:pt idx="95">
                  <c:v>-2.7334205764999338</c:v>
                </c:pt>
                <c:pt idx="96">
                  <c:v>-2.749482079468192</c:v>
                </c:pt>
                <c:pt idx="97">
                  <c:v>-2.7653928198764177</c:v>
                </c:pt>
                <c:pt idx="98">
                  <c:v>-2.7811577151755325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A8-461A-8071-0513F87B5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780672"/>
        <c:axId val="1949782752"/>
      </c:scatterChart>
      <c:valAx>
        <c:axId val="194978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1/T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2752"/>
        <c:crosses val="autoZero"/>
        <c:crossBetween val="midCat"/>
      </c:valAx>
      <c:valAx>
        <c:axId val="19497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ln(tenzió)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Wilson!$Y$57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32382213491236478"/>
                  <c:y val="-0.12492129975456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Wilson!$Y$58:$Y$156</c:f>
              <c:numCache>
                <c:formatCode>General</c:formatCode>
                <c:ptCount val="99"/>
                <c:pt idx="0">
                  <c:v>0.66330580793299054</c:v>
                </c:pt>
                <c:pt idx="1">
                  <c:v>1.3155319765427809</c:v>
                </c:pt>
                <c:pt idx="2">
                  <c:v>1.9522835961895988</c:v>
                </c:pt>
                <c:pt idx="3">
                  <c:v>2.5732310290672911</c:v>
                </c:pt>
                <c:pt idx="4">
                  <c:v>3.1781403993745636</c:v>
                </c:pt>
                <c:pt idx="5">
                  <c:v>3.7668740300238244</c:v>
                </c:pt>
                <c:pt idx="6">
                  <c:v>4.3390982941360372</c:v>
                </c:pt>
                <c:pt idx="7">
                  <c:v>4.8947708272620254</c:v>
                </c:pt>
                <c:pt idx="8">
                  <c:v>5.4337510283732895</c:v>
                </c:pt>
                <c:pt idx="9">
                  <c:v>5.9558974199502837</c:v>
                </c:pt>
                <c:pt idx="10">
                  <c:v>6.4612634166399801</c:v>
                </c:pt>
                <c:pt idx="11">
                  <c:v>6.9497063363078695</c:v>
                </c:pt>
                <c:pt idx="12">
                  <c:v>7.4212787553898956</c:v>
                </c:pt>
                <c:pt idx="13">
                  <c:v>7.8760331057998201</c:v>
                </c:pt>
                <c:pt idx="14">
                  <c:v>8.3138252217042137</c:v>
                </c:pt>
                <c:pt idx="15">
                  <c:v>8.7349033808860792</c:v>
                </c:pt>
                <c:pt idx="16">
                  <c:v>9.1392212232651122</c:v>
                </c:pt>
                <c:pt idx="17">
                  <c:v>9.5268304183722989</c:v>
                </c:pt>
                <c:pt idx="18">
                  <c:v>9.8979796829835642</c:v>
                </c:pt>
                <c:pt idx="19">
                  <c:v>10.252720997593556</c:v>
                </c:pt>
                <c:pt idx="20">
                  <c:v>10.591106247863605</c:v>
                </c:pt>
                <c:pt idx="21">
                  <c:v>10.913483732267443</c:v>
                </c:pt>
                <c:pt idx="22">
                  <c:v>11.219807013925015</c:v>
                </c:pt>
                <c:pt idx="23">
                  <c:v>11.510326246531571</c:v>
                </c:pt>
                <c:pt idx="24">
                  <c:v>11.785193098442461</c:v>
                </c:pt>
                <c:pt idx="25">
                  <c:v>12.044559503209006</c:v>
                </c:pt>
                <c:pt idx="26">
                  <c:v>12.288676917043613</c:v>
                </c:pt>
                <c:pt idx="27">
                  <c:v>12.51769805922112</c:v>
                </c:pt>
                <c:pt idx="28">
                  <c:v>12.731775916401388</c:v>
                </c:pt>
                <c:pt idx="29">
                  <c:v>12.931163247919882</c:v>
                </c:pt>
                <c:pt idx="30">
                  <c:v>13.116013823398047</c:v>
                </c:pt>
                <c:pt idx="31">
                  <c:v>13.286581347167571</c:v>
                </c:pt>
                <c:pt idx="32">
                  <c:v>13.443020364156327</c:v>
                </c:pt>
                <c:pt idx="33">
                  <c:v>13.585485680746022</c:v>
                </c:pt>
                <c:pt idx="34">
                  <c:v>13.71433218966618</c:v>
                </c:pt>
                <c:pt idx="35">
                  <c:v>13.829615705129104</c:v>
                </c:pt>
                <c:pt idx="36">
                  <c:v>13.931492045678555</c:v>
                </c:pt>
                <c:pt idx="37">
                  <c:v>14.020217434921594</c:v>
                </c:pt>
                <c:pt idx="38">
                  <c:v>14.096048662939699</c:v>
                </c:pt>
                <c:pt idx="39">
                  <c:v>14.159042452800669</c:v>
                </c:pt>
                <c:pt idx="40">
                  <c:v>14.209456233020759</c:v>
                </c:pt>
                <c:pt idx="41">
                  <c:v>14.247447510504792</c:v>
                </c:pt>
                <c:pt idx="42">
                  <c:v>14.273174020622227</c:v>
                </c:pt>
                <c:pt idx="43">
                  <c:v>14.286894350726449</c:v>
                </c:pt>
                <c:pt idx="44">
                  <c:v>14.288666207039629</c:v>
                </c:pt>
                <c:pt idx="45">
                  <c:v>14.278647981241599</c:v>
                </c:pt>
                <c:pt idx="46">
                  <c:v>14.257099134898688</c:v>
                </c:pt>
                <c:pt idx="47">
                  <c:v>14.224077765119064</c:v>
                </c:pt>
                <c:pt idx="48">
                  <c:v>14.17984388777711</c:v>
                </c:pt>
                <c:pt idx="49">
                  <c:v>14.124354742069926</c:v>
                </c:pt>
                <c:pt idx="50">
                  <c:v>14.057971812791459</c:v>
                </c:pt>
                <c:pt idx="51">
                  <c:v>13.980652398100011</c:v>
                </c:pt>
                <c:pt idx="52">
                  <c:v>13.892758641457808</c:v>
                </c:pt>
                <c:pt idx="53">
                  <c:v>13.794146480607019</c:v>
                </c:pt>
                <c:pt idx="54">
                  <c:v>13.685076992009602</c:v>
                </c:pt>
                <c:pt idx="55">
                  <c:v>13.565710162724985</c:v>
                </c:pt>
                <c:pt idx="56">
                  <c:v>13.436002883779402</c:v>
                </c:pt>
                <c:pt idx="57">
                  <c:v>13.29621667854776</c:v>
                </c:pt>
                <c:pt idx="58">
                  <c:v>13.14651173402085</c:v>
                </c:pt>
                <c:pt idx="59">
                  <c:v>12.98684467225077</c:v>
                </c:pt>
                <c:pt idx="60">
                  <c:v>12.817375482125042</c:v>
                </c:pt>
                <c:pt idx="61">
                  <c:v>12.63816227256395</c:v>
                </c:pt>
                <c:pt idx="62">
                  <c:v>12.449365033135772</c:v>
                </c:pt>
                <c:pt idx="63">
                  <c:v>12.250939567376827</c:v>
                </c:pt>
                <c:pt idx="64">
                  <c:v>12.043147833618915</c:v>
                </c:pt>
                <c:pt idx="65">
                  <c:v>11.826047590127358</c:v>
                </c:pt>
                <c:pt idx="66">
                  <c:v>11.599594014035164</c:v>
                </c:pt>
                <c:pt idx="67">
                  <c:v>11.363946642898823</c:v>
                </c:pt>
                <c:pt idx="68">
                  <c:v>11.119162567058849</c:v>
                </c:pt>
                <c:pt idx="69">
                  <c:v>10.865298640171892</c:v>
                </c:pt>
                <c:pt idx="70">
                  <c:v>10.602514131242883</c:v>
                </c:pt>
                <c:pt idx="71">
                  <c:v>10.330660153494042</c:v>
                </c:pt>
                <c:pt idx="72">
                  <c:v>10.049895392380822</c:v>
                </c:pt>
                <c:pt idx="73">
                  <c:v>9.7603785599863873</c:v>
                </c:pt>
                <c:pt idx="74">
                  <c:v>9.4620624821773092</c:v>
                </c:pt>
                <c:pt idx="75">
                  <c:v>9.1550024350125963</c:v>
                </c:pt>
                <c:pt idx="76">
                  <c:v>8.8393565024743488</c:v>
                </c:pt>
                <c:pt idx="77">
                  <c:v>8.5149732473378421</c:v>
                </c:pt>
                <c:pt idx="78">
                  <c:v>8.1819068297106572</c:v>
                </c:pt>
                <c:pt idx="79">
                  <c:v>7.8404177291917128</c:v>
                </c:pt>
                <c:pt idx="80">
                  <c:v>7.4903531222689406</c:v>
                </c:pt>
                <c:pt idx="81">
                  <c:v>7.1317661949540119</c:v>
                </c:pt>
                <c:pt idx="82">
                  <c:v>6.7647097905631801</c:v>
                </c:pt>
                <c:pt idx="83">
                  <c:v>6.3892364004355855</c:v>
                </c:pt>
                <c:pt idx="84">
                  <c:v>6.0052944714825731</c:v>
                </c:pt>
                <c:pt idx="85">
                  <c:v>5.6129355432292289</c:v>
                </c:pt>
                <c:pt idx="86">
                  <c:v>5.2123146035472505</c:v>
                </c:pt>
                <c:pt idx="87">
                  <c:v>4.8032748346098426</c:v>
                </c:pt>
                <c:pt idx="88">
                  <c:v>4.3858663832767313</c:v>
                </c:pt>
                <c:pt idx="89">
                  <c:v>3.96013898470768</c:v>
                </c:pt>
                <c:pt idx="90">
                  <c:v>3.526141951821713</c:v>
                </c:pt>
                <c:pt idx="91">
                  <c:v>3.0838199685721435</c:v>
                </c:pt>
                <c:pt idx="92">
                  <c:v>2.6331169808911956</c:v>
                </c:pt>
                <c:pt idx="93">
                  <c:v>2.1740805280036759</c:v>
                </c:pt>
                <c:pt idx="94">
                  <c:v>1.7068620987578187</c:v>
                </c:pt>
                <c:pt idx="95">
                  <c:v>1.2311950355718138</c:v>
                </c:pt>
                <c:pt idx="96">
                  <c:v>0.74733412703349766</c:v>
                </c:pt>
                <c:pt idx="97">
                  <c:v>0.25511569549399887</c:v>
                </c:pt>
                <c:pt idx="98">
                  <c:v>-0.2454156189865313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92-4F07-A41C-62B120187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2608"/>
        <c:axId val="259828016"/>
        <c:extLst/>
      </c:scatterChart>
      <c:valAx>
        <c:axId val="25982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8016"/>
        <c:crosses val="autoZero"/>
        <c:crossBetween val="midCat"/>
      </c:valAx>
      <c:valAx>
        <c:axId val="2598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Wilson!$Z$57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9.5840332458442701E-2"/>
                  <c:y val="-0.11354731700204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Wilson!$Z$58:$Z$156</c:f>
              <c:numCache>
                <c:formatCode>General</c:formatCode>
                <c:ptCount val="99"/>
                <c:pt idx="0">
                  <c:v>1.0947841322520731</c:v>
                </c:pt>
                <c:pt idx="1">
                  <c:v>1.7779087375812992</c:v>
                </c:pt>
                <c:pt idx="2">
                  <c:v>2.4442560098022454</c:v>
                </c:pt>
                <c:pt idx="3">
                  <c:v>3.0935079551416607</c:v>
                </c:pt>
                <c:pt idx="4">
                  <c:v>3.7254463897612595</c:v>
                </c:pt>
                <c:pt idx="5">
                  <c:v>4.3399529372413781</c:v>
                </c:pt>
                <c:pt idx="6">
                  <c:v>4.9367090260251985</c:v>
                </c:pt>
                <c:pt idx="7">
                  <c:v>5.5156958868216179</c:v>
                </c:pt>
                <c:pt idx="8">
                  <c:v>6.0767945499661664</c:v>
                </c:pt>
                <c:pt idx="9">
                  <c:v>6.6198858427404161</c:v>
                </c:pt>
                <c:pt idx="10">
                  <c:v>7.1450503866477675</c:v>
                </c:pt>
                <c:pt idx="11">
                  <c:v>7.6521685946444791</c:v>
                </c:pt>
                <c:pt idx="12">
                  <c:v>8.1413206683283192</c:v>
                </c:pt>
                <c:pt idx="13">
                  <c:v>8.6125865950781417</c:v>
                </c:pt>
                <c:pt idx="14">
                  <c:v>9.0658461451502035</c:v>
                </c:pt>
                <c:pt idx="15">
                  <c:v>9.5013788687244869</c:v>
                </c:pt>
                <c:pt idx="16">
                  <c:v>9.9191640929045661</c:v>
                </c:pt>
                <c:pt idx="17">
                  <c:v>10.319280918667118</c:v>
                </c:pt>
                <c:pt idx="18">
                  <c:v>10.702008217761886</c:v>
                </c:pt>
                <c:pt idx="19">
                  <c:v>11.067424629560207</c:v>
                </c:pt>
                <c:pt idx="20">
                  <c:v>11.415608557851044</c:v>
                </c:pt>
                <c:pt idx="21">
                  <c:v>11.746938167584801</c:v>
                </c:pt>
                <c:pt idx="22">
                  <c:v>12.061391381562316</c:v>
                </c:pt>
                <c:pt idx="23">
                  <c:v>12.359245877068531</c:v>
                </c:pt>
                <c:pt idx="24">
                  <c:v>12.64067908245039</c:v>
                </c:pt>
                <c:pt idx="25">
                  <c:v>12.905868173636293</c:v>
                </c:pt>
                <c:pt idx="26">
                  <c:v>13.155090070598817</c:v>
                </c:pt>
                <c:pt idx="27">
                  <c:v>13.388521433755614</c:v>
                </c:pt>
                <c:pt idx="28">
                  <c:v>13.606338660311508</c:v>
                </c:pt>
                <c:pt idx="29">
                  <c:v>13.808817880536367</c:v>
                </c:pt>
                <c:pt idx="30">
                  <c:v>13.996134953981652</c:v>
                </c:pt>
                <c:pt idx="31">
                  <c:v>14.168565465631502</c:v>
                </c:pt>
                <c:pt idx="32">
                  <c:v>14.326284721987179</c:v>
                </c:pt>
                <c:pt idx="33">
                  <c:v>14.469467747086583</c:v>
                </c:pt>
                <c:pt idx="34">
                  <c:v>14.598489278452575</c:v>
                </c:pt>
                <c:pt idx="35">
                  <c:v>14.713423762973321</c:v>
                </c:pt>
                <c:pt idx="36">
                  <c:v>14.814445352710607</c:v>
                </c:pt>
                <c:pt idx="37">
                  <c:v>14.901827900635453</c:v>
                </c:pt>
                <c:pt idx="38">
                  <c:v>14.975844956289336</c:v>
                </c:pt>
                <c:pt idx="39">
                  <c:v>15.036569761370458</c:v>
                </c:pt>
                <c:pt idx="40">
                  <c:v>15.084275245241088</c:v>
                </c:pt>
                <c:pt idx="41">
                  <c:v>15.119134020358274</c:v>
                </c:pt>
                <c:pt idx="42">
                  <c:v>15.141318377621758</c:v>
                </c:pt>
                <c:pt idx="43">
                  <c:v>15.151100281642016</c:v>
                </c:pt>
                <c:pt idx="44">
                  <c:v>15.148551365921833</c:v>
                </c:pt>
                <c:pt idx="45">
                  <c:v>15.133842927955072</c:v>
                </c:pt>
                <c:pt idx="46">
                  <c:v>15.107245924236054</c:v>
                </c:pt>
                <c:pt idx="47">
                  <c:v>15.068830965180382</c:v>
                </c:pt>
                <c:pt idx="48">
                  <c:v>15.018868309955053</c:v>
                </c:pt>
                <c:pt idx="49">
                  <c:v>14.957327861215106</c:v>
                </c:pt>
                <c:pt idx="50">
                  <c:v>14.884579159745783</c:v>
                </c:pt>
                <c:pt idx="51">
                  <c:v>14.800591379007187</c:v>
                </c:pt>
                <c:pt idx="52">
                  <c:v>14.705733319580531</c:v>
                </c:pt>
                <c:pt idx="53">
                  <c:v>14.599873403513186</c:v>
                </c:pt>
                <c:pt idx="54">
                  <c:v>14.483279668560215</c:v>
                </c:pt>
                <c:pt idx="55">
                  <c:v>14.356119762320702</c:v>
                </c:pt>
                <c:pt idx="56">
                  <c:v>14.218360936266208</c:v>
                </c:pt>
                <c:pt idx="57">
                  <c:v>14.070270039659931</c:v>
                </c:pt>
                <c:pt idx="58">
                  <c:v>13.912013513362012</c:v>
                </c:pt>
                <c:pt idx="59">
                  <c:v>13.743557383521875</c:v>
                </c:pt>
                <c:pt idx="60">
                  <c:v>13.565067255151462</c:v>
                </c:pt>
                <c:pt idx="61">
                  <c:v>13.376608305580078</c:v>
                </c:pt>
                <c:pt idx="62">
                  <c:v>13.17834527778615</c:v>
                </c:pt>
                <c:pt idx="63">
                  <c:v>12.970242473603093</c:v>
                </c:pt>
                <c:pt idx="64">
                  <c:v>12.752563746799012</c:v>
                </c:pt>
                <c:pt idx="65">
                  <c:v>12.525372496024261</c:v>
                </c:pt>
                <c:pt idx="66">
                  <c:v>12.288631657625672</c:v>
                </c:pt>
                <c:pt idx="67">
                  <c:v>12.042503698324424</c:v>
                </c:pt>
                <c:pt idx="68">
                  <c:v>11.787050607754736</c:v>
                </c:pt>
                <c:pt idx="69">
                  <c:v>11.522333890858761</c:v>
                </c:pt>
                <c:pt idx="70">
                  <c:v>11.248514560136243</c:v>
                </c:pt>
                <c:pt idx="71">
                  <c:v>10.965453127745207</c:v>
                </c:pt>
                <c:pt idx="72">
                  <c:v>10.673309597449474</c:v>
                </c:pt>
                <c:pt idx="73">
                  <c:v>10.372243456410843</c:v>
                </c:pt>
                <c:pt idx="74">
                  <c:v>10.062213666820469</c:v>
                </c:pt>
                <c:pt idx="75">
                  <c:v>9.7432786573690464</c:v>
                </c:pt>
                <c:pt idx="76">
                  <c:v>9.4155963145483383</c:v>
                </c:pt>
                <c:pt idx="77">
                  <c:v>9.0790239737830234</c:v>
                </c:pt>
                <c:pt idx="78">
                  <c:v>8.7336184103868959</c:v>
                </c:pt>
                <c:pt idx="79">
                  <c:v>8.3796358303416696</c:v>
                </c:pt>
                <c:pt idx="80">
                  <c:v>8.0169318608921571</c:v>
                </c:pt>
                <c:pt idx="81">
                  <c:v>7.6455615409544748</c:v>
                </c:pt>
                <c:pt idx="82">
                  <c:v>7.2655793113327718</c:v>
                </c:pt>
                <c:pt idx="83">
                  <c:v>6.8770390047409364</c:v>
                </c:pt>
                <c:pt idx="84">
                  <c:v>6.4798938356225904</c:v>
                </c:pt>
                <c:pt idx="85">
                  <c:v>6.0741963897665983</c:v>
                </c:pt>
                <c:pt idx="86">
                  <c:v>5.660098613712762</c:v>
                </c:pt>
                <c:pt idx="87">
                  <c:v>5.2374518039422355</c:v>
                </c:pt>
                <c:pt idx="88">
                  <c:v>4.8063065958472748</c:v>
                </c:pt>
                <c:pt idx="89">
                  <c:v>4.3667129524773145</c:v>
                </c:pt>
                <c:pt idx="90">
                  <c:v>3.9187201530519928</c:v>
                </c:pt>
                <c:pt idx="91">
                  <c:v>3.4622767812404618</c:v>
                </c:pt>
                <c:pt idx="92">
                  <c:v>2.9973307131963907</c:v>
                </c:pt>
                <c:pt idx="93">
                  <c:v>2.5239291053467809</c:v>
                </c:pt>
                <c:pt idx="94">
                  <c:v>2.0422183819264887</c:v>
                </c:pt>
                <c:pt idx="95">
                  <c:v>1.5519442222525868</c:v>
                </c:pt>
                <c:pt idx="96">
                  <c:v>1.0533515477323476</c:v>
                </c:pt>
                <c:pt idx="97">
                  <c:v>0.54628450859860322</c:v>
                </c:pt>
                <c:pt idx="98">
                  <c:v>3.0786470366194862E-2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24-476B-948E-0A58E789D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559"/>
        <c:axId val="6827903"/>
      </c:scatterChart>
      <c:valAx>
        <c:axId val="683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7903"/>
        <c:crosses val="autoZero"/>
        <c:crossBetween val="midCat"/>
      </c:valAx>
      <c:valAx>
        <c:axId val="6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ln(akt1/akt2)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Wilson!$O$57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6642629046369203"/>
                  <c:y val="-0.44061497521143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Wilson!$O$58:$O$156</c:f>
              <c:numCache>
                <c:formatCode>General</c:formatCode>
                <c:ptCount val="99"/>
                <c:pt idx="0">
                  <c:v>-4.9119890611372431E-2</c:v>
                </c:pt>
                <c:pt idx="1">
                  <c:v>-5.0390027746983319E-2</c:v>
                </c:pt>
                <c:pt idx="2">
                  <c:v>-5.1584056941132883E-2</c:v>
                </c:pt>
                <c:pt idx="3">
                  <c:v>-5.2690276502041757E-2</c:v>
                </c:pt>
                <c:pt idx="4">
                  <c:v>-5.3729591724154979E-2</c:v>
                </c:pt>
                <c:pt idx="5">
                  <c:v>-5.4690355925180852E-2</c:v>
                </c:pt>
                <c:pt idx="6">
                  <c:v>-5.557645318221411E-2</c:v>
                </c:pt>
                <c:pt idx="7">
                  <c:v>-5.6395145934230784E-2</c:v>
                </c:pt>
                <c:pt idx="8">
                  <c:v>-5.714763106520003E-2</c:v>
                </c:pt>
                <c:pt idx="9">
                  <c:v>-5.7832005431432749E-2</c:v>
                </c:pt>
                <c:pt idx="10">
                  <c:v>-5.8451311215625412E-2</c:v>
                </c:pt>
                <c:pt idx="11">
                  <c:v>-5.9011107802550145E-2</c:v>
                </c:pt>
                <c:pt idx="12">
                  <c:v>-5.9510664494822431E-2</c:v>
                </c:pt>
                <c:pt idx="13">
                  <c:v>-5.9956522786704117E-2</c:v>
                </c:pt>
                <c:pt idx="14">
                  <c:v>-6.0343687046616731E-2</c:v>
                </c:pt>
                <c:pt idx="15">
                  <c:v>-6.0678609341028963E-2</c:v>
                </c:pt>
                <c:pt idx="16">
                  <c:v>-6.0959935243341645E-2</c:v>
                </c:pt>
                <c:pt idx="17">
                  <c:v>-6.1194434248220915E-2</c:v>
                </c:pt>
                <c:pt idx="18">
                  <c:v>-6.1378736158697697E-2</c:v>
                </c:pt>
                <c:pt idx="19">
                  <c:v>-6.152269716095151E-2</c:v>
                </c:pt>
                <c:pt idx="20">
                  <c:v>-6.1619535054425682E-2</c:v>
                </c:pt>
                <c:pt idx="21">
                  <c:v>-6.1673205792312502E-2</c:v>
                </c:pt>
                <c:pt idx="22">
                  <c:v>-6.168763217139725E-2</c:v>
                </c:pt>
                <c:pt idx="23">
                  <c:v>-6.1666343391092289E-2</c:v>
                </c:pt>
                <c:pt idx="24">
                  <c:v>-6.1605466782567016E-2</c:v>
                </c:pt>
                <c:pt idx="25">
                  <c:v>-6.1511201592853587E-2</c:v>
                </c:pt>
                <c:pt idx="26">
                  <c:v>-6.1377242240828453E-2</c:v>
                </c:pt>
                <c:pt idx="27">
                  <c:v>-6.1218697204173153E-2</c:v>
                </c:pt>
                <c:pt idx="28">
                  <c:v>-6.1021135205574478E-2</c:v>
                </c:pt>
                <c:pt idx="29">
                  <c:v>-6.0797791068182748E-2</c:v>
                </c:pt>
                <c:pt idx="30">
                  <c:v>-6.0542002916617321E-2</c:v>
                </c:pt>
                <c:pt idx="31">
                  <c:v>-6.0260462017913699E-2</c:v>
                </c:pt>
                <c:pt idx="32">
                  <c:v>-5.9952598890163827E-2</c:v>
                </c:pt>
                <c:pt idx="33">
                  <c:v>-5.9626003444806709E-2</c:v>
                </c:pt>
                <c:pt idx="34">
                  <c:v>-5.9266765431354021E-2</c:v>
                </c:pt>
                <c:pt idx="35">
                  <c:v>-5.8885452649990767E-2</c:v>
                </c:pt>
                <c:pt idx="36">
                  <c:v>-5.8485064017126324E-2</c:v>
                </c:pt>
                <c:pt idx="37">
                  <c:v>-5.8059842891810612E-2</c:v>
                </c:pt>
                <c:pt idx="38">
                  <c:v>-5.7617038716575766E-2</c:v>
                </c:pt>
                <c:pt idx="39">
                  <c:v>-5.7150438685357456E-2</c:v>
                </c:pt>
                <c:pt idx="40">
                  <c:v>-5.6664766606377794E-2</c:v>
                </c:pt>
                <c:pt idx="41">
                  <c:v>-5.6162741125224014E-2</c:v>
                </c:pt>
                <c:pt idx="42">
                  <c:v>-5.5637819487297326E-2</c:v>
                </c:pt>
                <c:pt idx="43">
                  <c:v>-5.5105395320608361E-2</c:v>
                </c:pt>
                <c:pt idx="44">
                  <c:v>-5.4548830317344831E-2</c:v>
                </c:pt>
                <c:pt idx="45">
                  <c:v>-5.3986084037636911E-2</c:v>
                </c:pt>
                <c:pt idx="46">
                  <c:v>-5.3396883388361259E-2</c:v>
                </c:pt>
                <c:pt idx="47">
                  <c:v>-5.2792592558397307E-2</c:v>
                </c:pt>
                <c:pt idx="48">
                  <c:v>-5.21825446939077E-2</c:v>
                </c:pt>
                <c:pt idx="49">
                  <c:v>-5.1550191916561662E-2</c:v>
                </c:pt>
                <c:pt idx="50">
                  <c:v>-5.0917503889634147E-2</c:v>
                </c:pt>
                <c:pt idx="51">
                  <c:v>-5.0265497031508274E-2</c:v>
                </c:pt>
                <c:pt idx="52">
                  <c:v>-4.9602425644342238E-2</c:v>
                </c:pt>
                <c:pt idx="53">
                  <c:v>-4.8919844463312989E-2</c:v>
                </c:pt>
                <c:pt idx="54">
                  <c:v>-4.8225720007971977E-2</c:v>
                </c:pt>
                <c:pt idx="55">
                  <c:v>-4.7536831143222588E-2</c:v>
                </c:pt>
                <c:pt idx="56">
                  <c:v>-4.6826566075594128E-2</c:v>
                </c:pt>
                <c:pt idx="57">
                  <c:v>-4.6100071407892899E-2</c:v>
                </c:pt>
                <c:pt idx="58">
                  <c:v>-4.5373624765748091E-2</c:v>
                </c:pt>
                <c:pt idx="59">
                  <c:v>-4.4635573726258315E-2</c:v>
                </c:pt>
                <c:pt idx="60">
                  <c:v>-4.3870188365887207E-2</c:v>
                </c:pt>
                <c:pt idx="61">
                  <c:v>-4.311669940154518E-2</c:v>
                </c:pt>
                <c:pt idx="62">
                  <c:v>-4.2348335488867329E-2</c:v>
                </c:pt>
                <c:pt idx="63">
                  <c:v>-4.1571122914303059E-2</c:v>
                </c:pt>
                <c:pt idx="64">
                  <c:v>-4.0767450729187193E-2</c:v>
                </c:pt>
                <c:pt idx="65">
                  <c:v>-3.9986017615645651E-2</c:v>
                </c:pt>
                <c:pt idx="66">
                  <c:v>-3.9164742077711895E-2</c:v>
                </c:pt>
                <c:pt idx="67">
                  <c:v>-3.837584632626747E-2</c:v>
                </c:pt>
                <c:pt idx="68">
                  <c:v>-3.7542423199204013E-2</c:v>
                </c:pt>
                <c:pt idx="69">
                  <c:v>-3.6729839579632738E-2</c:v>
                </c:pt>
                <c:pt idx="70">
                  <c:v>-3.5875531799256226E-2</c:v>
                </c:pt>
                <c:pt idx="71">
                  <c:v>-3.503714867913655E-2</c:v>
                </c:pt>
                <c:pt idx="72">
                  <c:v>-3.417112499087805E-2</c:v>
                </c:pt>
                <c:pt idx="73">
                  <c:v>-3.3340615316639108E-2</c:v>
                </c:pt>
                <c:pt idx="74">
                  <c:v>-3.2483136627234711E-2</c:v>
                </c:pt>
                <c:pt idx="75">
                  <c:v>-3.160979894088374E-2</c:v>
                </c:pt>
                <c:pt idx="76">
                  <c:v>-3.0731259004925855E-2</c:v>
                </c:pt>
                <c:pt idx="77">
                  <c:v>-2.9848401457564813E-2</c:v>
                </c:pt>
                <c:pt idx="78">
                  <c:v>-2.8961997258016466E-2</c:v>
                </c:pt>
                <c:pt idx="79">
                  <c:v>-2.8071447675311324E-2</c:v>
                </c:pt>
                <c:pt idx="80">
                  <c:v>-2.7160181579301564E-2</c:v>
                </c:pt>
                <c:pt idx="81">
                  <c:v>-2.6206231264897815E-2</c:v>
                </c:pt>
                <c:pt idx="82">
                  <c:v>-2.5322993852366995E-2</c:v>
                </c:pt>
                <c:pt idx="83">
                  <c:v>-2.4414738352131933E-2</c:v>
                </c:pt>
                <c:pt idx="84">
                  <c:v>-2.3429933506774105E-2</c:v>
                </c:pt>
                <c:pt idx="85">
                  <c:v>-2.2579369089457416E-2</c:v>
                </c:pt>
                <c:pt idx="86">
                  <c:v>-2.1631734265754227E-2</c:v>
                </c:pt>
                <c:pt idx="87">
                  <c:v>-2.0701427839222453E-2</c:v>
                </c:pt>
                <c:pt idx="88">
                  <c:v>-1.9699622364854643E-2</c:v>
                </c:pt>
                <c:pt idx="89">
                  <c:v>-1.8770568824602478E-2</c:v>
                </c:pt>
                <c:pt idx="90">
                  <c:v>-1.7805288279711746E-2</c:v>
                </c:pt>
                <c:pt idx="91">
                  <c:v>-1.6801568439343949E-2</c:v>
                </c:pt>
                <c:pt idx="92">
                  <c:v>-1.5747502071457642E-2</c:v>
                </c:pt>
                <c:pt idx="93">
                  <c:v>-1.4868184095959771E-2</c:v>
                </c:pt>
                <c:pt idx="94">
                  <c:v>-1.3959534192314422E-2</c:v>
                </c:pt>
                <c:pt idx="95">
                  <c:v>-1.2950897777610826E-2</c:v>
                </c:pt>
                <c:pt idx="96">
                  <c:v>-1.1671791448896034E-2</c:v>
                </c:pt>
                <c:pt idx="97">
                  <c:v>-1.1171753116902916E-2</c:v>
                </c:pt>
                <c:pt idx="98">
                  <c:v>-1.0270529732961001E-2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3-4DCC-BDE3-C32A2F365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063"/>
        <c:axId val="9190047"/>
      </c:scatterChart>
      <c:valAx>
        <c:axId val="918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90047"/>
        <c:crosses val="autoZero"/>
        <c:crossBetween val="midCat"/>
      </c:valAx>
      <c:valAx>
        <c:axId val="91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ln(akt1/akt2)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8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abs(ln(akt))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Wilson!$P$57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8114736633397022"/>
                  <c:y val="-6.32329851699440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Wilson!$P$58:$P$156</c:f>
              <c:numCache>
                <c:formatCode>General</c:formatCode>
                <c:ptCount val="99"/>
                <c:pt idx="0">
                  <c:v>4.9119890611372431E-2</c:v>
                </c:pt>
                <c:pt idx="1">
                  <c:v>5.0390027746983319E-2</c:v>
                </c:pt>
                <c:pt idx="2">
                  <c:v>5.1584056941132883E-2</c:v>
                </c:pt>
                <c:pt idx="3">
                  <c:v>5.2690276502041757E-2</c:v>
                </c:pt>
                <c:pt idx="4">
                  <c:v>5.3729591724154979E-2</c:v>
                </c:pt>
                <c:pt idx="5">
                  <c:v>5.4690355925180852E-2</c:v>
                </c:pt>
                <c:pt idx="6">
                  <c:v>5.557645318221411E-2</c:v>
                </c:pt>
                <c:pt idx="7">
                  <c:v>5.6395145934230784E-2</c:v>
                </c:pt>
                <c:pt idx="8">
                  <c:v>5.714763106520003E-2</c:v>
                </c:pt>
                <c:pt idx="9">
                  <c:v>5.7832005431432749E-2</c:v>
                </c:pt>
                <c:pt idx="10">
                  <c:v>5.8451311215625412E-2</c:v>
                </c:pt>
                <c:pt idx="11">
                  <c:v>5.9011107802550145E-2</c:v>
                </c:pt>
                <c:pt idx="12">
                  <c:v>5.9510664494822431E-2</c:v>
                </c:pt>
                <c:pt idx="13">
                  <c:v>5.9956522786704117E-2</c:v>
                </c:pt>
                <c:pt idx="14">
                  <c:v>6.0343687046616731E-2</c:v>
                </c:pt>
                <c:pt idx="15">
                  <c:v>6.0678609341028963E-2</c:v>
                </c:pt>
                <c:pt idx="16">
                  <c:v>6.0959935243341645E-2</c:v>
                </c:pt>
                <c:pt idx="17">
                  <c:v>6.1194434248220915E-2</c:v>
                </c:pt>
                <c:pt idx="18">
                  <c:v>6.1378736158697697E-2</c:v>
                </c:pt>
                <c:pt idx="19">
                  <c:v>6.152269716095151E-2</c:v>
                </c:pt>
                <c:pt idx="20">
                  <c:v>6.1619535054425682E-2</c:v>
                </c:pt>
                <c:pt idx="21">
                  <c:v>6.1673205792312502E-2</c:v>
                </c:pt>
                <c:pt idx="22">
                  <c:v>6.168763217139725E-2</c:v>
                </c:pt>
                <c:pt idx="23">
                  <c:v>6.1666343391092289E-2</c:v>
                </c:pt>
                <c:pt idx="24">
                  <c:v>6.1605466782567016E-2</c:v>
                </c:pt>
                <c:pt idx="25">
                  <c:v>6.1511201592853587E-2</c:v>
                </c:pt>
                <c:pt idx="26">
                  <c:v>6.1377242240828453E-2</c:v>
                </c:pt>
                <c:pt idx="27">
                  <c:v>6.1218697204173153E-2</c:v>
                </c:pt>
                <c:pt idx="28">
                  <c:v>6.1021135205574478E-2</c:v>
                </c:pt>
                <c:pt idx="29">
                  <c:v>6.0797791068182748E-2</c:v>
                </c:pt>
                <c:pt idx="30">
                  <c:v>6.0542002916617321E-2</c:v>
                </c:pt>
                <c:pt idx="31">
                  <c:v>6.0260462017913699E-2</c:v>
                </c:pt>
                <c:pt idx="32">
                  <c:v>5.9952598890163827E-2</c:v>
                </c:pt>
                <c:pt idx="33">
                  <c:v>5.9626003444806709E-2</c:v>
                </c:pt>
                <c:pt idx="34">
                  <c:v>5.9266765431354021E-2</c:v>
                </c:pt>
                <c:pt idx="35">
                  <c:v>5.8885452649990767E-2</c:v>
                </c:pt>
                <c:pt idx="36">
                  <c:v>5.8485064017126324E-2</c:v>
                </c:pt>
                <c:pt idx="37">
                  <c:v>5.8059842891810612E-2</c:v>
                </c:pt>
                <c:pt idx="38">
                  <c:v>5.7617038716575766E-2</c:v>
                </c:pt>
                <c:pt idx="39">
                  <c:v>5.7150438685357456E-2</c:v>
                </c:pt>
                <c:pt idx="40">
                  <c:v>5.6664766606377794E-2</c:v>
                </c:pt>
                <c:pt idx="41">
                  <c:v>5.6162741125224014E-2</c:v>
                </c:pt>
                <c:pt idx="42">
                  <c:v>5.5637819487297326E-2</c:v>
                </c:pt>
                <c:pt idx="43">
                  <c:v>5.5105395320608361E-2</c:v>
                </c:pt>
                <c:pt idx="44">
                  <c:v>5.4548830317344831E-2</c:v>
                </c:pt>
                <c:pt idx="45">
                  <c:v>5.3986084037636911E-2</c:v>
                </c:pt>
                <c:pt idx="46">
                  <c:v>5.3396883388361259E-2</c:v>
                </c:pt>
                <c:pt idx="47">
                  <c:v>5.2792592558397307E-2</c:v>
                </c:pt>
                <c:pt idx="48">
                  <c:v>5.21825446939077E-2</c:v>
                </c:pt>
                <c:pt idx="49">
                  <c:v>5.1550191916561662E-2</c:v>
                </c:pt>
                <c:pt idx="50">
                  <c:v>5.0917503889634147E-2</c:v>
                </c:pt>
                <c:pt idx="51">
                  <c:v>5.0265497031508274E-2</c:v>
                </c:pt>
                <c:pt idx="52">
                  <c:v>4.9602425644342238E-2</c:v>
                </c:pt>
                <c:pt idx="53">
                  <c:v>4.8919844463312989E-2</c:v>
                </c:pt>
                <c:pt idx="54">
                  <c:v>4.8225720007971977E-2</c:v>
                </c:pt>
                <c:pt idx="55">
                  <c:v>4.7536831143222588E-2</c:v>
                </c:pt>
                <c:pt idx="56">
                  <c:v>4.6826566075594128E-2</c:v>
                </c:pt>
                <c:pt idx="57">
                  <c:v>4.6100071407892899E-2</c:v>
                </c:pt>
                <c:pt idx="58">
                  <c:v>4.5373624765748091E-2</c:v>
                </c:pt>
                <c:pt idx="59">
                  <c:v>4.4635573726258315E-2</c:v>
                </c:pt>
                <c:pt idx="60">
                  <c:v>4.3870188365887207E-2</c:v>
                </c:pt>
                <c:pt idx="61">
                  <c:v>4.311669940154518E-2</c:v>
                </c:pt>
                <c:pt idx="62">
                  <c:v>4.2348335488867329E-2</c:v>
                </c:pt>
                <c:pt idx="63">
                  <c:v>4.1571122914303059E-2</c:v>
                </c:pt>
                <c:pt idx="64">
                  <c:v>4.0767450729187193E-2</c:v>
                </c:pt>
                <c:pt idx="65">
                  <c:v>3.9986017615645651E-2</c:v>
                </c:pt>
                <c:pt idx="66">
                  <c:v>3.9164742077711895E-2</c:v>
                </c:pt>
                <c:pt idx="67">
                  <c:v>3.837584632626747E-2</c:v>
                </c:pt>
                <c:pt idx="68">
                  <c:v>3.7542423199204013E-2</c:v>
                </c:pt>
                <c:pt idx="69">
                  <c:v>3.6729839579632738E-2</c:v>
                </c:pt>
                <c:pt idx="70">
                  <c:v>3.5875531799256226E-2</c:v>
                </c:pt>
                <c:pt idx="71">
                  <c:v>3.503714867913655E-2</c:v>
                </c:pt>
                <c:pt idx="72">
                  <c:v>3.417112499087805E-2</c:v>
                </c:pt>
                <c:pt idx="73">
                  <c:v>3.3340615316639108E-2</c:v>
                </c:pt>
                <c:pt idx="74">
                  <c:v>3.2483136627234711E-2</c:v>
                </c:pt>
                <c:pt idx="75">
                  <c:v>3.160979894088374E-2</c:v>
                </c:pt>
                <c:pt idx="76">
                  <c:v>3.0731259004925855E-2</c:v>
                </c:pt>
                <c:pt idx="77">
                  <c:v>2.9848401457564813E-2</c:v>
                </c:pt>
                <c:pt idx="78">
                  <c:v>2.8961997258016466E-2</c:v>
                </c:pt>
                <c:pt idx="79">
                  <c:v>2.8071447675311324E-2</c:v>
                </c:pt>
                <c:pt idx="80">
                  <c:v>2.7160181579301564E-2</c:v>
                </c:pt>
                <c:pt idx="81">
                  <c:v>2.6206231264897815E-2</c:v>
                </c:pt>
                <c:pt idx="82">
                  <c:v>2.5322993852366995E-2</c:v>
                </c:pt>
                <c:pt idx="83">
                  <c:v>2.4414738352131933E-2</c:v>
                </c:pt>
                <c:pt idx="84">
                  <c:v>2.3429933506774105E-2</c:v>
                </c:pt>
                <c:pt idx="85">
                  <c:v>2.2579369089457416E-2</c:v>
                </c:pt>
                <c:pt idx="86">
                  <c:v>2.1631734265754227E-2</c:v>
                </c:pt>
                <c:pt idx="87">
                  <c:v>2.0701427839222453E-2</c:v>
                </c:pt>
                <c:pt idx="88">
                  <c:v>1.9699622364854643E-2</c:v>
                </c:pt>
                <c:pt idx="89">
                  <c:v>1.8770568824602478E-2</c:v>
                </c:pt>
                <c:pt idx="90">
                  <c:v>1.7805288279711746E-2</c:v>
                </c:pt>
                <c:pt idx="91">
                  <c:v>1.6801568439343949E-2</c:v>
                </c:pt>
                <c:pt idx="92">
                  <c:v>1.5747502071457642E-2</c:v>
                </c:pt>
                <c:pt idx="93">
                  <c:v>1.4868184095959771E-2</c:v>
                </c:pt>
                <c:pt idx="94">
                  <c:v>1.3959534192314422E-2</c:v>
                </c:pt>
                <c:pt idx="95">
                  <c:v>1.2950897777610826E-2</c:v>
                </c:pt>
                <c:pt idx="96">
                  <c:v>1.1671791448896034E-2</c:v>
                </c:pt>
                <c:pt idx="97">
                  <c:v>1.1171753116902916E-2</c:v>
                </c:pt>
                <c:pt idx="98">
                  <c:v>1.0270529732961001E-2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11-419B-9AA8-B0C861BC2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31"/>
        <c:axId val="6833727"/>
      </c:scatterChart>
      <c:valAx>
        <c:axId val="683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3727"/>
        <c:crosses val="autoZero"/>
        <c:crossBetween val="midCat"/>
      </c:valAx>
      <c:valAx>
        <c:axId val="683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1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Aktivitások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NRTL!$G$55</c:f>
              <c:strCache>
                <c:ptCount val="1"/>
                <c:pt idx="0">
                  <c:v>Aktivitás(ald)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Wilson!$G$58:$G$156</c:f>
              <c:numCache>
                <c:formatCode>General</c:formatCode>
                <c:ptCount val="99"/>
                <c:pt idx="0">
                  <c:v>0.95211938236050109</c:v>
                </c:pt>
                <c:pt idx="1">
                  <c:v>0.95111525067287295</c:v>
                </c:pt>
                <c:pt idx="2">
                  <c:v>0.95017762104018655</c:v>
                </c:pt>
                <c:pt idx="3">
                  <c:v>0.94931305050799697</c:v>
                </c:pt>
                <c:pt idx="4">
                  <c:v>0.94850482107153455</c:v>
                </c:pt>
                <c:pt idx="5">
                  <c:v>0.94776391950109817</c:v>
                </c:pt>
                <c:pt idx="6">
                  <c:v>0.94708107203495528</c:v>
                </c:pt>
                <c:pt idx="7">
                  <c:v>0.94645469018198003</c:v>
                </c:pt>
                <c:pt idx="8">
                  <c:v>0.94588284488354302</c:v>
                </c:pt>
                <c:pt idx="9">
                  <c:v>0.94536422142226229</c:v>
                </c:pt>
                <c:pt idx="10">
                  <c:v>0.94490024352053781</c:v>
                </c:pt>
                <c:pt idx="11">
                  <c:v>0.94448357434652697</c:v>
                </c:pt>
                <c:pt idx="12">
                  <c:v>0.94411605021598999</c:v>
                </c:pt>
                <c:pt idx="13">
                  <c:v>0.94379514212858229</c:v>
                </c:pt>
                <c:pt idx="14">
                  <c:v>0.94351635063865202</c:v>
                </c:pt>
                <c:pt idx="15">
                  <c:v>0.94328236823658673</c:v>
                </c:pt>
                <c:pt idx="16">
                  <c:v>0.9430888399174423</c:v>
                </c:pt>
                <c:pt idx="17">
                  <c:v>0.94293094054130799</c:v>
                </c:pt>
                <c:pt idx="18">
                  <c:v>0.94281362040944861</c:v>
                </c:pt>
                <c:pt idx="19">
                  <c:v>0.94273024337339451</c:v>
                </c:pt>
                <c:pt idx="20">
                  <c:v>0.94267952785566822</c:v>
                </c:pt>
                <c:pt idx="21">
                  <c:v>0.94266567126398504</c:v>
                </c:pt>
                <c:pt idx="22">
                  <c:v>0.94268001154516945</c:v>
                </c:pt>
                <c:pt idx="23">
                  <c:v>0.94272341030295215</c:v>
                </c:pt>
                <c:pt idx="24">
                  <c:v>0.9427953340060925</c:v>
                </c:pt>
                <c:pt idx="25">
                  <c:v>0.94289236314694924</c:v>
                </c:pt>
                <c:pt idx="26">
                  <c:v>0.94301722770205121</c:v>
                </c:pt>
                <c:pt idx="27">
                  <c:v>0.94316433552706613</c:v>
                </c:pt>
                <c:pt idx="28">
                  <c:v>0.94333484066227768</c:v>
                </c:pt>
                <c:pt idx="29">
                  <c:v>0.94352681345269662</c:v>
                </c:pt>
                <c:pt idx="30">
                  <c:v>0.94373944603611915</c:v>
                </c:pt>
                <c:pt idx="31">
                  <c:v>0.94397236432275999</c:v>
                </c:pt>
                <c:pt idx="32">
                  <c:v>0.94422354506834982</c:v>
                </c:pt>
                <c:pt idx="33">
                  <c:v>0.94448960458599385</c:v>
                </c:pt>
                <c:pt idx="34">
                  <c:v>0.94477713823585818</c:v>
                </c:pt>
                <c:pt idx="35">
                  <c:v>0.94507923057229903</c:v>
                </c:pt>
                <c:pt idx="36">
                  <c:v>0.94539358429435061</c:v>
                </c:pt>
                <c:pt idx="37">
                  <c:v>0.94572242948662155</c:v>
                </c:pt>
                <c:pt idx="38">
                  <c:v>0.94606624359373359</c:v>
                </c:pt>
                <c:pt idx="39">
                  <c:v>0.9464211544045571</c:v>
                </c:pt>
                <c:pt idx="40">
                  <c:v>0.9467882796839816</c:v>
                </c:pt>
                <c:pt idx="41">
                  <c:v>0.94716603506634234</c:v>
                </c:pt>
                <c:pt idx="42">
                  <c:v>0.94755403602643795</c:v>
                </c:pt>
                <c:pt idx="43">
                  <c:v>0.94795279907155339</c:v>
                </c:pt>
                <c:pt idx="44">
                  <c:v>0.94836010325485942</c:v>
                </c:pt>
                <c:pt idx="45">
                  <c:v>0.94877343840317341</c:v>
                </c:pt>
                <c:pt idx="46">
                  <c:v>0.94919746099686231</c:v>
                </c:pt>
                <c:pt idx="47">
                  <c:v>0.9496274638253307</c:v>
                </c:pt>
                <c:pt idx="48">
                  <c:v>0.95006567920043627</c:v>
                </c:pt>
                <c:pt idx="49">
                  <c:v>0.95050701672670057</c:v>
                </c:pt>
                <c:pt idx="50">
                  <c:v>0.95095628194972492</c:v>
                </c:pt>
                <c:pt idx="51">
                  <c:v>0.95140877726994966</c:v>
                </c:pt>
                <c:pt idx="52">
                  <c:v>0.95187078667121827</c:v>
                </c:pt>
                <c:pt idx="53">
                  <c:v>0.95233369907058163</c:v>
                </c:pt>
                <c:pt idx="54">
                  <c:v>0.95280092386291215</c:v>
                </c:pt>
                <c:pt idx="55">
                  <c:v>0.95327234492780533</c:v>
                </c:pt>
                <c:pt idx="56">
                  <c:v>0.95374410265431653</c:v>
                </c:pt>
                <c:pt idx="57">
                  <c:v>0.95422029017985077</c:v>
                </c:pt>
                <c:pt idx="58">
                  <c:v>0.95470136037122577</c:v>
                </c:pt>
                <c:pt idx="59">
                  <c:v>0.95518284413360077</c:v>
                </c:pt>
                <c:pt idx="60">
                  <c:v>0.95566708640133369</c:v>
                </c:pt>
                <c:pt idx="61">
                  <c:v>0.95615062401379736</c:v>
                </c:pt>
                <c:pt idx="62">
                  <c:v>0.9566366463628132</c:v>
                </c:pt>
                <c:pt idx="63">
                  <c:v>0.9571202119442469</c:v>
                </c:pt>
                <c:pt idx="64">
                  <c:v>0.9576075121925206</c:v>
                </c:pt>
                <c:pt idx="65">
                  <c:v>0.95809559010317369</c:v>
                </c:pt>
                <c:pt idx="66">
                  <c:v>0.95858249017946784</c:v>
                </c:pt>
                <c:pt idx="67">
                  <c:v>0.95906816049749333</c:v>
                </c:pt>
                <c:pt idx="68">
                  <c:v>0.95955453310574435</c:v>
                </c:pt>
                <c:pt idx="69">
                  <c:v>0.96003884616972124</c:v>
                </c:pt>
                <c:pt idx="70">
                  <c:v>0.96052592780123824</c:v>
                </c:pt>
                <c:pt idx="71">
                  <c:v>0.96100684196808117</c:v>
                </c:pt>
                <c:pt idx="72">
                  <c:v>0.96148590832506919</c:v>
                </c:pt>
                <c:pt idx="73">
                  <c:v>0.96196476388385566</c:v>
                </c:pt>
                <c:pt idx="74">
                  <c:v>0.9624414739364161</c:v>
                </c:pt>
                <c:pt idx="75">
                  <c:v>0.96291571189443526</c:v>
                </c:pt>
                <c:pt idx="76">
                  <c:v>0.96339078795841449</c:v>
                </c:pt>
                <c:pt idx="77">
                  <c:v>0.96385994224238336</c:v>
                </c:pt>
                <c:pt idx="78">
                  <c:v>0.96432341615057526</c:v>
                </c:pt>
                <c:pt idx="79">
                  <c:v>0.96478856267549684</c:v>
                </c:pt>
                <c:pt idx="80">
                  <c:v>0.9652491098348428</c:v>
                </c:pt>
                <c:pt idx="81">
                  <c:v>0.96570583731874482</c:v>
                </c:pt>
                <c:pt idx="82">
                  <c:v>0.96615773252432735</c:v>
                </c:pt>
                <c:pt idx="83">
                  <c:v>0.96660688547803475</c:v>
                </c:pt>
                <c:pt idx="84">
                  <c:v>0.96705104141974441</c:v>
                </c:pt>
                <c:pt idx="85">
                  <c:v>0.96748864801779644</c:v>
                </c:pt>
                <c:pt idx="86">
                  <c:v>0.9679267329955058</c:v>
                </c:pt>
                <c:pt idx="87">
                  <c:v>0.96835793984043506</c:v>
                </c:pt>
                <c:pt idx="88">
                  <c:v>0.96878404402017082</c:v>
                </c:pt>
                <c:pt idx="89">
                  <c:v>0.96920500105236485</c:v>
                </c:pt>
                <c:pt idx="90">
                  <c:v>0.96962284927750408</c:v>
                </c:pt>
                <c:pt idx="91">
                  <c:v>0.97003518071180495</c:v>
                </c:pt>
                <c:pt idx="92">
                  <c:v>0.97043966721038233</c:v>
                </c:pt>
                <c:pt idx="93">
                  <c:v>0.97083669883783763</c:v>
                </c:pt>
                <c:pt idx="94">
                  <c:v>0.97123235742476988</c:v>
                </c:pt>
                <c:pt idx="95">
                  <c:v>0.97161735646779257</c:v>
                </c:pt>
                <c:pt idx="96">
                  <c:v>0.97200062914201302</c:v>
                </c:pt>
                <c:pt idx="97">
                  <c:v>0.97237472182600926</c:v>
                </c:pt>
                <c:pt idx="98">
                  <c:v>0.97274343229987892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5D-48A5-8AD5-727554CC0647}"/>
            </c:ext>
          </c:extLst>
        </c:ser>
        <c:ser>
          <c:idx val="1"/>
          <c:order val="1"/>
          <c:tx>
            <c:strRef>
              <c:f>NRTL!$L$55</c:f>
              <c:strCache>
                <c:ptCount val="1"/>
                <c:pt idx="0">
                  <c:v>Aktivitás(eth)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Wilson!$D$58:$D$156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Wilson!$L$58:$L$156</c:f>
              <c:numCache>
                <c:formatCode>General</c:formatCode>
                <c:ptCount val="99"/>
                <c:pt idx="0">
                  <c:v>1.0000550417123937</c:v>
                </c:pt>
                <c:pt idx="1">
                  <c:v>1.0002700293492801</c:v>
                </c:pt>
                <c:pt idx="2">
                  <c:v>1.0004778287167349</c:v>
                </c:pt>
                <c:pt idx="3">
                  <c:v>1.0006738427498301</c:v>
                </c:pt>
                <c:pt idx="4">
                  <c:v>1.0008615558680671</c:v>
                </c:pt>
                <c:pt idx="5">
                  <c:v>1.0010410596495865</c:v>
                </c:pt>
                <c:pt idx="6">
                  <c:v>1.0012066004085454</c:v>
                </c:pt>
                <c:pt idx="7">
                  <c:v>1.0013638948034931</c:v>
                </c:pt>
                <c:pt idx="8">
                  <c:v>1.0015122130908098</c:v>
                </c:pt>
                <c:pt idx="9">
                  <c:v>1.0016483562305518</c:v>
                </c:pt>
                <c:pt idx="10">
                  <c:v>1.0017769686840101</c:v>
                </c:pt>
                <c:pt idx="11">
                  <c:v>1.001895919752807</c:v>
                </c:pt>
                <c:pt idx="12">
                  <c:v>1.0020064889635094</c:v>
                </c:pt>
                <c:pt idx="13">
                  <c:v>1.0021126043535102</c:v>
                </c:pt>
                <c:pt idx="14">
                  <c:v>1.0022045289020582</c:v>
                </c:pt>
                <c:pt idx="15">
                  <c:v>1.0022916260345447</c:v>
                </c:pt>
                <c:pt idx="16">
                  <c:v>1.002367943498069</c:v>
                </c:pt>
                <c:pt idx="17">
                  <c:v>1.0024351616347691</c:v>
                </c:pt>
                <c:pt idx="18">
                  <c:v>1.0024951826982909</c:v>
                </c:pt>
                <c:pt idx="19">
                  <c:v>1.0025508456029542</c:v>
                </c:pt>
                <c:pt idx="20">
                  <c:v>1.0025939963404455</c:v>
                </c:pt>
                <c:pt idx="21">
                  <c:v>1.0026330696693933</c:v>
                </c:pt>
                <c:pt idx="22">
                  <c:v>1.0026627868924531</c:v>
                </c:pt>
                <c:pt idx="23">
                  <c:v>1.0026876008920544</c:v>
                </c:pt>
                <c:pt idx="24">
                  <c:v>1.0027030564559105</c:v>
                </c:pt>
                <c:pt idx="25">
                  <c:v>1.0027117258201679</c:v>
                </c:pt>
                <c:pt idx="26">
                  <c:v>1.0027101806800622</c:v>
                </c:pt>
                <c:pt idx="27">
                  <c:v>1.0027076135062469</c:v>
                </c:pt>
                <c:pt idx="28">
                  <c:v>1.0026907697064833</c:v>
                </c:pt>
                <c:pt idx="29">
                  <c:v>1.0026708560224036</c:v>
                </c:pt>
                <c:pt idx="30">
                  <c:v>1.0026403209511001</c:v>
                </c:pt>
                <c:pt idx="31">
                  <c:v>1.0026054620028853</c:v>
                </c:pt>
                <c:pt idx="32">
                  <c:v>1.0025635445111718</c:v>
                </c:pt>
                <c:pt idx="33">
                  <c:v>1.0025185713677813</c:v>
                </c:pt>
                <c:pt idx="34">
                  <c:v>1.0024635832217508</c:v>
                </c:pt>
                <c:pt idx="35">
                  <c:v>1.0024018192802557</c:v>
                </c:pt>
                <c:pt idx="36">
                  <c:v>1.0023338363031125</c:v>
                </c:pt>
                <c:pt idx="37">
                  <c:v>1.0022562164222737</c:v>
                </c:pt>
                <c:pt idx="38">
                  <c:v>1.0021767168911904</c:v>
                </c:pt>
                <c:pt idx="39">
                  <c:v>1.0020849952019717</c:v>
                </c:pt>
                <c:pt idx="40">
                  <c:v>1.0019869577049556</c:v>
                </c:pt>
                <c:pt idx="41">
                  <c:v>1.0018836392043802</c:v>
                </c:pt>
                <c:pt idx="42">
                  <c:v>1.001768067133417</c:v>
                </c:pt>
                <c:pt idx="43">
                  <c:v>1.001656197327381</c:v>
                </c:pt>
                <c:pt idx="44">
                  <c:v>1.0015290049552785</c:v>
                </c:pt>
                <c:pt idx="45">
                  <c:v>1.0014018196012857</c:v>
                </c:pt>
                <c:pt idx="46">
                  <c:v>1.0012592462624432</c:v>
                </c:pt>
                <c:pt idx="47">
                  <c:v>1.0011076909577497</c:v>
                </c:pt>
                <c:pt idx="48">
                  <c:v>1.0009588433136472</c:v>
                </c:pt>
                <c:pt idx="49">
                  <c:v>1.0007907694718776</c:v>
                </c:pt>
                <c:pt idx="50">
                  <c:v>1.0006305144767718</c:v>
                </c:pt>
                <c:pt idx="51">
                  <c:v>1.0004541307269985</c:v>
                </c:pt>
                <c:pt idx="52">
                  <c:v>1.0002764821692691</c:v>
                </c:pt>
                <c:pt idx="53">
                  <c:v>1.0000800662922129</c:v>
                </c:pt>
                <c:pt idx="54">
                  <c:v>0.99987643633049517</c:v>
                </c:pt>
                <c:pt idx="55">
                  <c:v>0.99968224190430843</c:v>
                </c:pt>
                <c:pt idx="56">
                  <c:v>0.99946682853501589</c:v>
                </c:pt>
                <c:pt idx="57">
                  <c:v>0.99923963857751052</c:v>
                </c:pt>
                <c:pt idx="58">
                  <c:v>0.99901740876591572</c:v>
                </c:pt>
                <c:pt idx="59">
                  <c:v>0.99878381687538131</c:v>
                </c:pt>
                <c:pt idx="60">
                  <c:v>0.99852561378194327</c:v>
                </c:pt>
                <c:pt idx="61">
                  <c:v>0.99827836128301295</c:v>
                </c:pt>
                <c:pt idx="62">
                  <c:v>0.99801866143918427</c:v>
                </c:pt>
                <c:pt idx="63">
                  <c:v>0.99774738177432987</c:v>
                </c:pt>
                <c:pt idx="64">
                  <c:v>0.99745341882591443</c:v>
                </c:pt>
                <c:pt idx="65">
                  <c:v>0.99718226980235103</c:v>
                </c:pt>
                <c:pt idx="66">
                  <c:v>0.99686999233946549</c:v>
                </c:pt>
                <c:pt idx="67">
                  <c:v>0.99658854653162732</c:v>
                </c:pt>
                <c:pt idx="68">
                  <c:v>0.99626329190423646</c:v>
                </c:pt>
                <c:pt idx="69">
                  <c:v>0.99595650602646213</c:v>
                </c:pt>
                <c:pt idx="70">
                  <c:v>0.99561088915277107</c:v>
                </c:pt>
                <c:pt idx="71">
                  <c:v>0.99527459828339104</c:v>
                </c:pt>
                <c:pt idx="72">
                  <c:v>0.99490875952501212</c:v>
                </c:pt>
                <c:pt idx="73">
                  <c:v>0.9945779112251335</c:v>
                </c:pt>
                <c:pt idx="74">
                  <c:v>0.99421789673539129</c:v>
                </c:pt>
                <c:pt idx="75">
                  <c:v>0.99383945578682242</c:v>
                </c:pt>
                <c:pt idx="76">
                  <c:v>0.99345661396013296</c:v>
                </c:pt>
                <c:pt idx="77">
                  <c:v>0.99306328922072151</c:v>
                </c:pt>
                <c:pt idx="78">
                  <c:v>0.99266051707535774</c:v>
                </c:pt>
                <c:pt idx="79">
                  <c:v>0.99225528603557578</c:v>
                </c:pt>
                <c:pt idx="80">
                  <c:v>0.99182471641639391</c:v>
                </c:pt>
                <c:pt idx="81">
                  <c:v>0.9913478708651976</c:v>
                </c:pt>
                <c:pt idx="82">
                  <c:v>0.99093614656806306</c:v>
                </c:pt>
                <c:pt idx="83">
                  <c:v>0.99049678583144662</c:v>
                </c:pt>
                <c:pt idx="84">
                  <c:v>0.98997650530775194</c:v>
                </c:pt>
                <c:pt idx="85">
                  <c:v>0.98958242439629118</c:v>
                </c:pt>
                <c:pt idx="86">
                  <c:v>0.98909277057359857</c:v>
                </c:pt>
                <c:pt idx="87">
                  <c:v>0.98861326557494722</c:v>
                </c:pt>
                <c:pt idx="88">
                  <c:v>0.98805794481798781</c:v>
                </c:pt>
                <c:pt idx="89">
                  <c:v>0.98756934563087773</c:v>
                </c:pt>
                <c:pt idx="90">
                  <c:v>0.98704187886180317</c:v>
                </c:pt>
                <c:pt idx="91">
                  <c:v>0.98647098015332468</c:v>
                </c:pt>
                <c:pt idx="92">
                  <c:v>0.98584262865786498</c:v>
                </c:pt>
                <c:pt idx="93">
                  <c:v>0.98537911939816902</c:v>
                </c:pt>
                <c:pt idx="94">
                  <c:v>0.98488538194682318</c:v>
                </c:pt>
                <c:pt idx="95">
                  <c:v>0.98428250905642267</c:v>
                </c:pt>
                <c:pt idx="96">
                  <c:v>0.98341208428691329</c:v>
                </c:pt>
                <c:pt idx="97">
                  <c:v>0.98329875886066898</c:v>
                </c:pt>
                <c:pt idx="98">
                  <c:v>0.98278550306422929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5D-48A5-8AD5-727554CC0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297552"/>
        <c:axId val="871298384"/>
      </c:scatterChart>
      <c:valAx>
        <c:axId val="871297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71298384"/>
        <c:crosses val="autoZero"/>
        <c:crossBetween val="midCat"/>
      </c:valAx>
      <c:valAx>
        <c:axId val="8712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71297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ln(akt1/akt2)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Minta!$O$57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6642629046369203"/>
                  <c:y val="-0.44061497521143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Minta!$O$58:$O$156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BD-449F-9BD2-A98BFEC88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063"/>
        <c:axId val="9190047"/>
      </c:scatterChart>
      <c:valAx>
        <c:axId val="918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90047"/>
        <c:crosses val="autoZero"/>
        <c:crossBetween val="midCat"/>
      </c:valAx>
      <c:valAx>
        <c:axId val="91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ln(akt1/akt2)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8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Mod</a:t>
            </a:r>
            <a:r>
              <a:rPr lang="hu-HU" baseline="0"/>
              <a:t> herington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UNIQUAC!$R$57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UNIQUAC!$R$58:$R$156</c:f>
              <c:numCache>
                <c:formatCode>General</c:formatCode>
                <c:ptCount val="99"/>
                <c:pt idx="0">
                  <c:v>-1.5743124975816318</c:v>
                </c:pt>
                <c:pt idx="1">
                  <c:v>-2.7186420369782107</c:v>
                </c:pt>
                <c:pt idx="2">
                  <c:v>-3.9466584456179872</c:v>
                </c:pt>
                <c:pt idx="3">
                  <c:v>-5.2260305371797786</c:v>
                </c:pt>
                <c:pt idx="4">
                  <c:v>-6.5905872021706564</c:v>
                </c:pt>
                <c:pt idx="5">
                  <c:v>-7.9944578633524834</c:v>
                </c:pt>
                <c:pt idx="6">
                  <c:v>-9.4602355264311448</c:v>
                </c:pt>
                <c:pt idx="7">
                  <c:v>-10.967445227842822</c:v>
                </c:pt>
                <c:pt idx="8">
                  <c:v>-12.509055381695555</c:v>
                </c:pt>
                <c:pt idx="9">
                  <c:v>-14.082388230152942</c:v>
                </c:pt>
                <c:pt idx="10">
                  <c:v>-15.688805047848215</c:v>
                </c:pt>
                <c:pt idx="11">
                  <c:v>-17.309674794630304</c:v>
                </c:pt>
                <c:pt idx="12">
                  <c:v>-18.959685919441174</c:v>
                </c:pt>
                <c:pt idx="13">
                  <c:v>-20.616431734033494</c:v>
                </c:pt>
                <c:pt idx="14">
                  <c:v>-22.286744069907208</c:v>
                </c:pt>
                <c:pt idx="15">
                  <c:v>-23.962374606878878</c:v>
                </c:pt>
                <c:pt idx="16">
                  <c:v>-25.634118855074792</c:v>
                </c:pt>
                <c:pt idx="17">
                  <c:v>-27.31826853928181</c:v>
                </c:pt>
                <c:pt idx="18">
                  <c:v>-28.985375737197927</c:v>
                </c:pt>
                <c:pt idx="19">
                  <c:v>-30.642541160141626</c:v>
                </c:pt>
                <c:pt idx="20">
                  <c:v>-32.303455527329845</c:v>
                </c:pt>
                <c:pt idx="21">
                  <c:v>-33.938710631974857</c:v>
                </c:pt>
                <c:pt idx="22">
                  <c:v>-35.574800658197283</c:v>
                </c:pt>
                <c:pt idx="23">
                  <c:v>-37.182395753679707</c:v>
                </c:pt>
                <c:pt idx="24">
                  <c:v>-38.767299726410705</c:v>
                </c:pt>
                <c:pt idx="25">
                  <c:v>-40.34824463627286</c:v>
                </c:pt>
                <c:pt idx="26">
                  <c:v>-41.902369253479101</c:v>
                </c:pt>
                <c:pt idx="27">
                  <c:v>-43.431244773362735</c:v>
                </c:pt>
                <c:pt idx="28">
                  <c:v>-44.930703544931291</c:v>
                </c:pt>
                <c:pt idx="29">
                  <c:v>-46.399996506302323</c:v>
                </c:pt>
                <c:pt idx="30">
                  <c:v>-47.862387589256485</c:v>
                </c:pt>
                <c:pt idx="31">
                  <c:v>-49.284786866797873</c:v>
                </c:pt>
                <c:pt idx="32">
                  <c:v>-50.677212285365371</c:v>
                </c:pt>
                <c:pt idx="33">
                  <c:v>-52.035707483231867</c:v>
                </c:pt>
                <c:pt idx="34">
                  <c:v>-53.382454011821515</c:v>
                </c:pt>
                <c:pt idx="35">
                  <c:v>-54.678288906224815</c:v>
                </c:pt>
                <c:pt idx="36">
                  <c:v>-55.942537762881578</c:v>
                </c:pt>
                <c:pt idx="37">
                  <c:v>-57.188669676008004</c:v>
                </c:pt>
                <c:pt idx="38">
                  <c:v>-58.399047973473813</c:v>
                </c:pt>
                <c:pt idx="39">
                  <c:v>-59.570226172995383</c:v>
                </c:pt>
                <c:pt idx="40">
                  <c:v>-60.710186102952633</c:v>
                </c:pt>
                <c:pt idx="41">
                  <c:v>-61.816684905271785</c:v>
                </c:pt>
                <c:pt idx="42">
                  <c:v>-62.886567214614011</c:v>
                </c:pt>
                <c:pt idx="43">
                  <c:v>-63.914956046328449</c:v>
                </c:pt>
                <c:pt idx="44">
                  <c:v>-64.920135468919085</c:v>
                </c:pt>
                <c:pt idx="45">
                  <c:v>-65.891112074316013</c:v>
                </c:pt>
                <c:pt idx="46">
                  <c:v>-66.830068133121159</c:v>
                </c:pt>
                <c:pt idx="47">
                  <c:v>-67.731039144234074</c:v>
                </c:pt>
                <c:pt idx="48">
                  <c:v>-68.57284244844918</c:v>
                </c:pt>
                <c:pt idx="49">
                  <c:v>-69.402934241564779</c:v>
                </c:pt>
                <c:pt idx="50">
                  <c:v>-70.203350754497663</c:v>
                </c:pt>
                <c:pt idx="51">
                  <c:v>-70.955630760799735</c:v>
                </c:pt>
                <c:pt idx="52">
                  <c:v>-71.669498776379029</c:v>
                </c:pt>
                <c:pt idx="53">
                  <c:v>-72.365898132462931</c:v>
                </c:pt>
                <c:pt idx="54">
                  <c:v>-73.00810719254028</c:v>
                </c:pt>
                <c:pt idx="55">
                  <c:v>-73.634500035304654</c:v>
                </c:pt>
                <c:pt idx="56">
                  <c:v>-74.198268693940008</c:v>
                </c:pt>
                <c:pt idx="57">
                  <c:v>-74.750938950516343</c:v>
                </c:pt>
                <c:pt idx="58">
                  <c:v>-75.266410247190237</c:v>
                </c:pt>
                <c:pt idx="59">
                  <c:v>-75.724731391025031</c:v>
                </c:pt>
                <c:pt idx="60">
                  <c:v>-76.168611906793643</c:v>
                </c:pt>
                <c:pt idx="61">
                  <c:v>-76.567809673431611</c:v>
                </c:pt>
                <c:pt idx="62">
                  <c:v>-76.945720480895659</c:v>
                </c:pt>
                <c:pt idx="63">
                  <c:v>-77.275850197995155</c:v>
                </c:pt>
                <c:pt idx="64">
                  <c:v>-77.576823328127418</c:v>
                </c:pt>
                <c:pt idx="65">
                  <c:v>-77.842316639045364</c:v>
                </c:pt>
                <c:pt idx="66">
                  <c:v>-78.047251679326081</c:v>
                </c:pt>
                <c:pt idx="67">
                  <c:v>-78.255469044349809</c:v>
                </c:pt>
                <c:pt idx="68">
                  <c:v>-78.418905592382004</c:v>
                </c:pt>
                <c:pt idx="69">
                  <c:v>-78.534010965928076</c:v>
                </c:pt>
                <c:pt idx="70">
                  <c:v>-78.633528121895196</c:v>
                </c:pt>
                <c:pt idx="71">
                  <c:v>-78.687902391013637</c:v>
                </c:pt>
                <c:pt idx="72">
                  <c:v>-78.70334551658587</c:v>
                </c:pt>
                <c:pt idx="73">
                  <c:v>-78.699910856904779</c:v>
                </c:pt>
                <c:pt idx="74">
                  <c:v>-78.64582649169877</c:v>
                </c:pt>
                <c:pt idx="75">
                  <c:v>-78.552281569046457</c:v>
                </c:pt>
                <c:pt idx="76">
                  <c:v>-78.437725315847572</c:v>
                </c:pt>
                <c:pt idx="77">
                  <c:v>-78.288406904146115</c:v>
                </c:pt>
                <c:pt idx="78">
                  <c:v>-78.103118080876442</c:v>
                </c:pt>
                <c:pt idx="79">
                  <c:v>-77.903166946332775</c:v>
                </c:pt>
                <c:pt idx="80">
                  <c:v>-77.644288536127888</c:v>
                </c:pt>
                <c:pt idx="81">
                  <c:v>-77.351288647743488</c:v>
                </c:pt>
                <c:pt idx="82">
                  <c:v>-77.050512812949648</c:v>
                </c:pt>
                <c:pt idx="83">
                  <c:v>-76.705008487661999</c:v>
                </c:pt>
                <c:pt idx="84">
                  <c:v>-76.316551856865004</c:v>
                </c:pt>
                <c:pt idx="85">
                  <c:v>-75.88907640328253</c:v>
                </c:pt>
                <c:pt idx="86">
                  <c:v>-75.438665427785196</c:v>
                </c:pt>
                <c:pt idx="87">
                  <c:v>-74.943317715023184</c:v>
                </c:pt>
                <c:pt idx="88">
                  <c:v>-74.433847522163063</c:v>
                </c:pt>
                <c:pt idx="89">
                  <c:v>-73.878930050421943</c:v>
                </c:pt>
                <c:pt idx="90">
                  <c:v>-73.303012302066563</c:v>
                </c:pt>
                <c:pt idx="91">
                  <c:v>-72.700282307995209</c:v>
                </c:pt>
                <c:pt idx="92">
                  <c:v>-72.041428618537253</c:v>
                </c:pt>
                <c:pt idx="93">
                  <c:v>-71.356611191620715</c:v>
                </c:pt>
                <c:pt idx="94">
                  <c:v>-70.653674112134595</c:v>
                </c:pt>
                <c:pt idx="95">
                  <c:v>-69.886843748475059</c:v>
                </c:pt>
                <c:pt idx="96">
                  <c:v>-69.111424729477719</c:v>
                </c:pt>
                <c:pt idx="97">
                  <c:v>-68.339734025552985</c:v>
                </c:pt>
                <c:pt idx="98">
                  <c:v>-67.481790686759084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91-435C-9EEC-38E8AF2D0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392400"/>
        <c:axId val="1904386576"/>
      </c:scatterChart>
      <c:valAx>
        <c:axId val="190439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86576"/>
        <c:crosses val="autoZero"/>
        <c:crossBetween val="midCat"/>
      </c:valAx>
      <c:valAx>
        <c:axId val="19043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dGe(Havasi)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9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L-W</a:t>
            </a:r>
          </a:p>
          <a:p>
            <a:pPr>
              <a:defRPr/>
            </a:pPr>
            <a:r>
              <a:rPr lang="hu-HU"/>
              <a:t>dH meghatározás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UNIQUAC!$S$57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627077865266842E-2"/>
                  <c:y val="0.10352880143693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UNIQUAC!$A$58:$A$156</c:f>
              <c:numCache>
                <c:formatCode>General</c:formatCode>
                <c:ptCount val="99"/>
                <c:pt idx="0">
                  <c:v>2.8570808176736737E-3</c:v>
                </c:pt>
                <c:pt idx="1">
                  <c:v>2.8661236508797715E-3</c:v>
                </c:pt>
                <c:pt idx="2">
                  <c:v>2.8751123090745732E-3</c:v>
                </c:pt>
                <c:pt idx="3">
                  <c:v>2.8840443992867184E-3</c:v>
                </c:pt>
                <c:pt idx="4">
                  <c:v>2.8929133170346602E-3</c:v>
                </c:pt>
                <c:pt idx="5">
                  <c:v>2.9017182234288216E-3</c:v>
                </c:pt>
                <c:pt idx="6">
                  <c:v>2.9104540599378913E-3</c:v>
                </c:pt>
                <c:pt idx="7">
                  <c:v>2.9191182394681138E-3</c:v>
                </c:pt>
                <c:pt idx="8">
                  <c:v>2.9277081519984097E-3</c:v>
                </c:pt>
                <c:pt idx="9">
                  <c:v>2.9362211655740988E-3</c:v>
                </c:pt>
                <c:pt idx="10">
                  <c:v>2.9446546273480677E-3</c:v>
                </c:pt>
                <c:pt idx="11">
                  <c:v>2.9530067366942687E-3</c:v>
                </c:pt>
                <c:pt idx="12">
                  <c:v>2.9612748169636038E-3</c:v>
                </c:pt>
                <c:pt idx="13">
                  <c:v>2.9694579373313718E-3</c:v>
                </c:pt>
                <c:pt idx="14">
                  <c:v>2.9775543024022017E-3</c:v>
                </c:pt>
                <c:pt idx="15">
                  <c:v>2.9855630115015828E-3</c:v>
                </c:pt>
                <c:pt idx="16">
                  <c:v>2.99348318710168E-3</c:v>
                </c:pt>
                <c:pt idx="17">
                  <c:v>3.001312173682334E-3</c:v>
                </c:pt>
                <c:pt idx="18">
                  <c:v>3.0090518297141459E-3</c:v>
                </c:pt>
                <c:pt idx="19">
                  <c:v>3.0167013637601857E-3</c:v>
                </c:pt>
                <c:pt idx="20">
                  <c:v>3.024258179711099E-3</c:v>
                </c:pt>
                <c:pt idx="21">
                  <c:v>3.0317251850261883E-3</c:v>
                </c:pt>
                <c:pt idx="22">
                  <c:v>3.0390998429393207E-3</c:v>
                </c:pt>
                <c:pt idx="23">
                  <c:v>3.0463842465377846E-3</c:v>
                </c:pt>
                <c:pt idx="24">
                  <c:v>3.0535777701981193E-3</c:v>
                </c:pt>
                <c:pt idx="25">
                  <c:v>3.0606798137147841E-3</c:v>
                </c:pt>
                <c:pt idx="26">
                  <c:v>3.0676926257884357E-3</c:v>
                </c:pt>
                <c:pt idx="27">
                  <c:v>3.0746156960976055E-3</c:v>
                </c:pt>
                <c:pt idx="28">
                  <c:v>3.0814504387215065E-3</c:v>
                </c:pt>
                <c:pt idx="29">
                  <c:v>3.088198326567091E-3</c:v>
                </c:pt>
                <c:pt idx="30">
                  <c:v>3.094857059384427E-3</c:v>
                </c:pt>
                <c:pt idx="31">
                  <c:v>3.1014310623207766E-3</c:v>
                </c:pt>
                <c:pt idx="32">
                  <c:v>3.1079190710305584E-3</c:v>
                </c:pt>
                <c:pt idx="33">
                  <c:v>3.1143237090349649E-3</c:v>
                </c:pt>
                <c:pt idx="34">
                  <c:v>3.1206437763284817E-3</c:v>
                </c:pt>
                <c:pt idx="35">
                  <c:v>3.1268829698383998E-3</c:v>
                </c:pt>
                <c:pt idx="36">
                  <c:v>3.1330411459160653E-3</c:v>
                </c:pt>
                <c:pt idx="37">
                  <c:v>3.1391181840326873E-3</c:v>
                </c:pt>
                <c:pt idx="38">
                  <c:v>3.1451169543190633E-3</c:v>
                </c:pt>
                <c:pt idx="39">
                  <c:v>3.1510384089524788E-3</c:v>
                </c:pt>
                <c:pt idx="40">
                  <c:v>3.1568835371996108E-3</c:v>
                </c:pt>
                <c:pt idx="41">
                  <c:v>3.1626533649683009E-3</c:v>
                </c:pt>
                <c:pt idx="42">
                  <c:v>3.1683489543497946E-3</c:v>
                </c:pt>
                <c:pt idx="43">
                  <c:v>3.1739714031524522E-3</c:v>
                </c:pt>
                <c:pt idx="44">
                  <c:v>3.1795228553641417E-3</c:v>
                </c:pt>
                <c:pt idx="45">
                  <c:v>3.1850024604144008E-3</c:v>
                </c:pt>
                <c:pt idx="46">
                  <c:v>3.190413445678426E-3</c:v>
                </c:pt>
                <c:pt idx="47">
                  <c:v>3.1957560359842131E-3</c:v>
                </c:pt>
                <c:pt idx="48">
                  <c:v>3.201032525051281E-3</c:v>
                </c:pt>
                <c:pt idx="49">
                  <c:v>3.2062421687535031E-3</c:v>
                </c:pt>
                <c:pt idx="50">
                  <c:v>3.2113873225347229E-3</c:v>
                </c:pt>
                <c:pt idx="51">
                  <c:v>3.2164683177870702E-3</c:v>
                </c:pt>
                <c:pt idx="52">
                  <c:v>3.2214875798767849E-3</c:v>
                </c:pt>
                <c:pt idx="53">
                  <c:v>3.2264444549841634E-3</c:v>
                </c:pt>
                <c:pt idx="54">
                  <c:v>3.2313414267664937E-3</c:v>
                </c:pt>
                <c:pt idx="55">
                  <c:v>3.2361789270384045E-3</c:v>
                </c:pt>
                <c:pt idx="56">
                  <c:v>3.240958455125851E-3</c:v>
                </c:pt>
                <c:pt idx="57">
                  <c:v>3.2456804861250407E-3</c:v>
                </c:pt>
                <c:pt idx="58">
                  <c:v>3.250345511727897E-3</c:v>
                </c:pt>
                <c:pt idx="59">
                  <c:v>3.2549572184697988E-3</c:v>
                </c:pt>
                <c:pt idx="60">
                  <c:v>3.259511907648901E-3</c:v>
                </c:pt>
                <c:pt idx="61">
                  <c:v>3.2640154374874138E-3</c:v>
                </c:pt>
                <c:pt idx="62">
                  <c:v>3.2684651941141483E-3</c:v>
                </c:pt>
                <c:pt idx="63">
                  <c:v>3.2728638999184401E-3</c:v>
                </c:pt>
                <c:pt idx="64">
                  <c:v>3.2772121673711584E-3</c:v>
                </c:pt>
                <c:pt idx="65">
                  <c:v>3.281509546895725E-3</c:v>
                </c:pt>
                <c:pt idx="66">
                  <c:v>3.2857599108376194E-3</c:v>
                </c:pt>
                <c:pt idx="67">
                  <c:v>3.2899606849698146E-3</c:v>
                </c:pt>
                <c:pt idx="68">
                  <c:v>3.2941147017327378E-3</c:v>
                </c:pt>
                <c:pt idx="69">
                  <c:v>3.2982226537763329E-3</c:v>
                </c:pt>
                <c:pt idx="70">
                  <c:v>3.3022841569285062E-3</c:v>
                </c:pt>
                <c:pt idx="71">
                  <c:v>3.3063010162246807E-3</c:v>
                </c:pt>
                <c:pt idx="72">
                  <c:v>3.310273964893883E-3</c:v>
                </c:pt>
                <c:pt idx="73">
                  <c:v>3.3142026508981323E-3</c:v>
                </c:pt>
                <c:pt idx="74">
                  <c:v>3.3180900277458691E-3</c:v>
                </c:pt>
                <c:pt idx="75">
                  <c:v>3.3219346681752685E-3</c:v>
                </c:pt>
                <c:pt idx="76">
                  <c:v>3.3257373492276976E-3</c:v>
                </c:pt>
                <c:pt idx="77">
                  <c:v>3.3294999690356504E-3</c:v>
                </c:pt>
                <c:pt idx="78">
                  <c:v>3.333223336963214E-3</c:v>
                </c:pt>
                <c:pt idx="79">
                  <c:v>3.3369060474080919E-3</c:v>
                </c:pt>
                <c:pt idx="80">
                  <c:v>3.3405511508532771E-3</c:v>
                </c:pt>
                <c:pt idx="81">
                  <c:v>3.34415725565079E-3</c:v>
                </c:pt>
                <c:pt idx="82">
                  <c:v>3.3477263247120455E-3</c:v>
                </c:pt>
                <c:pt idx="83">
                  <c:v>3.3512580958017452E-3</c:v>
                </c:pt>
                <c:pt idx="84">
                  <c:v>3.3547545594469221E-3</c:v>
                </c:pt>
                <c:pt idx="85">
                  <c:v>3.3582143434036111E-3</c:v>
                </c:pt>
                <c:pt idx="86">
                  <c:v>3.3616383280555611E-3</c:v>
                </c:pt>
                <c:pt idx="87">
                  <c:v>3.3650285371245097E-3</c:v>
                </c:pt>
                <c:pt idx="88">
                  <c:v>3.3683847449896961E-3</c:v>
                </c:pt>
                <c:pt idx="89">
                  <c:v>3.3717067276001511E-3</c:v>
                </c:pt>
                <c:pt idx="90">
                  <c:v>3.3749954015687656E-3</c:v>
                </c:pt>
                <c:pt idx="91">
                  <c:v>3.3782516939398557E-3</c:v>
                </c:pt>
                <c:pt idx="92">
                  <c:v>3.3814753985829593E-3</c:v>
                </c:pt>
                <c:pt idx="93">
                  <c:v>3.3846674564224064E-3</c:v>
                </c:pt>
                <c:pt idx="94">
                  <c:v>3.3878276706923094E-3</c:v>
                </c:pt>
                <c:pt idx="95">
                  <c:v>3.3909581457427034E-3</c:v>
                </c:pt>
                <c:pt idx="96">
                  <c:v>3.394057548282166E-3</c:v>
                </c:pt>
                <c:pt idx="97">
                  <c:v>3.3971256919520395E-3</c:v>
                </c:pt>
                <c:pt idx="98">
                  <c:v>3.4001658600906555E-3</c:v>
                </c:pt>
              </c:numCache>
            </c:numRef>
          </c:xVal>
          <c:yVal>
            <c:numRef>
              <c:f>UNIQUAC!$S$58:$S$156</c:f>
              <c:numCache>
                <c:formatCode>General</c:formatCode>
                <c:ptCount val="99"/>
                <c:pt idx="0">
                  <c:v>1.7237665283057624</c:v>
                </c:pt>
                <c:pt idx="1">
                  <c:v>1.6969927713260575</c:v>
                </c:pt>
                <c:pt idx="2">
                  <c:v>1.6703374345870543</c:v>
                </c:pt>
                <c:pt idx="3">
                  <c:v>1.6438082898374271</c:v>
                </c:pt>
                <c:pt idx="4">
                  <c:v>1.6174256896056205</c:v>
                </c:pt>
                <c:pt idx="5">
                  <c:v>1.5911929154550306</c:v>
                </c:pt>
                <c:pt idx="6">
                  <c:v>1.5651258625617837</c:v>
                </c:pt>
                <c:pt idx="7">
                  <c:v>1.5392331240292683</c:v>
                </c:pt>
                <c:pt idx="8">
                  <c:v>1.5135234049524668</c:v>
                </c:pt>
                <c:pt idx="9">
                  <c:v>1.4880055191558335</c:v>
                </c:pt>
                <c:pt idx="10">
                  <c:v>1.4626883857038564</c:v>
                </c:pt>
                <c:pt idx="11">
                  <c:v>1.4375784015765647</c:v>
                </c:pt>
                <c:pt idx="12">
                  <c:v>1.4126846292533883</c:v>
                </c:pt>
                <c:pt idx="13">
                  <c:v>1.3880109039731772</c:v>
                </c:pt>
                <c:pt idx="14">
                  <c:v>1.3635636828202669</c:v>
                </c:pt>
                <c:pt idx="15">
                  <c:v>1.3393467392194602</c:v>
                </c:pt>
                <c:pt idx="16">
                  <c:v>1.3153637842427464</c:v>
                </c:pt>
                <c:pt idx="17">
                  <c:v>1.2916239310520907</c:v>
                </c:pt>
                <c:pt idx="18">
                  <c:v>1.268122612843716</c:v>
                </c:pt>
                <c:pt idx="19">
                  <c:v>1.2448632861622331</c:v>
                </c:pt>
                <c:pt idx="20">
                  <c:v>1.2218549103441572</c:v>
                </c:pt>
                <c:pt idx="21">
                  <c:v>1.1990896875645842</c:v>
                </c:pt>
                <c:pt idx="22">
                  <c:v>1.1765763949180983</c:v>
                </c:pt>
                <c:pt idx="23">
                  <c:v>1.1543096791105456</c:v>
                </c:pt>
                <c:pt idx="24">
                  <c:v>1.1322924708491167</c:v>
                </c:pt>
                <c:pt idx="25">
                  <c:v>1.1105276232712373</c:v>
                </c:pt>
                <c:pt idx="26">
                  <c:v>1.0890092419783961</c:v>
                </c:pt>
                <c:pt idx="27">
                  <c:v>1.0677398702950986</c:v>
                </c:pt>
                <c:pt idx="28">
                  <c:v>1.0467161267255254</c:v>
                </c:pt>
                <c:pt idx="29">
                  <c:v>1.0259344179298553</c:v>
                </c:pt>
                <c:pt idx="30">
                  <c:v>1.0054027607600728</c:v>
                </c:pt>
                <c:pt idx="31">
                  <c:v>0.98510842240383389</c:v>
                </c:pt>
                <c:pt idx="32">
                  <c:v>0.96505619139437226</c:v>
                </c:pt>
                <c:pt idx="33">
                  <c:v>0.94523882859803998</c:v>
                </c:pt>
                <c:pt idx="34">
                  <c:v>0.92566089997452206</c:v>
                </c:pt>
                <c:pt idx="35">
                  <c:v>0.90631178452867422</c:v>
                </c:pt>
                <c:pt idx="36">
                  <c:v>0.88719273194907788</c:v>
                </c:pt>
                <c:pt idx="37">
                  <c:v>0.86830491377701602</c:v>
                </c:pt>
                <c:pt idx="38">
                  <c:v>0.84964018464286051</c:v>
                </c:pt>
                <c:pt idx="39">
                  <c:v>0.83119632994181203</c:v>
                </c:pt>
                <c:pt idx="40">
                  <c:v>0.81297099909843118</c:v>
                </c:pt>
                <c:pt idx="41">
                  <c:v>0.79496170665521282</c:v>
                </c:pt>
                <c:pt idx="42">
                  <c:v>0.7771658334190783</c:v>
                </c:pt>
                <c:pt idx="43">
                  <c:v>0.75958062766194778</c:v>
                </c:pt>
                <c:pt idx="44">
                  <c:v>0.74220003973503479</c:v>
                </c:pt>
                <c:pt idx="45">
                  <c:v>0.72502737585546728</c:v>
                </c:pt>
                <c:pt idx="46">
                  <c:v>0.70805314731264246</c:v>
                </c:pt>
                <c:pt idx="47">
                  <c:v>0.6912772522228029</c:v>
                </c:pt>
                <c:pt idx="48">
                  <c:v>0.67469307412716506</c:v>
                </c:pt>
                <c:pt idx="49">
                  <c:v>0.65830352482409715</c:v>
                </c:pt>
                <c:pt idx="50">
                  <c:v>0.64210175412554538</c:v>
                </c:pt>
                <c:pt idx="51">
                  <c:v>0.6260872610667072</c:v>
                </c:pt>
                <c:pt idx="52">
                  <c:v>0.61025292644984808</c:v>
                </c:pt>
                <c:pt idx="53">
                  <c:v>0.59460132517727138</c:v>
                </c:pt>
                <c:pt idx="54">
                  <c:v>0.57912511438202041</c:v>
                </c:pt>
                <c:pt idx="55">
                  <c:v>0.56382341156793681</c:v>
                </c:pt>
                <c:pt idx="56">
                  <c:v>0.54869194357190365</c:v>
                </c:pt>
                <c:pt idx="57">
                  <c:v>0.53372966296631585</c:v>
                </c:pt>
                <c:pt idx="58">
                  <c:v>0.51893546000538049</c:v>
                </c:pt>
                <c:pt idx="59">
                  <c:v>0.50429807066285903</c:v>
                </c:pt>
                <c:pt idx="60">
                  <c:v>0.48982965741458273</c:v>
                </c:pt>
                <c:pt idx="61">
                  <c:v>0.47551202141607979</c:v>
                </c:pt>
                <c:pt idx="62">
                  <c:v>0.46135386642612075</c:v>
                </c:pt>
                <c:pt idx="63">
                  <c:v>0.4473469199538887</c:v>
                </c:pt>
                <c:pt idx="64">
                  <c:v>0.43348960479188892</c:v>
                </c:pt>
                <c:pt idx="65">
                  <c:v>0.41978372259675872</c:v>
                </c:pt>
                <c:pt idx="66">
                  <c:v>0.40621727574192007</c:v>
                </c:pt>
                <c:pt idx="67">
                  <c:v>0.39279882525529936</c:v>
                </c:pt>
                <c:pt idx="68">
                  <c:v>0.37951966389230452</c:v>
                </c:pt>
                <c:pt idx="69">
                  <c:v>0.3663779018644131</c:v>
                </c:pt>
                <c:pt idx="70">
                  <c:v>0.35337508846288218</c:v>
                </c:pt>
                <c:pt idx="71">
                  <c:v>0.3405057571790121</c:v>
                </c:pt>
                <c:pt idx="72">
                  <c:v>0.32776785934639696</c:v>
                </c:pt>
                <c:pt idx="73">
                  <c:v>0.31516282003633134</c:v>
                </c:pt>
                <c:pt idx="74">
                  <c:v>0.30268144776717187</c:v>
                </c:pt>
                <c:pt idx="75">
                  <c:v>0.29032860205599464</c:v>
                </c:pt>
                <c:pt idx="76">
                  <c:v>0.27810206289604722</c:v>
                </c:pt>
                <c:pt idx="77">
                  <c:v>0.26599599251081724</c:v>
                </c:pt>
                <c:pt idx="78">
                  <c:v>0.25400804066122851</c:v>
                </c:pt>
                <c:pt idx="79">
                  <c:v>0.24214298644331247</c:v>
                </c:pt>
                <c:pt idx="80">
                  <c:v>0.23039124769108302</c:v>
                </c:pt>
                <c:pt idx="81">
                  <c:v>0.21875754947869641</c:v>
                </c:pt>
                <c:pt idx="82">
                  <c:v>0.20723579375720808</c:v>
                </c:pt>
                <c:pt idx="83">
                  <c:v>0.19582705416657795</c:v>
                </c:pt>
                <c:pt idx="84">
                  <c:v>0.18452512039818905</c:v>
                </c:pt>
                <c:pt idx="85">
                  <c:v>0.17333464397675147</c:v>
                </c:pt>
                <c:pt idx="86">
                  <c:v>0.16225299287820524</c:v>
                </c:pt>
                <c:pt idx="87">
                  <c:v>0.151273822205788</c:v>
                </c:pt>
                <c:pt idx="88">
                  <c:v>0.14039806030533311</c:v>
                </c:pt>
                <c:pt idx="89">
                  <c:v>0.12962663054923257</c:v>
                </c:pt>
                <c:pt idx="90">
                  <c:v>0.11895675444718136</c:v>
                </c:pt>
                <c:pt idx="91">
                  <c:v>0.10838561081841977</c:v>
                </c:pt>
                <c:pt idx="92">
                  <c:v>9.791405171862648E-2</c:v>
                </c:pt>
                <c:pt idx="93">
                  <c:v>8.7539199970161394E-2</c:v>
                </c:pt>
                <c:pt idx="94">
                  <c:v>7.7261870691201481E-2</c:v>
                </c:pt>
                <c:pt idx="95">
                  <c:v>6.7075389070968647E-2</c:v>
                </c:pt>
                <c:pt idx="96">
                  <c:v>5.6984258783728765E-2</c:v>
                </c:pt>
                <c:pt idx="97">
                  <c:v>4.6989254592833936E-2</c:v>
                </c:pt>
                <c:pt idx="98">
                  <c:v>3.7079838558635177E-2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D-4233-8EC2-D7E33B0100CD}"/>
            </c:ext>
          </c:extLst>
        </c:ser>
        <c:ser>
          <c:idx val="1"/>
          <c:order val="1"/>
          <c:tx>
            <c:strRef>
              <c:f>UNIQUAC!$T$57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928477690288717E-2"/>
                  <c:y val="-0.174275296545067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UNIQUAC!$A$58:$A$156</c:f>
              <c:numCache>
                <c:formatCode>General</c:formatCode>
                <c:ptCount val="99"/>
                <c:pt idx="0">
                  <c:v>2.8570808176736737E-3</c:v>
                </c:pt>
                <c:pt idx="1">
                  <c:v>2.8661236508797715E-3</c:v>
                </c:pt>
                <c:pt idx="2">
                  <c:v>2.8751123090745732E-3</c:v>
                </c:pt>
                <c:pt idx="3">
                  <c:v>2.8840443992867184E-3</c:v>
                </c:pt>
                <c:pt idx="4">
                  <c:v>2.8929133170346602E-3</c:v>
                </c:pt>
                <c:pt idx="5">
                  <c:v>2.9017182234288216E-3</c:v>
                </c:pt>
                <c:pt idx="6">
                  <c:v>2.9104540599378913E-3</c:v>
                </c:pt>
                <c:pt idx="7">
                  <c:v>2.9191182394681138E-3</c:v>
                </c:pt>
                <c:pt idx="8">
                  <c:v>2.9277081519984097E-3</c:v>
                </c:pt>
                <c:pt idx="9">
                  <c:v>2.9362211655740988E-3</c:v>
                </c:pt>
                <c:pt idx="10">
                  <c:v>2.9446546273480677E-3</c:v>
                </c:pt>
                <c:pt idx="11">
                  <c:v>2.9530067366942687E-3</c:v>
                </c:pt>
                <c:pt idx="12">
                  <c:v>2.9612748169636038E-3</c:v>
                </c:pt>
                <c:pt idx="13">
                  <c:v>2.9694579373313718E-3</c:v>
                </c:pt>
                <c:pt idx="14">
                  <c:v>2.9775543024022017E-3</c:v>
                </c:pt>
                <c:pt idx="15">
                  <c:v>2.9855630115015828E-3</c:v>
                </c:pt>
                <c:pt idx="16">
                  <c:v>2.99348318710168E-3</c:v>
                </c:pt>
                <c:pt idx="17">
                  <c:v>3.001312173682334E-3</c:v>
                </c:pt>
                <c:pt idx="18">
                  <c:v>3.0090518297141459E-3</c:v>
                </c:pt>
                <c:pt idx="19">
                  <c:v>3.0167013637601857E-3</c:v>
                </c:pt>
                <c:pt idx="20">
                  <c:v>3.024258179711099E-3</c:v>
                </c:pt>
                <c:pt idx="21">
                  <c:v>3.0317251850261883E-3</c:v>
                </c:pt>
                <c:pt idx="22">
                  <c:v>3.0390998429393207E-3</c:v>
                </c:pt>
                <c:pt idx="23">
                  <c:v>3.0463842465377846E-3</c:v>
                </c:pt>
                <c:pt idx="24">
                  <c:v>3.0535777701981193E-3</c:v>
                </c:pt>
                <c:pt idx="25">
                  <c:v>3.0606798137147841E-3</c:v>
                </c:pt>
                <c:pt idx="26">
                  <c:v>3.0676926257884357E-3</c:v>
                </c:pt>
                <c:pt idx="27">
                  <c:v>3.0746156960976055E-3</c:v>
                </c:pt>
                <c:pt idx="28">
                  <c:v>3.0814504387215065E-3</c:v>
                </c:pt>
                <c:pt idx="29">
                  <c:v>3.088198326567091E-3</c:v>
                </c:pt>
                <c:pt idx="30">
                  <c:v>3.094857059384427E-3</c:v>
                </c:pt>
                <c:pt idx="31">
                  <c:v>3.1014310623207766E-3</c:v>
                </c:pt>
                <c:pt idx="32">
                  <c:v>3.1079190710305584E-3</c:v>
                </c:pt>
                <c:pt idx="33">
                  <c:v>3.1143237090349649E-3</c:v>
                </c:pt>
                <c:pt idx="34">
                  <c:v>3.1206437763284817E-3</c:v>
                </c:pt>
                <c:pt idx="35">
                  <c:v>3.1268829698383998E-3</c:v>
                </c:pt>
                <c:pt idx="36">
                  <c:v>3.1330411459160653E-3</c:v>
                </c:pt>
                <c:pt idx="37">
                  <c:v>3.1391181840326873E-3</c:v>
                </c:pt>
                <c:pt idx="38">
                  <c:v>3.1451169543190633E-3</c:v>
                </c:pt>
                <c:pt idx="39">
                  <c:v>3.1510384089524788E-3</c:v>
                </c:pt>
                <c:pt idx="40">
                  <c:v>3.1568835371996108E-3</c:v>
                </c:pt>
                <c:pt idx="41">
                  <c:v>3.1626533649683009E-3</c:v>
                </c:pt>
                <c:pt idx="42">
                  <c:v>3.1683489543497946E-3</c:v>
                </c:pt>
                <c:pt idx="43">
                  <c:v>3.1739714031524522E-3</c:v>
                </c:pt>
                <c:pt idx="44">
                  <c:v>3.1795228553641417E-3</c:v>
                </c:pt>
                <c:pt idx="45">
                  <c:v>3.1850024604144008E-3</c:v>
                </c:pt>
                <c:pt idx="46">
                  <c:v>3.190413445678426E-3</c:v>
                </c:pt>
                <c:pt idx="47">
                  <c:v>3.1957560359842131E-3</c:v>
                </c:pt>
                <c:pt idx="48">
                  <c:v>3.201032525051281E-3</c:v>
                </c:pt>
                <c:pt idx="49">
                  <c:v>3.2062421687535031E-3</c:v>
                </c:pt>
                <c:pt idx="50">
                  <c:v>3.2113873225347229E-3</c:v>
                </c:pt>
                <c:pt idx="51">
                  <c:v>3.2164683177870702E-3</c:v>
                </c:pt>
                <c:pt idx="52">
                  <c:v>3.2214875798767849E-3</c:v>
                </c:pt>
                <c:pt idx="53">
                  <c:v>3.2264444549841634E-3</c:v>
                </c:pt>
                <c:pt idx="54">
                  <c:v>3.2313414267664937E-3</c:v>
                </c:pt>
                <c:pt idx="55">
                  <c:v>3.2361789270384045E-3</c:v>
                </c:pt>
                <c:pt idx="56">
                  <c:v>3.240958455125851E-3</c:v>
                </c:pt>
                <c:pt idx="57">
                  <c:v>3.2456804861250407E-3</c:v>
                </c:pt>
                <c:pt idx="58">
                  <c:v>3.250345511727897E-3</c:v>
                </c:pt>
                <c:pt idx="59">
                  <c:v>3.2549572184697988E-3</c:v>
                </c:pt>
                <c:pt idx="60">
                  <c:v>3.259511907648901E-3</c:v>
                </c:pt>
                <c:pt idx="61">
                  <c:v>3.2640154374874138E-3</c:v>
                </c:pt>
                <c:pt idx="62">
                  <c:v>3.2684651941141483E-3</c:v>
                </c:pt>
                <c:pt idx="63">
                  <c:v>3.2728638999184401E-3</c:v>
                </c:pt>
                <c:pt idx="64">
                  <c:v>3.2772121673711584E-3</c:v>
                </c:pt>
                <c:pt idx="65">
                  <c:v>3.281509546895725E-3</c:v>
                </c:pt>
                <c:pt idx="66">
                  <c:v>3.2857599108376194E-3</c:v>
                </c:pt>
                <c:pt idx="67">
                  <c:v>3.2899606849698146E-3</c:v>
                </c:pt>
                <c:pt idx="68">
                  <c:v>3.2941147017327378E-3</c:v>
                </c:pt>
                <c:pt idx="69">
                  <c:v>3.2982226537763329E-3</c:v>
                </c:pt>
                <c:pt idx="70">
                  <c:v>3.3022841569285062E-3</c:v>
                </c:pt>
                <c:pt idx="71">
                  <c:v>3.3063010162246807E-3</c:v>
                </c:pt>
                <c:pt idx="72">
                  <c:v>3.310273964893883E-3</c:v>
                </c:pt>
                <c:pt idx="73">
                  <c:v>3.3142026508981323E-3</c:v>
                </c:pt>
                <c:pt idx="74">
                  <c:v>3.3180900277458691E-3</c:v>
                </c:pt>
                <c:pt idx="75">
                  <c:v>3.3219346681752685E-3</c:v>
                </c:pt>
                <c:pt idx="76">
                  <c:v>3.3257373492276976E-3</c:v>
                </c:pt>
                <c:pt idx="77">
                  <c:v>3.3294999690356504E-3</c:v>
                </c:pt>
                <c:pt idx="78">
                  <c:v>3.333223336963214E-3</c:v>
                </c:pt>
                <c:pt idx="79">
                  <c:v>3.3369060474080919E-3</c:v>
                </c:pt>
                <c:pt idx="80">
                  <c:v>3.3405511508532771E-3</c:v>
                </c:pt>
                <c:pt idx="81">
                  <c:v>3.34415725565079E-3</c:v>
                </c:pt>
                <c:pt idx="82">
                  <c:v>3.3477263247120455E-3</c:v>
                </c:pt>
                <c:pt idx="83">
                  <c:v>3.3512580958017452E-3</c:v>
                </c:pt>
                <c:pt idx="84">
                  <c:v>3.3547545594469221E-3</c:v>
                </c:pt>
                <c:pt idx="85">
                  <c:v>3.3582143434036111E-3</c:v>
                </c:pt>
                <c:pt idx="86">
                  <c:v>3.3616383280555611E-3</c:v>
                </c:pt>
                <c:pt idx="87">
                  <c:v>3.3650285371245097E-3</c:v>
                </c:pt>
                <c:pt idx="88">
                  <c:v>3.3683847449896961E-3</c:v>
                </c:pt>
                <c:pt idx="89">
                  <c:v>3.3717067276001511E-3</c:v>
                </c:pt>
                <c:pt idx="90">
                  <c:v>3.3749954015687656E-3</c:v>
                </c:pt>
                <c:pt idx="91">
                  <c:v>3.3782516939398557E-3</c:v>
                </c:pt>
                <c:pt idx="92">
                  <c:v>3.3814753985829593E-3</c:v>
                </c:pt>
                <c:pt idx="93">
                  <c:v>3.3846674564224064E-3</c:v>
                </c:pt>
                <c:pt idx="94">
                  <c:v>3.3878276706923094E-3</c:v>
                </c:pt>
                <c:pt idx="95">
                  <c:v>3.3909581457427034E-3</c:v>
                </c:pt>
                <c:pt idx="96">
                  <c:v>3.394057548282166E-3</c:v>
                </c:pt>
                <c:pt idx="97">
                  <c:v>3.3971256919520395E-3</c:v>
                </c:pt>
                <c:pt idx="98">
                  <c:v>3.4001658600906555E-3</c:v>
                </c:pt>
              </c:numCache>
            </c:numRef>
          </c:xVal>
          <c:yVal>
            <c:numRef>
              <c:f>UNIQUAC!$T$58:$T$156</c:f>
              <c:numCache>
                <c:formatCode>General</c:formatCode>
                <c:ptCount val="99"/>
                <c:pt idx="0">
                  <c:v>-4.4292078581987145E-2</c:v>
                </c:pt>
                <c:pt idx="1">
                  <c:v>-8.8559929133921009E-2</c:v>
                </c:pt>
                <c:pt idx="2">
                  <c:v>-0.13260508202307181</c:v>
                </c:pt>
                <c:pt idx="3">
                  <c:v>-0.17641508903081965</c:v>
                </c:pt>
                <c:pt idx="4">
                  <c:v>-0.21995677362677246</c:v>
                </c:pt>
                <c:pt idx="5">
                  <c:v>-0.26322518570210351</c:v>
                </c:pt>
                <c:pt idx="6">
                  <c:v>-0.30619459846410052</c:v>
                </c:pt>
                <c:pt idx="7">
                  <c:v>-0.34885136987478405</c:v>
                </c:pt>
                <c:pt idx="8">
                  <c:v>-0.39118170277638109</c:v>
                </c:pt>
                <c:pt idx="9">
                  <c:v>-0.43317165016053927</c:v>
                </c:pt>
                <c:pt idx="10">
                  <c:v>-0.47480712075408671</c:v>
                </c:pt>
                <c:pt idx="11">
                  <c:v>-0.51607819587923343</c:v>
                </c:pt>
                <c:pt idx="12">
                  <c:v>-0.55697059786450254</c:v>
                </c:pt>
                <c:pt idx="13">
                  <c:v>-0.59747865606494432</c:v>
                </c:pt>
                <c:pt idx="14">
                  <c:v>-0.63759240675912898</c:v>
                </c:pt>
                <c:pt idx="15">
                  <c:v>-0.67730630289477034</c:v>
                </c:pt>
                <c:pt idx="16">
                  <c:v>-0.71661490630046487</c:v>
                </c:pt>
                <c:pt idx="17">
                  <c:v>-0.75550393801639659</c:v>
                </c:pt>
                <c:pt idx="18">
                  <c:v>-0.79398153540558647</c:v>
                </c:pt>
                <c:pt idx="19">
                  <c:v>-0.83204268656840863</c:v>
                </c:pt>
                <c:pt idx="20">
                  <c:v>-0.86967338649188985</c:v>
                </c:pt>
                <c:pt idx="21">
                  <c:v>-0.90688703830003248</c:v>
                </c:pt>
                <c:pt idx="22">
                  <c:v>-0.94366993732906956</c:v>
                </c:pt>
                <c:pt idx="23">
                  <c:v>-0.98003146944889452</c:v>
                </c:pt>
                <c:pt idx="24">
                  <c:v>-1.0159674774281306</c:v>
                </c:pt>
                <c:pt idx="25">
                  <c:v>-1.0514739323073861</c:v>
                </c:pt>
                <c:pt idx="26">
                  <c:v>-1.0865610663259497</c:v>
                </c:pt>
                <c:pt idx="27">
                  <c:v>-1.1212253369312617</c:v>
                </c:pt>
                <c:pt idx="28">
                  <c:v>-1.155472851052451</c:v>
                </c:pt>
                <c:pt idx="29">
                  <c:v>-1.1893100423563476</c:v>
                </c:pt>
                <c:pt idx="30">
                  <c:v>-1.2227244354172626</c:v>
                </c:pt>
                <c:pt idx="31">
                  <c:v>-1.2557373173300592</c:v>
                </c:pt>
                <c:pt idx="32">
                  <c:v>-1.2883414473038888</c:v>
                </c:pt>
                <c:pt idx="33">
                  <c:v>-1.3205491348467642</c:v>
                </c:pt>
                <c:pt idx="34">
                  <c:v>-1.3523534882640067</c:v>
                </c:pt>
                <c:pt idx="35">
                  <c:v>-1.3837722770061101</c:v>
                </c:pt>
                <c:pt idx="36">
                  <c:v>-1.4148039707949032</c:v>
                </c:pt>
                <c:pt idx="37">
                  <c:v>-1.4454471631603847</c:v>
                </c:pt>
                <c:pt idx="38">
                  <c:v>-1.4757155503198858</c:v>
                </c:pt>
                <c:pt idx="39">
                  <c:v>-1.505613188131798</c:v>
                </c:pt>
                <c:pt idx="40">
                  <c:v>-1.5351443407478607</c:v>
                </c:pt>
                <c:pt idx="41">
                  <c:v>-1.5643134786070729</c:v>
                </c:pt>
                <c:pt idx="42">
                  <c:v>-1.5931252763542638</c:v>
                </c:pt>
                <c:pt idx="43">
                  <c:v>-1.6215846106889926</c:v>
                </c:pt>
                <c:pt idx="44">
                  <c:v>-1.649701679901862</c:v>
                </c:pt>
                <c:pt idx="45">
                  <c:v>-1.6774715353351628</c:v>
                </c:pt>
                <c:pt idx="46">
                  <c:v>-1.7049099101619392</c:v>
                </c:pt>
                <c:pt idx="47">
                  <c:v>-1.7320173442307445</c:v>
                </c:pt>
                <c:pt idx="48">
                  <c:v>-1.7588048930837012</c:v>
                </c:pt>
                <c:pt idx="49">
                  <c:v>-1.7852682098096047</c:v>
                </c:pt>
                <c:pt idx="50">
                  <c:v>-1.8114187034290539</c:v>
                </c:pt>
                <c:pt idx="51">
                  <c:v>-1.8372575200545893</c:v>
                </c:pt>
                <c:pt idx="52">
                  <c:v>-1.8627964729623356</c:v>
                </c:pt>
                <c:pt idx="53">
                  <c:v>-1.8880317278751308</c:v>
                </c:pt>
                <c:pt idx="54">
                  <c:v>-1.9129754345595362</c:v>
                </c:pt>
                <c:pt idx="55">
                  <c:v>-1.9376293154140278</c:v>
                </c:pt>
                <c:pt idx="56">
                  <c:v>-1.9620005474167717</c:v>
                </c:pt>
                <c:pt idx="57">
                  <c:v>-1.9860911018034</c:v>
                </c:pt>
                <c:pt idx="58">
                  <c:v>-2.0099030444014021</c:v>
                </c:pt>
                <c:pt idx="59">
                  <c:v>-2.033454770944584</c:v>
                </c:pt>
                <c:pt idx="60">
                  <c:v>-2.0567269751816775</c:v>
                </c:pt>
                <c:pt idx="61">
                  <c:v>-2.0797491851435908</c:v>
                </c:pt>
                <c:pt idx="62">
                  <c:v>-2.1025076505946432</c:v>
                </c:pt>
                <c:pt idx="63">
                  <c:v>-2.125015911695042</c:v>
                </c:pt>
                <c:pt idx="64">
                  <c:v>-2.1472767351840667</c:v>
                </c:pt>
                <c:pt idx="65">
                  <c:v>-2.1692874565817286</c:v>
                </c:pt>
                <c:pt idx="66">
                  <c:v>-2.1910675628291014</c:v>
                </c:pt>
                <c:pt idx="67">
                  <c:v>-2.2126035242404853</c:v>
                </c:pt>
                <c:pt idx="68">
                  <c:v>-2.2339095275292675</c:v>
                </c:pt>
                <c:pt idx="69">
                  <c:v>-2.254988806792082</c:v>
                </c:pt>
                <c:pt idx="70">
                  <c:v>-2.275839076469794</c:v>
                </c:pt>
                <c:pt idx="71">
                  <c:v>-2.2964692967329579</c:v>
                </c:pt>
                <c:pt idx="72">
                  <c:v>-2.3168829388301475</c:v>
                </c:pt>
                <c:pt idx="73">
                  <c:v>-2.3370779035917648</c:v>
                </c:pt>
                <c:pt idx="74">
                  <c:v>-2.3570690943437045</c:v>
                </c:pt>
                <c:pt idx="75">
                  <c:v>-2.3768489001717432</c:v>
                </c:pt>
                <c:pt idx="76">
                  <c:v>-2.3964210482144472</c:v>
                </c:pt>
                <c:pt idx="77">
                  <c:v>-2.4157950487411872</c:v>
                </c:pt>
                <c:pt idx="78">
                  <c:v>-2.434974821063506</c:v>
                </c:pt>
                <c:pt idx="79">
                  <c:v>-2.4539528769946997</c:v>
                </c:pt>
                <c:pt idx="80">
                  <c:v>-2.4727446963825779</c:v>
                </c:pt>
                <c:pt idx="81">
                  <c:v>-2.4913428720661859</c:v>
                </c:pt>
                <c:pt idx="82">
                  <c:v>-2.5097572988189221</c:v>
                </c:pt>
                <c:pt idx="83">
                  <c:v>-2.5279864022136995</c:v>
                </c:pt>
                <c:pt idx="84">
                  <c:v>-2.5460402420942319</c:v>
                </c:pt>
                <c:pt idx="85">
                  <c:v>-2.5639115225946885</c:v>
                </c:pt>
                <c:pt idx="86">
                  <c:v>-2.5816045814466899</c:v>
                </c:pt>
                <c:pt idx="87">
                  <c:v>-2.599129676608106</c:v>
                </c:pt>
                <c:pt idx="88">
                  <c:v>-2.6164854493986582</c:v>
                </c:pt>
                <c:pt idx="89">
                  <c:v>-2.6336705492862396</c:v>
                </c:pt>
                <c:pt idx="90">
                  <c:v>-2.6506895298590747</c:v>
                </c:pt>
                <c:pt idx="91">
                  <c:v>-2.6675470073130216</c:v>
                </c:pt>
                <c:pt idx="92">
                  <c:v>-2.6842417368986053</c:v>
                </c:pt>
                <c:pt idx="93">
                  <c:v>-2.7007784174112297</c:v>
                </c:pt>
                <c:pt idx="94">
                  <c:v>-2.7171558590928249</c:v>
                </c:pt>
                <c:pt idx="95">
                  <c:v>-2.733384803769324</c:v>
                </c:pt>
                <c:pt idx="96">
                  <c:v>-2.7494581792222408</c:v>
                </c:pt>
                <c:pt idx="97">
                  <c:v>-2.7653748562027345</c:v>
                </c:pt>
                <c:pt idx="98">
                  <c:v>-2.7811517145561417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7D-4233-8EC2-D7E33B010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780672"/>
        <c:axId val="1949782752"/>
      </c:scatterChart>
      <c:valAx>
        <c:axId val="194978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1/T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2752"/>
        <c:crosses val="autoZero"/>
        <c:crossBetween val="midCat"/>
      </c:valAx>
      <c:valAx>
        <c:axId val="19497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ln(tenzió)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UNIQUAC!$Y$57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32382213491236478"/>
                  <c:y val="-0.12492129975456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UNIQUAC!$Y$58:$Y$156</c:f>
              <c:numCache>
                <c:formatCode>General</c:formatCode>
                <c:ptCount val="99"/>
                <c:pt idx="0">
                  <c:v>0.65013212843136436</c:v>
                </c:pt>
                <c:pt idx="1">
                  <c:v>1.2904231560323813</c:v>
                </c:pt>
                <c:pt idx="2">
                  <c:v>1.916189777156287</c:v>
                </c:pt>
                <c:pt idx="3">
                  <c:v>2.5272994052924211</c:v>
                </c:pt>
                <c:pt idx="4">
                  <c:v>3.1231318308229699</c:v>
                </c:pt>
                <c:pt idx="5">
                  <c:v>3.7037463108906392</c:v>
                </c:pt>
                <c:pt idx="6">
                  <c:v>4.2687142982136592</c:v>
                </c:pt>
                <c:pt idx="7">
                  <c:v>4.8178981693130165</c:v>
                </c:pt>
                <c:pt idx="8">
                  <c:v>5.3511594317330964</c:v>
                </c:pt>
                <c:pt idx="9">
                  <c:v>5.8683587275401452</c:v>
                </c:pt>
                <c:pt idx="10">
                  <c:v>6.3693558378691488</c:v>
                </c:pt>
                <c:pt idx="11">
                  <c:v>6.854107650261648</c:v>
                </c:pt>
                <c:pt idx="12">
                  <c:v>7.3224725031485249</c:v>
                </c:pt>
                <c:pt idx="13">
                  <c:v>7.7745041649502191</c:v>
                </c:pt>
                <c:pt idx="14">
                  <c:v>8.2101580431572554</c:v>
                </c:pt>
                <c:pt idx="15">
                  <c:v>8.6294873757317685</c:v>
                </c:pt>
                <c:pt idx="16">
                  <c:v>9.0325452759023399</c:v>
                </c:pt>
                <c:pt idx="17">
                  <c:v>9.4191877747795321</c:v>
                </c:pt>
                <c:pt idx="18">
                  <c:v>9.7897629430903965</c:v>
                </c:pt>
                <c:pt idx="19">
                  <c:v>10.144323817298039</c:v>
                </c:pt>
                <c:pt idx="20">
                  <c:v>10.482725854643256</c:v>
                </c:pt>
                <c:pt idx="21">
                  <c:v>10.805416683123632</c:v>
                </c:pt>
                <c:pt idx="22">
                  <c:v>11.112251747892479</c:v>
                </c:pt>
                <c:pt idx="23">
                  <c:v>11.403580701621365</c:v>
                </c:pt>
                <c:pt idx="24">
                  <c:v>11.6794568963816</c:v>
                </c:pt>
                <c:pt idx="25">
                  <c:v>11.939933606593279</c:v>
                </c:pt>
                <c:pt idx="26">
                  <c:v>12.185361773600475</c:v>
                </c:pt>
                <c:pt idx="27">
                  <c:v>12.415795281775884</c:v>
                </c:pt>
                <c:pt idx="28">
                  <c:v>12.631486771845644</c:v>
                </c:pt>
                <c:pt idx="29">
                  <c:v>12.832689480719672</c:v>
                </c:pt>
                <c:pt idx="30">
                  <c:v>13.019258924143223</c:v>
                </c:pt>
                <c:pt idx="31">
                  <c:v>13.191747517332463</c:v>
                </c:pt>
                <c:pt idx="32">
                  <c:v>13.350110795450096</c:v>
                </c:pt>
                <c:pt idx="33">
                  <c:v>13.494703194414743</c:v>
                </c:pt>
                <c:pt idx="34">
                  <c:v>13.625480437707898</c:v>
                </c:pt>
                <c:pt idx="35">
                  <c:v>13.742897785582047</c:v>
                </c:pt>
                <c:pt idx="36">
                  <c:v>13.847011452945379</c:v>
                </c:pt>
                <c:pt idx="37">
                  <c:v>13.937877580043084</c:v>
                </c:pt>
                <c:pt idx="38">
                  <c:v>14.015852913120321</c:v>
                </c:pt>
                <c:pt idx="39">
                  <c:v>14.081094466185473</c:v>
                </c:pt>
                <c:pt idx="40">
                  <c:v>14.13375948964973</c:v>
                </c:pt>
                <c:pt idx="41">
                  <c:v>14.174005466417897</c:v>
                </c:pt>
                <c:pt idx="42">
                  <c:v>14.201990107698476</c:v>
                </c:pt>
                <c:pt idx="43">
                  <c:v>14.217871348543737</c:v>
                </c:pt>
                <c:pt idx="44">
                  <c:v>14.22190804330207</c:v>
                </c:pt>
                <c:pt idx="45">
                  <c:v>14.214057237881834</c:v>
                </c:pt>
                <c:pt idx="46">
                  <c:v>14.194678987327501</c:v>
                </c:pt>
                <c:pt idx="47">
                  <c:v>14.163831371603457</c:v>
                </c:pt>
                <c:pt idx="48">
                  <c:v>14.121774379104606</c:v>
                </c:pt>
                <c:pt idx="49">
                  <c:v>14.068465236615609</c:v>
                </c:pt>
                <c:pt idx="50">
                  <c:v>14.004164233931848</c:v>
                </c:pt>
                <c:pt idx="51">
                  <c:v>13.928929667675824</c:v>
                </c:pt>
                <c:pt idx="52">
                  <c:v>13.843022336494757</c:v>
                </c:pt>
                <c:pt idx="53">
                  <c:v>13.746399334462659</c:v>
                </c:pt>
                <c:pt idx="54">
                  <c:v>13.639321715147032</c:v>
                </c:pt>
                <c:pt idx="55">
                  <c:v>13.521847903565064</c:v>
                </c:pt>
                <c:pt idx="56">
                  <c:v>13.394137791211202</c:v>
                </c:pt>
                <c:pt idx="57">
                  <c:v>13.256249718072377</c:v>
                </c:pt>
                <c:pt idx="58">
                  <c:v>13.108241859898929</c:v>
                </c:pt>
                <c:pt idx="59">
                  <c:v>12.950477756447592</c:v>
                </c:pt>
                <c:pt idx="60">
                  <c:v>12.782608233965373</c:v>
                </c:pt>
                <c:pt idx="61">
                  <c:v>12.60520068644772</c:v>
                </c:pt>
                <c:pt idx="62">
                  <c:v>12.418007263738845</c:v>
                </c:pt>
                <c:pt idx="63">
                  <c:v>12.221289740628182</c:v>
                </c:pt>
                <c:pt idx="64">
                  <c:v>12.015105851133983</c:v>
                </c:pt>
                <c:pt idx="65">
                  <c:v>11.799410829698186</c:v>
                </c:pt>
                <c:pt idx="66">
                  <c:v>11.574568859720193</c:v>
                </c:pt>
                <c:pt idx="67">
                  <c:v>11.340330156524615</c:v>
                </c:pt>
                <c:pt idx="68">
                  <c:v>11.096956383366127</c:v>
                </c:pt>
                <c:pt idx="69">
                  <c:v>10.844504384922285</c:v>
                </c:pt>
                <c:pt idx="70">
                  <c:v>10.582928102140668</c:v>
                </c:pt>
                <c:pt idx="71">
                  <c:v>10.312386397806385</c:v>
                </c:pt>
                <c:pt idx="72">
                  <c:v>10.032935363386354</c:v>
                </c:pt>
                <c:pt idx="73">
                  <c:v>9.7445279435699454</c:v>
                </c:pt>
                <c:pt idx="74">
                  <c:v>9.4474253769352146</c:v>
                </c:pt>
                <c:pt idx="75">
                  <c:v>9.1414770981425804</c:v>
                </c:pt>
                <c:pt idx="76">
                  <c:v>8.8267378659093811</c:v>
                </c:pt>
                <c:pt idx="77">
                  <c:v>8.5033653143238528</c:v>
                </c:pt>
                <c:pt idx="78">
                  <c:v>8.1714138165671031</c:v>
                </c:pt>
                <c:pt idx="79">
                  <c:v>7.8307307896910539</c:v>
                </c:pt>
                <c:pt idx="80">
                  <c:v>7.4815763143965803</c:v>
                </c:pt>
                <c:pt idx="81">
                  <c:v>7.1237968571374832</c:v>
                </c:pt>
                <c:pt idx="82">
                  <c:v>6.7575485758734519</c:v>
                </c:pt>
                <c:pt idx="83">
                  <c:v>6.3827803434395314</c:v>
                </c:pt>
                <c:pt idx="84">
                  <c:v>5.9996477513155844</c:v>
                </c:pt>
                <c:pt idx="85">
                  <c:v>5.6079950340849258</c:v>
                </c:pt>
                <c:pt idx="86">
                  <c:v>5.20787312531077</c:v>
                </c:pt>
                <c:pt idx="87">
                  <c:v>4.7994364740321158</c:v>
                </c:pt>
                <c:pt idx="88">
                  <c:v>4.3826314621849018</c:v>
                </c:pt>
                <c:pt idx="89">
                  <c:v>3.9574037666737523</c:v>
                </c:pt>
                <c:pt idx="90">
                  <c:v>3.5238024750812778</c:v>
                </c:pt>
                <c:pt idx="91">
                  <c:v>3.0818762418347663</c:v>
                </c:pt>
                <c:pt idx="92">
                  <c:v>2.6315690032343775</c:v>
                </c:pt>
                <c:pt idx="93">
                  <c:v>2.1729282931187743</c:v>
                </c:pt>
                <c:pt idx="94">
                  <c:v>1.7058967566726744</c:v>
                </c:pt>
                <c:pt idx="95">
                  <c:v>1.2306252556084514</c:v>
                </c:pt>
                <c:pt idx="96">
                  <c:v>0.74695074828035746</c:v>
                </c:pt>
                <c:pt idx="97">
                  <c:v>0.25481374126896023</c:v>
                </c:pt>
                <c:pt idx="98">
                  <c:v>-0.2455319185958407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A3-4696-BD00-E326FA429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2608"/>
        <c:axId val="259828016"/>
        <c:extLst/>
      </c:scatterChart>
      <c:valAx>
        <c:axId val="25982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8016"/>
        <c:crosses val="autoZero"/>
        <c:crossBetween val="midCat"/>
      </c:valAx>
      <c:valAx>
        <c:axId val="2598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UNIQUAC!$Z$57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9.5840332458442701E-2"/>
                  <c:y val="-0.11354731700204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UNIQUAC!$Z$58:$Z$156</c:f>
              <c:numCache>
                <c:formatCode>General</c:formatCode>
                <c:ptCount val="99"/>
                <c:pt idx="0">
                  <c:v>1.0811920737490937</c:v>
                </c:pt>
                <c:pt idx="1">
                  <c:v>1.7520245426356951</c:v>
                </c:pt>
                <c:pt idx="2">
                  <c:v>2.4070795989155727</c:v>
                </c:pt>
                <c:pt idx="3">
                  <c:v>3.0462392472303463</c:v>
                </c:pt>
                <c:pt idx="4">
                  <c:v>3.6688853021293539</c:v>
                </c:pt>
                <c:pt idx="5">
                  <c:v>4.2750993855535739</c:v>
                </c:pt>
                <c:pt idx="6">
                  <c:v>4.8644629242788824</c:v>
                </c:pt>
                <c:pt idx="7">
                  <c:v>5.4368571473180509</c:v>
                </c:pt>
                <c:pt idx="8">
                  <c:v>5.9921630832823212</c:v>
                </c:pt>
                <c:pt idx="9">
                  <c:v>6.5302615576990206</c:v>
                </c:pt>
                <c:pt idx="10">
                  <c:v>7.0510331902872849</c:v>
                </c:pt>
                <c:pt idx="11">
                  <c:v>7.5544583921893036</c:v>
                </c:pt>
                <c:pt idx="12">
                  <c:v>8.0404173631563367</c:v>
                </c:pt>
                <c:pt idx="13">
                  <c:v>8.508990088690382</c:v>
                </c:pt>
                <c:pt idx="14">
                  <c:v>8.9601563371380166</c:v>
                </c:pt>
                <c:pt idx="15">
                  <c:v>9.3939956567364788</c:v>
                </c:pt>
                <c:pt idx="16">
                  <c:v>9.8105873726134973</c:v>
                </c:pt>
                <c:pt idx="17">
                  <c:v>10.209810583735646</c:v>
                </c:pt>
                <c:pt idx="18">
                  <c:v>10.592044159807756</c:v>
                </c:pt>
                <c:pt idx="19">
                  <c:v>10.957366738120925</c:v>
                </c:pt>
                <c:pt idx="20">
                  <c:v>11.305656720347883</c:v>
                </c:pt>
                <c:pt idx="21">
                  <c:v>11.637392269286124</c:v>
                </c:pt>
                <c:pt idx="22">
                  <c:v>11.952451305545708</c:v>
                </c:pt>
                <c:pt idx="23">
                  <c:v>12.251211504183118</c:v>
                </c:pt>
                <c:pt idx="24">
                  <c:v>12.533750291277727</c:v>
                </c:pt>
                <c:pt idx="25">
                  <c:v>12.800144840451026</c:v>
                </c:pt>
                <c:pt idx="26">
                  <c:v>13.05077206932782</c:v>
                </c:pt>
                <c:pt idx="27">
                  <c:v>13.285708635937453</c:v>
                </c:pt>
                <c:pt idx="28">
                  <c:v>13.50523093505393</c:v>
                </c:pt>
                <c:pt idx="29">
                  <c:v>13.709615094474032</c:v>
                </c:pt>
                <c:pt idx="30">
                  <c:v>13.898736971232495</c:v>
                </c:pt>
                <c:pt idx="31">
                  <c:v>14.073172147751905</c:v>
                </c:pt>
                <c:pt idx="32">
                  <c:v>14.232895927927416</c:v>
                </c:pt>
                <c:pt idx="33">
                  <c:v>14.378283333143997</c:v>
                </c:pt>
                <c:pt idx="34">
                  <c:v>14.50930909822506</c:v>
                </c:pt>
                <c:pt idx="35">
                  <c:v>14.626447667311254</c:v>
                </c:pt>
                <c:pt idx="36">
                  <c:v>14.72977318966781</c:v>
                </c:pt>
                <c:pt idx="37">
                  <c:v>14.819359515419592</c:v>
                </c:pt>
                <c:pt idx="38">
                  <c:v>14.895580191210911</c:v>
                </c:pt>
                <c:pt idx="39">
                  <c:v>14.958608455790852</c:v>
                </c:pt>
                <c:pt idx="40">
                  <c:v>15.008617235520433</c:v>
                </c:pt>
                <c:pt idx="41">
                  <c:v>15.045779139800686</c:v>
                </c:pt>
                <c:pt idx="42">
                  <c:v>15.070266456421109</c:v>
                </c:pt>
                <c:pt idx="43">
                  <c:v>15.082251146825342</c:v>
                </c:pt>
                <c:pt idx="44">
                  <c:v>15.082004841292587</c:v>
                </c:pt>
                <c:pt idx="45">
                  <c:v>15.069498834034675</c:v>
                </c:pt>
                <c:pt idx="46">
                  <c:v>15.045104078204588</c:v>
                </c:pt>
                <c:pt idx="47">
                  <c:v>15.008891180815738</c:v>
                </c:pt>
                <c:pt idx="48">
                  <c:v>14.961130397571139</c:v>
                </c:pt>
                <c:pt idx="49">
                  <c:v>14.901791627598925</c:v>
                </c:pt>
                <c:pt idx="50">
                  <c:v>14.831144408092882</c:v>
                </c:pt>
                <c:pt idx="51">
                  <c:v>14.749257908855782</c:v>
                </c:pt>
                <c:pt idx="52">
                  <c:v>14.656400926745107</c:v>
                </c:pt>
                <c:pt idx="53">
                  <c:v>14.55254188001544</c:v>
                </c:pt>
                <c:pt idx="54">
                  <c:v>14.437948802559674</c:v>
                </c:pt>
                <c:pt idx="55">
                  <c:v>14.312689338043413</c:v>
                </c:pt>
                <c:pt idx="56">
                  <c:v>14.176930733932181</c:v>
                </c:pt>
                <c:pt idx="57">
                  <c:v>14.030739835409008</c:v>
                </c:pt>
                <c:pt idx="58">
                  <c:v>13.874183079177953</c:v>
                </c:pt>
                <c:pt idx="59">
                  <c:v>13.707626487155153</c:v>
                </c:pt>
                <c:pt idx="60">
                  <c:v>13.530735660040989</c:v>
                </c:pt>
                <c:pt idx="61">
                  <c:v>13.344075770772065</c:v>
                </c:pt>
                <c:pt idx="62">
                  <c:v>13.147411557852024</c:v>
                </c:pt>
                <c:pt idx="63">
                  <c:v>12.94100731855599</c:v>
                </c:pt>
                <c:pt idx="64">
                  <c:v>12.724926902008065</c:v>
                </c:pt>
                <c:pt idx="65">
                  <c:v>12.499133702126926</c:v>
                </c:pt>
                <c:pt idx="66">
                  <c:v>12.2639906504387</c:v>
                </c:pt>
                <c:pt idx="67">
                  <c:v>12.019260208752939</c:v>
                </c:pt>
                <c:pt idx="68">
                  <c:v>11.765204361698636</c:v>
                </c:pt>
                <c:pt idx="69">
                  <c:v>11.501884609118065</c:v>
                </c:pt>
                <c:pt idx="70">
                  <c:v>11.229261958313941</c:v>
                </c:pt>
                <c:pt idx="71">
                  <c:v>10.947496916148395</c:v>
                </c:pt>
                <c:pt idx="72">
                  <c:v>10.656649480987596</c:v>
                </c:pt>
                <c:pt idx="73">
                  <c:v>10.356679134492481</c:v>
                </c:pt>
                <c:pt idx="74">
                  <c:v>10.047844833248178</c:v>
                </c:pt>
                <c:pt idx="75">
                  <c:v>9.7300050002309035</c:v>
                </c:pt>
                <c:pt idx="76">
                  <c:v>9.4032175161078726</c:v>
                </c:pt>
                <c:pt idx="77">
                  <c:v>9.067639710366393</c:v>
                </c:pt>
                <c:pt idx="78">
                  <c:v>8.7233283522682541</c:v>
                </c:pt>
                <c:pt idx="79">
                  <c:v>8.3701396416253147</c:v>
                </c:pt>
                <c:pt idx="80">
                  <c:v>8.0083291993922785</c:v>
                </c:pt>
                <c:pt idx="81">
                  <c:v>7.6377520580723512</c:v>
                </c:pt>
                <c:pt idx="82">
                  <c:v>7.2585626519317543</c:v>
                </c:pt>
                <c:pt idx="83">
                  <c:v>6.8707148070176913</c:v>
                </c:pt>
                <c:pt idx="84">
                  <c:v>6.4743617309761703</c:v>
                </c:pt>
                <c:pt idx="85">
                  <c:v>6.0693560026645059</c:v>
                </c:pt>
                <c:pt idx="86">
                  <c:v>5.6557495615537619</c:v>
                </c:pt>
                <c:pt idx="87">
                  <c:v>5.2336936969167027</c:v>
                </c:pt>
                <c:pt idx="88">
                  <c:v>4.8031390367936524</c:v>
                </c:pt>
                <c:pt idx="89">
                  <c:v>4.3640355367359689</c:v>
                </c:pt>
                <c:pt idx="90">
                  <c:v>3.9164324683155201</c:v>
                </c:pt>
                <c:pt idx="91">
                  <c:v>3.4603784074004125</c:v>
                </c:pt>
                <c:pt idx="92">
                  <c:v>2.9958212221872031</c:v>
                </c:pt>
                <c:pt idx="93">
                  <c:v>2.5228080609854828</c:v>
                </c:pt>
                <c:pt idx="94">
                  <c:v>2.0412853397488675</c:v>
                </c:pt>
                <c:pt idx="95">
                  <c:v>1.5513987293458058</c:v>
                </c:pt>
                <c:pt idx="96">
                  <c:v>1.0529931425638779</c:v>
                </c:pt>
                <c:pt idx="97">
                  <c:v>0.5460127208408494</c:v>
                </c:pt>
                <c:pt idx="98">
                  <c:v>3.0700820717129318E-2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D1-4F6A-B473-993183026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559"/>
        <c:axId val="6827903"/>
      </c:scatterChart>
      <c:valAx>
        <c:axId val="683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7903"/>
        <c:crosses val="autoZero"/>
        <c:crossBetween val="midCat"/>
      </c:valAx>
      <c:valAx>
        <c:axId val="6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ln(akt1/akt2)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UNIQUAC!$O$57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6642629046369203"/>
                  <c:y val="-0.44061497521143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UNIQUAC!$O$58:$O$156</c:f>
              <c:numCache>
                <c:formatCode>General</c:formatCode>
                <c:ptCount val="99"/>
                <c:pt idx="0">
                  <c:v>-5.9026423475602371E-2</c:v>
                </c:pt>
                <c:pt idx="1">
                  <c:v>-5.9998186254645786E-2</c:v>
                </c:pt>
                <c:pt idx="2">
                  <c:v>-6.0888127915971139E-2</c:v>
                </c:pt>
                <c:pt idx="3">
                  <c:v>-6.1714058423323406E-2</c:v>
                </c:pt>
                <c:pt idx="4">
                  <c:v>-6.2467673708798237E-2</c:v>
                </c:pt>
                <c:pt idx="5">
                  <c:v>-6.3158480813003404E-2</c:v>
                </c:pt>
                <c:pt idx="6">
                  <c:v>-6.3776986095897895E-2</c:v>
                </c:pt>
                <c:pt idx="7">
                  <c:v>-6.4337135474530835E-2</c:v>
                </c:pt>
                <c:pt idx="8">
                  <c:v>-6.4837320834106732E-2</c:v>
                </c:pt>
                <c:pt idx="9">
                  <c:v>-6.5276170037350437E-2</c:v>
                </c:pt>
                <c:pt idx="10">
                  <c:v>-6.5652306115447284E-2</c:v>
                </c:pt>
                <c:pt idx="11">
                  <c:v>-6.5978113715051814E-2</c:v>
                </c:pt>
                <c:pt idx="12">
                  <c:v>-6.6244464696328845E-2</c:v>
                </c:pt>
                <c:pt idx="13">
                  <c:v>-6.6462664282024325E-2</c:v>
                </c:pt>
                <c:pt idx="14">
                  <c:v>-6.6627745473106043E-2</c:v>
                </c:pt>
                <c:pt idx="15">
                  <c:v>-6.6742411587650111E-2</c:v>
                </c:pt>
                <c:pt idx="16">
                  <c:v>-6.6812055878032406E-2</c:v>
                </c:pt>
                <c:pt idx="17">
                  <c:v>-6.6838001981845946E-2</c:v>
                </c:pt>
                <c:pt idx="18">
                  <c:v>-6.682182126474609E-2</c:v>
                </c:pt>
                <c:pt idx="19">
                  <c:v>-6.6760131534135833E-2</c:v>
                </c:pt>
                <c:pt idx="20">
                  <c:v>-6.6660488329897488E-2</c:v>
                </c:pt>
                <c:pt idx="21">
                  <c:v>-6.6521167359531383E-2</c:v>
                </c:pt>
                <c:pt idx="22">
                  <c:v>-6.6341447208115273E-2</c:v>
                </c:pt>
                <c:pt idx="23">
                  <c:v>-6.6128883649847897E-2</c:v>
                </c:pt>
                <c:pt idx="24">
                  <c:v>-6.5885867970965822E-2</c:v>
                </c:pt>
                <c:pt idx="25">
                  <c:v>-6.5605409067032244E-2</c:v>
                </c:pt>
                <c:pt idx="26">
                  <c:v>-6.5292057619043053E-2</c:v>
                </c:pt>
                <c:pt idx="27">
                  <c:v>-6.4952947380319148E-2</c:v>
                </c:pt>
                <c:pt idx="28">
                  <c:v>-6.4586086837653142E-2</c:v>
                </c:pt>
                <c:pt idx="29">
                  <c:v>-6.4187223792089285E-2</c:v>
                </c:pt>
                <c:pt idx="30">
                  <c:v>-6.3761386631720984E-2</c:v>
                </c:pt>
                <c:pt idx="31">
                  <c:v>-6.3308753096614642E-2</c:v>
                </c:pt>
                <c:pt idx="32">
                  <c:v>-6.2837862207846415E-2</c:v>
                </c:pt>
                <c:pt idx="33">
                  <c:v>-6.2340510871466241E-2</c:v>
                </c:pt>
                <c:pt idx="34">
                  <c:v>-6.1815762586298076E-2</c:v>
                </c:pt>
                <c:pt idx="35">
                  <c:v>-6.1275722091476199E-2</c:v>
                </c:pt>
                <c:pt idx="36">
                  <c:v>-6.0714666399687825E-2</c:v>
                </c:pt>
                <c:pt idx="37">
                  <c:v>-6.013118125060115E-2</c:v>
                </c:pt>
                <c:pt idx="38">
                  <c:v>-5.952721314348091E-2</c:v>
                </c:pt>
                <c:pt idx="39">
                  <c:v>-5.8907469953437867E-2</c:v>
                </c:pt>
                <c:pt idx="40">
                  <c:v>-5.8267229161554843E-2</c:v>
                </c:pt>
                <c:pt idx="41">
                  <c:v>-5.7609784580807094E-2</c:v>
                </c:pt>
                <c:pt idx="42">
                  <c:v>-5.6939057513044976E-2</c:v>
                </c:pt>
                <c:pt idx="43">
                  <c:v>-5.6260325307179768E-2</c:v>
                </c:pt>
                <c:pt idx="44">
                  <c:v>-5.555128894029332E-2</c:v>
                </c:pt>
                <c:pt idx="45">
                  <c:v>-5.4836809141361229E-2</c:v>
                </c:pt>
                <c:pt idx="46">
                  <c:v>-5.4099829681025932E-2</c:v>
                </c:pt>
                <c:pt idx="47">
                  <c:v>-5.3353084352632356E-2</c:v>
                </c:pt>
                <c:pt idx="48">
                  <c:v>-5.2607465404506969E-2</c:v>
                </c:pt>
                <c:pt idx="49">
                  <c:v>-5.183518209890195E-2</c:v>
                </c:pt>
                <c:pt idx="50">
                  <c:v>-5.1042879479798929E-2</c:v>
                </c:pt>
                <c:pt idx="51">
                  <c:v>-5.0254679410954677E-2</c:v>
                </c:pt>
                <c:pt idx="52">
                  <c:v>-4.9451267927358364E-2</c:v>
                </c:pt>
                <c:pt idx="53">
                  <c:v>-4.8626768230322845E-2</c:v>
                </c:pt>
                <c:pt idx="54">
                  <c:v>-4.780595410564497E-2</c:v>
                </c:pt>
                <c:pt idx="55">
                  <c:v>-4.6955868009830697E-2</c:v>
                </c:pt>
                <c:pt idx="56">
                  <c:v>-4.6120927810750376E-2</c:v>
                </c:pt>
                <c:pt idx="57">
                  <c:v>-4.5252557180795752E-2</c:v>
                </c:pt>
                <c:pt idx="58">
                  <c:v>-4.4382975341003786E-2</c:v>
                </c:pt>
                <c:pt idx="59">
                  <c:v>-4.3509958445827272E-2</c:v>
                </c:pt>
                <c:pt idx="60">
                  <c:v>-4.2630155272509226E-2</c:v>
                </c:pt>
                <c:pt idx="61">
                  <c:v>-4.1731144114384028E-2</c:v>
                </c:pt>
                <c:pt idx="62">
                  <c:v>-4.0820036015631486E-2</c:v>
                </c:pt>
                <c:pt idx="63">
                  <c:v>-3.9910940906976153E-2</c:v>
                </c:pt>
                <c:pt idx="64">
                  <c:v>-3.8984249819418046E-2</c:v>
                </c:pt>
                <c:pt idx="65">
                  <c:v>-3.8062149251745225E-2</c:v>
                </c:pt>
                <c:pt idx="66">
                  <c:v>-3.7146073669833857E-2</c:v>
                </c:pt>
                <c:pt idx="67">
                  <c:v>-3.6188226315104481E-2</c:v>
                </c:pt>
                <c:pt idx="68">
                  <c:v>-3.5230630902456213E-2</c:v>
                </c:pt>
                <c:pt idx="69">
                  <c:v>-3.4280903791617225E-2</c:v>
                </c:pt>
                <c:pt idx="70">
                  <c:v>-3.3305590559844833E-2</c:v>
                </c:pt>
                <c:pt idx="71">
                  <c:v>-3.2336192344348549E-2</c:v>
                </c:pt>
                <c:pt idx="72">
                  <c:v>-3.136446534036573E-2</c:v>
                </c:pt>
                <c:pt idx="73">
                  <c:v>-3.0372294830736796E-2</c:v>
                </c:pt>
                <c:pt idx="74">
                  <c:v>-2.9382030595775651E-2</c:v>
                </c:pt>
                <c:pt idx="75">
                  <c:v>-2.8406449229213326E-2</c:v>
                </c:pt>
                <c:pt idx="76">
                  <c:v>-2.7411786998980895E-2</c:v>
                </c:pt>
                <c:pt idx="77">
                  <c:v>-2.6404042740527364E-2</c:v>
                </c:pt>
                <c:pt idx="78">
                  <c:v>-2.5382462052481538E-2</c:v>
                </c:pt>
                <c:pt idx="79">
                  <c:v>-2.4335990039148457E-2</c:v>
                </c:pt>
                <c:pt idx="80">
                  <c:v>-2.3318532398563002E-2</c:v>
                </c:pt>
                <c:pt idx="81">
                  <c:v>-2.2315378065956255E-2</c:v>
                </c:pt>
                <c:pt idx="82">
                  <c:v>-2.1233903956301335E-2</c:v>
                </c:pt>
                <c:pt idx="83">
                  <c:v>-2.0180740679344604E-2</c:v>
                </c:pt>
                <c:pt idx="84">
                  <c:v>-1.912418708271919E-2</c:v>
                </c:pt>
                <c:pt idx="85">
                  <c:v>-1.8101487579895919E-2</c:v>
                </c:pt>
                <c:pt idx="86">
                  <c:v>-1.7058723363162647E-2</c:v>
                </c:pt>
                <c:pt idx="87">
                  <c:v>-1.6028792871432291E-2</c:v>
                </c:pt>
                <c:pt idx="88">
                  <c:v>-1.4918605898944453E-2</c:v>
                </c:pt>
                <c:pt idx="89">
                  <c:v>-1.3868528605445412E-2</c:v>
                </c:pt>
                <c:pt idx="90">
                  <c:v>-1.2765667057234318E-2</c:v>
                </c:pt>
                <c:pt idx="91">
                  <c:v>-1.1604888624720859E-2</c:v>
                </c:pt>
                <c:pt idx="92">
                  <c:v>-1.0580591100498983E-2</c:v>
                </c:pt>
                <c:pt idx="93">
                  <c:v>-9.516851634893124E-3</c:v>
                </c:pt>
                <c:pt idx="94">
                  <c:v>-8.3706018461412231E-3</c:v>
                </c:pt>
                <c:pt idx="95">
                  <c:v>-7.4376382262797561E-3</c:v>
                </c:pt>
                <c:pt idx="96">
                  <c:v>-6.3393702353979975E-3</c:v>
                </c:pt>
                <c:pt idx="97">
                  <c:v>-4.6740563792072943E-3</c:v>
                </c:pt>
                <c:pt idx="98">
                  <c:v>-3.6744864022267591E-3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B5-46E9-95A0-5A90A5904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063"/>
        <c:axId val="9190047"/>
      </c:scatterChart>
      <c:valAx>
        <c:axId val="918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90047"/>
        <c:crosses val="autoZero"/>
        <c:crossBetween val="midCat"/>
      </c:valAx>
      <c:valAx>
        <c:axId val="91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ln(akt1/akt2)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8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abs(ln(akt))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UNIQUAC!$P$57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8114736633397022"/>
                  <c:y val="-6.32329851699440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UNIQUAC!$P$58:$P$156</c:f>
              <c:numCache>
                <c:formatCode>General</c:formatCode>
                <c:ptCount val="99"/>
                <c:pt idx="0">
                  <c:v>5.9026423475602371E-2</c:v>
                </c:pt>
                <c:pt idx="1">
                  <c:v>5.9998186254645786E-2</c:v>
                </c:pt>
                <c:pt idx="2">
                  <c:v>6.0888127915971139E-2</c:v>
                </c:pt>
                <c:pt idx="3">
                  <c:v>6.1714058423323406E-2</c:v>
                </c:pt>
                <c:pt idx="4">
                  <c:v>6.2467673708798237E-2</c:v>
                </c:pt>
                <c:pt idx="5">
                  <c:v>6.3158480813003404E-2</c:v>
                </c:pt>
                <c:pt idx="6">
                  <c:v>6.3776986095897895E-2</c:v>
                </c:pt>
                <c:pt idx="7">
                  <c:v>6.4337135474530835E-2</c:v>
                </c:pt>
                <c:pt idx="8">
                  <c:v>6.4837320834106732E-2</c:v>
                </c:pt>
                <c:pt idx="9">
                  <c:v>6.5276170037350437E-2</c:v>
                </c:pt>
                <c:pt idx="10">
                  <c:v>6.5652306115447284E-2</c:v>
                </c:pt>
                <c:pt idx="11">
                  <c:v>6.5978113715051814E-2</c:v>
                </c:pt>
                <c:pt idx="12">
                  <c:v>6.6244464696328845E-2</c:v>
                </c:pt>
                <c:pt idx="13">
                  <c:v>6.6462664282024325E-2</c:v>
                </c:pt>
                <c:pt idx="14">
                  <c:v>6.6627745473106043E-2</c:v>
                </c:pt>
                <c:pt idx="15">
                  <c:v>6.6742411587650111E-2</c:v>
                </c:pt>
                <c:pt idx="16">
                  <c:v>6.6812055878032406E-2</c:v>
                </c:pt>
                <c:pt idx="17">
                  <c:v>6.6838001981845946E-2</c:v>
                </c:pt>
                <c:pt idx="18">
                  <c:v>6.682182126474609E-2</c:v>
                </c:pt>
                <c:pt idx="19">
                  <c:v>6.6760131534135833E-2</c:v>
                </c:pt>
                <c:pt idx="20">
                  <c:v>6.6660488329897488E-2</c:v>
                </c:pt>
                <c:pt idx="21">
                  <c:v>6.6521167359531383E-2</c:v>
                </c:pt>
                <c:pt idx="22">
                  <c:v>6.6341447208115273E-2</c:v>
                </c:pt>
                <c:pt idx="23">
                  <c:v>6.6128883649847897E-2</c:v>
                </c:pt>
                <c:pt idx="24">
                  <c:v>6.5885867970965822E-2</c:v>
                </c:pt>
                <c:pt idx="25">
                  <c:v>6.5605409067032244E-2</c:v>
                </c:pt>
                <c:pt idx="26">
                  <c:v>6.5292057619043053E-2</c:v>
                </c:pt>
                <c:pt idx="27">
                  <c:v>6.4952947380319148E-2</c:v>
                </c:pt>
                <c:pt idx="28">
                  <c:v>6.4586086837653142E-2</c:v>
                </c:pt>
                <c:pt idx="29">
                  <c:v>6.4187223792089285E-2</c:v>
                </c:pt>
                <c:pt idx="30">
                  <c:v>6.3761386631720984E-2</c:v>
                </c:pt>
                <c:pt idx="31">
                  <c:v>6.3308753096614642E-2</c:v>
                </c:pt>
                <c:pt idx="32">
                  <c:v>6.2837862207846415E-2</c:v>
                </c:pt>
                <c:pt idx="33">
                  <c:v>6.2340510871466241E-2</c:v>
                </c:pt>
                <c:pt idx="34">
                  <c:v>6.1815762586298076E-2</c:v>
                </c:pt>
                <c:pt idx="35">
                  <c:v>6.1275722091476199E-2</c:v>
                </c:pt>
                <c:pt idx="36">
                  <c:v>6.0714666399687825E-2</c:v>
                </c:pt>
                <c:pt idx="37">
                  <c:v>6.013118125060115E-2</c:v>
                </c:pt>
                <c:pt idx="38">
                  <c:v>5.952721314348091E-2</c:v>
                </c:pt>
                <c:pt idx="39">
                  <c:v>5.8907469953437867E-2</c:v>
                </c:pt>
                <c:pt idx="40">
                  <c:v>5.8267229161554843E-2</c:v>
                </c:pt>
                <c:pt idx="41">
                  <c:v>5.7609784580807094E-2</c:v>
                </c:pt>
                <c:pt idx="42">
                  <c:v>5.6939057513044976E-2</c:v>
                </c:pt>
                <c:pt idx="43">
                  <c:v>5.6260325307179768E-2</c:v>
                </c:pt>
                <c:pt idx="44">
                  <c:v>5.555128894029332E-2</c:v>
                </c:pt>
                <c:pt idx="45">
                  <c:v>5.4836809141361229E-2</c:v>
                </c:pt>
                <c:pt idx="46">
                  <c:v>5.4099829681025932E-2</c:v>
                </c:pt>
                <c:pt idx="47">
                  <c:v>5.3353084352632356E-2</c:v>
                </c:pt>
                <c:pt idx="48">
                  <c:v>5.2607465404506969E-2</c:v>
                </c:pt>
                <c:pt idx="49">
                  <c:v>5.183518209890195E-2</c:v>
                </c:pt>
                <c:pt idx="50">
                  <c:v>5.1042879479798929E-2</c:v>
                </c:pt>
                <c:pt idx="51">
                  <c:v>5.0254679410954677E-2</c:v>
                </c:pt>
                <c:pt idx="52">
                  <c:v>4.9451267927358364E-2</c:v>
                </c:pt>
                <c:pt idx="53">
                  <c:v>4.8626768230322845E-2</c:v>
                </c:pt>
                <c:pt idx="54">
                  <c:v>4.780595410564497E-2</c:v>
                </c:pt>
                <c:pt idx="55">
                  <c:v>4.6955868009830697E-2</c:v>
                </c:pt>
                <c:pt idx="56">
                  <c:v>4.6120927810750376E-2</c:v>
                </c:pt>
                <c:pt idx="57">
                  <c:v>4.5252557180795752E-2</c:v>
                </c:pt>
                <c:pt idx="58">
                  <c:v>4.4382975341003786E-2</c:v>
                </c:pt>
                <c:pt idx="59">
                  <c:v>4.3509958445827272E-2</c:v>
                </c:pt>
                <c:pt idx="60">
                  <c:v>4.2630155272509226E-2</c:v>
                </c:pt>
                <c:pt idx="61">
                  <c:v>4.1731144114384028E-2</c:v>
                </c:pt>
                <c:pt idx="62">
                  <c:v>4.0820036015631486E-2</c:v>
                </c:pt>
                <c:pt idx="63">
                  <c:v>3.9910940906976153E-2</c:v>
                </c:pt>
                <c:pt idx="64">
                  <c:v>3.8984249819418046E-2</c:v>
                </c:pt>
                <c:pt idx="65">
                  <c:v>3.8062149251745225E-2</c:v>
                </c:pt>
                <c:pt idx="66">
                  <c:v>3.7146073669833857E-2</c:v>
                </c:pt>
                <c:pt idx="67">
                  <c:v>3.6188226315104481E-2</c:v>
                </c:pt>
                <c:pt idx="68">
                  <c:v>3.5230630902456213E-2</c:v>
                </c:pt>
                <c:pt idx="69">
                  <c:v>3.4280903791617225E-2</c:v>
                </c:pt>
                <c:pt idx="70">
                  <c:v>3.3305590559844833E-2</c:v>
                </c:pt>
                <c:pt idx="71">
                  <c:v>3.2336192344348549E-2</c:v>
                </c:pt>
                <c:pt idx="72">
                  <c:v>3.136446534036573E-2</c:v>
                </c:pt>
                <c:pt idx="73">
                  <c:v>3.0372294830736796E-2</c:v>
                </c:pt>
                <c:pt idx="74">
                  <c:v>2.9382030595775651E-2</c:v>
                </c:pt>
                <c:pt idx="75">
                  <c:v>2.8406449229213326E-2</c:v>
                </c:pt>
                <c:pt idx="76">
                  <c:v>2.7411786998980895E-2</c:v>
                </c:pt>
                <c:pt idx="77">
                  <c:v>2.6404042740527364E-2</c:v>
                </c:pt>
                <c:pt idx="78">
                  <c:v>2.5382462052481538E-2</c:v>
                </c:pt>
                <c:pt idx="79">
                  <c:v>2.4335990039148457E-2</c:v>
                </c:pt>
                <c:pt idx="80">
                  <c:v>2.3318532398563002E-2</c:v>
                </c:pt>
                <c:pt idx="81">
                  <c:v>2.2315378065956255E-2</c:v>
                </c:pt>
                <c:pt idx="82">
                  <c:v>2.1233903956301335E-2</c:v>
                </c:pt>
                <c:pt idx="83">
                  <c:v>2.0180740679344604E-2</c:v>
                </c:pt>
                <c:pt idx="84">
                  <c:v>1.912418708271919E-2</c:v>
                </c:pt>
                <c:pt idx="85">
                  <c:v>1.8101487579895919E-2</c:v>
                </c:pt>
                <c:pt idx="86">
                  <c:v>1.7058723363162647E-2</c:v>
                </c:pt>
                <c:pt idx="87">
                  <c:v>1.6028792871432291E-2</c:v>
                </c:pt>
                <c:pt idx="88">
                  <c:v>1.4918605898944453E-2</c:v>
                </c:pt>
                <c:pt idx="89">
                  <c:v>1.3868528605445412E-2</c:v>
                </c:pt>
                <c:pt idx="90">
                  <c:v>1.2765667057234318E-2</c:v>
                </c:pt>
                <c:pt idx="91">
                  <c:v>1.1604888624720859E-2</c:v>
                </c:pt>
                <c:pt idx="92">
                  <c:v>1.0580591100498983E-2</c:v>
                </c:pt>
                <c:pt idx="93">
                  <c:v>9.516851634893124E-3</c:v>
                </c:pt>
                <c:pt idx="94">
                  <c:v>8.3706018461412231E-3</c:v>
                </c:pt>
                <c:pt idx="95">
                  <c:v>7.4376382262797561E-3</c:v>
                </c:pt>
                <c:pt idx="96">
                  <c:v>6.3393702353979975E-3</c:v>
                </c:pt>
                <c:pt idx="97">
                  <c:v>4.6740563792072943E-3</c:v>
                </c:pt>
                <c:pt idx="98">
                  <c:v>3.6744864022267591E-3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D2-4C94-807A-A152DF620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31"/>
        <c:axId val="6833727"/>
      </c:scatterChart>
      <c:valAx>
        <c:axId val="683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3727"/>
        <c:crosses val="autoZero"/>
        <c:crossBetween val="midCat"/>
      </c:valAx>
      <c:valAx>
        <c:axId val="683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1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Aktivitások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NRTL!$G$55</c:f>
              <c:strCache>
                <c:ptCount val="1"/>
                <c:pt idx="0">
                  <c:v>Aktivitás(ald)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UNIQUAC!$G$58:$G$156</c:f>
              <c:numCache>
                <c:formatCode>General</c:formatCode>
                <c:ptCount val="99"/>
                <c:pt idx="0">
                  <c:v>0.94272829427999061</c:v>
                </c:pt>
                <c:pt idx="1">
                  <c:v>0.94201372677336936</c:v>
                </c:pt>
                <c:pt idx="2">
                  <c:v>0.94136314416643796</c:v>
                </c:pt>
                <c:pt idx="3">
                  <c:v>0.94076834019291</c:v>
                </c:pt>
                <c:pt idx="4">
                  <c:v>0.94022362785553482</c:v>
                </c:pt>
                <c:pt idx="5">
                  <c:v>0.93973330232996111</c:v>
                </c:pt>
                <c:pt idx="6">
                  <c:v>0.93929629168012585</c:v>
                </c:pt>
                <c:pt idx="7">
                  <c:v>0.93890504282206899</c:v>
                </c:pt>
                <c:pt idx="8">
                  <c:v>0.93856147176627913</c:v>
                </c:pt>
                <c:pt idx="9">
                  <c:v>0.9382658273180251</c:v>
                </c:pt>
                <c:pt idx="10">
                  <c:v>0.93801698975829251</c:v>
                </c:pt>
                <c:pt idx="11">
                  <c:v>0.93780909504705279</c:v>
                </c:pt>
                <c:pt idx="12">
                  <c:v>0.93764325056185061</c:v>
                </c:pt>
                <c:pt idx="13">
                  <c:v>0.93751611712825178</c:v>
                </c:pt>
                <c:pt idx="14">
                  <c:v>0.93742802246965828</c:v>
                </c:pt>
                <c:pt idx="15">
                  <c:v>0.9373781240251613</c:v>
                </c:pt>
                <c:pt idx="16">
                  <c:v>0.93736394629406217</c:v>
                </c:pt>
                <c:pt idx="17">
                  <c:v>0.93737775984823235</c:v>
                </c:pt>
                <c:pt idx="18">
                  <c:v>0.93742714789761694</c:v>
                </c:pt>
                <c:pt idx="19">
                  <c:v>0.93751115017881059</c:v>
                </c:pt>
                <c:pt idx="20">
                  <c:v>0.93761831560662257</c:v>
                </c:pt>
                <c:pt idx="21">
                  <c:v>0.93775893328140114</c:v>
                </c:pt>
                <c:pt idx="22">
                  <c:v>0.93792346399453097</c:v>
                </c:pt>
                <c:pt idx="23">
                  <c:v>0.938115518457594</c:v>
                </c:pt>
                <c:pt idx="24">
                  <c:v>0.93833062812082468</c:v>
                </c:pt>
                <c:pt idx="25">
                  <c:v>0.93856644147456636</c:v>
                </c:pt>
                <c:pt idx="26">
                  <c:v>0.93882676790804809</c:v>
                </c:pt>
                <c:pt idx="27">
                  <c:v>0.93910544511466898</c:v>
                </c:pt>
                <c:pt idx="28">
                  <c:v>0.93940464139976687</c:v>
                </c:pt>
                <c:pt idx="29">
                  <c:v>0.9397267579467663</c:v>
                </c:pt>
                <c:pt idx="30">
                  <c:v>0.94005963798003356</c:v>
                </c:pt>
                <c:pt idx="31">
                  <c:v>0.94041406153982277</c:v>
                </c:pt>
                <c:pt idx="32">
                  <c:v>0.94078052852314631</c:v>
                </c:pt>
                <c:pt idx="33">
                  <c:v>0.94116511896087762</c:v>
                </c:pt>
                <c:pt idx="34">
                  <c:v>0.94155996097638772</c:v>
                </c:pt>
                <c:pt idx="35">
                  <c:v>0.94197091107320308</c:v>
                </c:pt>
                <c:pt idx="36">
                  <c:v>0.9423942370783347</c:v>
                </c:pt>
                <c:pt idx="37">
                  <c:v>0.94282549483818412</c:v>
                </c:pt>
                <c:pt idx="38">
                  <c:v>0.94326928651495601</c:v>
                </c:pt>
                <c:pt idx="39">
                  <c:v>0.94372371552754297</c:v>
                </c:pt>
                <c:pt idx="40">
                  <c:v>0.94418822249549905</c:v>
                </c:pt>
                <c:pt idx="41">
                  <c:v>0.94466132711429263</c:v>
                </c:pt>
                <c:pt idx="42">
                  <c:v>0.94514166491535345</c:v>
                </c:pt>
                <c:pt idx="43">
                  <c:v>0.94562792614943558</c:v>
                </c:pt>
                <c:pt idx="44">
                  <c:v>0.94612497002092277</c:v>
                </c:pt>
                <c:pt idx="45">
                  <c:v>0.94662330582815335</c:v>
                </c:pt>
                <c:pt idx="46">
                  <c:v>0.94713061268298293</c:v>
                </c:pt>
                <c:pt idx="47">
                  <c:v>0.94764224233653316</c:v>
                </c:pt>
                <c:pt idx="48">
                  <c:v>0.94816046210391458</c:v>
                </c:pt>
                <c:pt idx="49">
                  <c:v>0.94868126663396102</c:v>
                </c:pt>
                <c:pt idx="50">
                  <c:v>0.94920741719722845</c:v>
                </c:pt>
                <c:pt idx="51">
                  <c:v>0.94973420595980695</c:v>
                </c:pt>
                <c:pt idx="52">
                  <c:v>0.95026687662414799</c:v>
                </c:pt>
                <c:pt idx="53">
                  <c:v>0.9507999341709229</c:v>
                </c:pt>
                <c:pt idx="54">
                  <c:v>0.9513357730258557</c:v>
                </c:pt>
                <c:pt idx="55">
                  <c:v>0.95187418890301589</c:v>
                </c:pt>
                <c:pt idx="56">
                  <c:v>0.95241356337070515</c:v>
                </c:pt>
                <c:pt idx="57">
                  <c:v>0.95295471434598178</c:v>
                </c:pt>
                <c:pt idx="58">
                  <c:v>0.95349384683413996</c:v>
                </c:pt>
                <c:pt idx="59">
                  <c:v>0.95403926078465651</c:v>
                </c:pt>
                <c:pt idx="60">
                  <c:v>0.95457626355681602</c:v>
                </c:pt>
                <c:pt idx="61">
                  <c:v>0.9551204742536874</c:v>
                </c:pt>
                <c:pt idx="62">
                  <c:v>0.95566014949642297</c:v>
                </c:pt>
                <c:pt idx="63">
                  <c:v>0.95620006540624847</c:v>
                </c:pt>
                <c:pt idx="64">
                  <c:v>0.95673989515681868</c:v>
                </c:pt>
                <c:pt idx="65">
                  <c:v>0.95727435399830529</c:v>
                </c:pt>
                <c:pt idx="66">
                  <c:v>0.95781262666421774</c:v>
                </c:pt>
                <c:pt idx="67">
                  <c:v>0.95834545555337081</c:v>
                </c:pt>
                <c:pt idx="68">
                  <c:v>0.95887737128330652</c:v>
                </c:pt>
                <c:pt idx="69">
                  <c:v>0.9594075991438874</c:v>
                </c:pt>
                <c:pt idx="70">
                  <c:v>0.95993326547816715</c:v>
                </c:pt>
                <c:pt idx="71">
                  <c:v>0.96045644933101537</c:v>
                </c:pt>
                <c:pt idx="72">
                  <c:v>0.96097713614220392</c:v>
                </c:pt>
                <c:pt idx="73">
                  <c:v>0.96149215389854925</c:v>
                </c:pt>
                <c:pt idx="74">
                  <c:v>0.96200772512284449</c:v>
                </c:pt>
                <c:pt idx="75">
                  <c:v>0.96251673141983451</c:v>
                </c:pt>
                <c:pt idx="76">
                  <c:v>0.96302000194721371</c:v>
                </c:pt>
                <c:pt idx="77">
                  <c:v>0.96352101905903798</c:v>
                </c:pt>
                <c:pt idx="78">
                  <c:v>0.96402005641679211</c:v>
                </c:pt>
                <c:pt idx="79">
                  <c:v>0.96451065088150589</c:v>
                </c:pt>
                <c:pt idx="80">
                  <c:v>0.96499933661900983</c:v>
                </c:pt>
                <c:pt idx="81">
                  <c:v>0.96547995810186693</c:v>
                </c:pt>
                <c:pt idx="82">
                  <c:v>0.96595790155497774</c:v>
                </c:pt>
                <c:pt idx="83">
                  <c:v>0.96642880704353828</c:v>
                </c:pt>
                <c:pt idx="84">
                  <c:v>0.96689742298301595</c:v>
                </c:pt>
                <c:pt idx="85">
                  <c:v>0.96735712618882996</c:v>
                </c:pt>
                <c:pt idx="86">
                  <c:v>0.96780941070877557</c:v>
                </c:pt>
                <c:pt idx="87">
                  <c:v>0.96825848689550986</c:v>
                </c:pt>
                <c:pt idx="88">
                  <c:v>0.96870259829546579</c:v>
                </c:pt>
                <c:pt idx="89">
                  <c:v>0.96913812509839237</c:v>
                </c:pt>
                <c:pt idx="90">
                  <c:v>0.96956707150814792</c:v>
                </c:pt>
                <c:pt idx="91">
                  <c:v>0.96999059121467623</c:v>
                </c:pt>
                <c:pt idx="92">
                  <c:v>0.97040537995289478</c:v>
                </c:pt>
                <c:pt idx="93">
                  <c:v>0.97081377670932323</c:v>
                </c:pt>
                <c:pt idx="94">
                  <c:v>0.97121363423669049</c:v>
                </c:pt>
                <c:pt idx="95">
                  <c:v>0.97160917513972767</c:v>
                </c:pt>
                <c:pt idx="96">
                  <c:v>0.9719957809953006</c:v>
                </c:pt>
                <c:pt idx="97">
                  <c:v>0.97237154040191531</c:v>
                </c:pt>
                <c:pt idx="98">
                  <c:v>0.97274365898052617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28-4147-B1E8-8238CDE24ACF}"/>
            </c:ext>
          </c:extLst>
        </c:ser>
        <c:ser>
          <c:idx val="1"/>
          <c:order val="1"/>
          <c:tx>
            <c:strRef>
              <c:f>NRTL!$L$55</c:f>
              <c:strCache>
                <c:ptCount val="1"/>
                <c:pt idx="0">
                  <c:v>Aktivitás(eth)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UNIQUAC!$D$58:$D$156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UNIQUAC!$L$58:$L$156</c:f>
              <c:numCache>
                <c:formatCode>General</c:formatCode>
                <c:ptCount val="99"/>
                <c:pt idx="0">
                  <c:v>1.0000492577454656</c:v>
                </c:pt>
                <c:pt idx="1">
                  <c:v>1.0002627882117281</c:v>
                </c:pt>
                <c:pt idx="2">
                  <c:v>1.0004619337680232</c:v>
                </c:pt>
                <c:pt idx="3">
                  <c:v>1.0006559190343427</c:v>
                </c:pt>
                <c:pt idx="4">
                  <c:v>1.0008304883351207</c:v>
                </c:pt>
                <c:pt idx="5">
                  <c:v>1.0009998153954596</c:v>
                </c:pt>
                <c:pt idx="6">
                  <c:v>1.0011533407317981</c:v>
                </c:pt>
                <c:pt idx="7">
                  <c:v>1.0012970451684413</c:v>
                </c:pt>
                <c:pt idx="8">
                  <c:v>1.0014314192547957</c:v>
                </c:pt>
                <c:pt idx="9">
                  <c:v>1.0015554062969523</c:v>
                </c:pt>
                <c:pt idx="10">
                  <c:v>1.0016664757541793</c:v>
                </c:pt>
                <c:pt idx="11">
                  <c:v>1.0017708056492884</c:v>
                </c:pt>
                <c:pt idx="12">
                  <c:v>1.0018604609992507</c:v>
                </c:pt>
                <c:pt idx="13">
                  <c:v>1.0019432202101652</c:v>
                </c:pt>
                <c:pt idx="14">
                  <c:v>1.0020144716829578</c:v>
                </c:pt>
                <c:pt idx="15">
                  <c:v>1.0020760329378922</c:v>
                </c:pt>
                <c:pt idx="16">
                  <c:v>1.0021306669076147</c:v>
                </c:pt>
                <c:pt idx="17">
                  <c:v>1.0021714370096231</c:v>
                </c:pt>
                <c:pt idx="18">
                  <c:v>1.0022080222973342</c:v>
                </c:pt>
                <c:pt idx="19">
                  <c:v>1.00223599997765</c:v>
                </c:pt>
                <c:pt idx="20">
                  <c:v>1.002250691555354</c:v>
                </c:pt>
                <c:pt idx="21">
                  <c:v>1.0022613566058827</c:v>
                </c:pt>
                <c:pt idx="22">
                  <c:v>1.0022570623535689</c:v>
                </c:pt>
                <c:pt idx="23">
                  <c:v>1.0022492258188893</c:v>
                </c:pt>
                <c:pt idx="24">
                  <c:v>1.0022354528001469</c:v>
                </c:pt>
                <c:pt idx="25">
                  <c:v>1.0022062091024475</c:v>
                </c:pt>
                <c:pt idx="26">
                  <c:v>1.0021701063844459</c:v>
                </c:pt>
                <c:pt idx="27">
                  <c:v>1.0021276967597186</c:v>
                </c:pt>
                <c:pt idx="28">
                  <c:v>1.0020792809620391</c:v>
                </c:pt>
                <c:pt idx="29">
                  <c:v>1.0020231385708684</c:v>
                </c:pt>
                <c:pt idx="30">
                  <c:v>1.0019513269260474</c:v>
                </c:pt>
                <c:pt idx="31">
                  <c:v>1.0018754999447448</c:v>
                </c:pt>
                <c:pt idx="32">
                  <c:v>1.001794070855897</c:v>
                </c:pt>
                <c:pt idx="33">
                  <c:v>1.0017052802176758</c:v>
                </c:pt>
                <c:pt idx="34">
                  <c:v>1.0015997946268393</c:v>
                </c:pt>
                <c:pt idx="35">
                  <c:v>1.0014959550702669</c:v>
                </c:pt>
                <c:pt idx="36">
                  <c:v>1.0013840420449702</c:v>
                </c:pt>
                <c:pt idx="37">
                  <c:v>1.0012579050833534</c:v>
                </c:pt>
                <c:pt idx="38">
                  <c:v>1.0011243713038478</c:v>
                </c:pt>
                <c:pt idx="39">
                  <c:v>1.0009861259528259</c:v>
                </c:pt>
                <c:pt idx="40">
                  <c:v>1.0008378354747032</c:v>
                </c:pt>
                <c:pt idx="41">
                  <c:v>1.000681216774304</c:v>
                </c:pt>
                <c:pt idx="42">
                  <c:v>1.0005187392513062</c:v>
                </c:pt>
                <c:pt idx="43">
                  <c:v>1.0003542880159182</c:v>
                </c:pt>
                <c:pt idx="44">
                  <c:v>1.0001706884669366</c:v>
                </c:pt>
                <c:pt idx="45">
                  <c:v>0.99998276804316155</c:v>
                </c:pt>
                <c:pt idx="46">
                  <c:v>0.99978158081117496</c:v>
                </c:pt>
                <c:pt idx="47">
                  <c:v>0.99957494525902368</c:v>
                </c:pt>
                <c:pt idx="48">
                  <c:v>0.9993761328626608</c:v>
                </c:pt>
                <c:pt idx="49">
                  <c:v>0.99915314175365522</c:v>
                </c:pt>
                <c:pt idx="50">
                  <c:v>0.99891552765073854</c:v>
                </c:pt>
                <c:pt idx="51">
                  <c:v>0.9986824314332251</c:v>
                </c:pt>
                <c:pt idx="52">
                  <c:v>0.99844007480074382</c:v>
                </c:pt>
                <c:pt idx="53">
                  <c:v>0.99817681951514303</c:v>
                </c:pt>
                <c:pt idx="54">
                  <c:v>0.99791991536771829</c:v>
                </c:pt>
                <c:pt idx="55">
                  <c:v>0.99763625861901006</c:v>
                </c:pt>
                <c:pt idx="56">
                  <c:v>0.9973684731475152</c:v>
                </c:pt>
                <c:pt idx="57">
                  <c:v>0.99706896556784308</c:v>
                </c:pt>
                <c:pt idx="58">
                  <c:v>0.99676590911177076</c:v>
                </c:pt>
                <c:pt idx="59">
                  <c:v>0.99646576409351251</c:v>
                </c:pt>
                <c:pt idx="60">
                  <c:v>0.99614984614583901</c:v>
                </c:pt>
                <c:pt idx="61">
                  <c:v>0.99582210051425868</c:v>
                </c:pt>
                <c:pt idx="62">
                  <c:v>0.99547737274316084</c:v>
                </c:pt>
                <c:pt idx="63">
                  <c:v>0.9951347006178326</c:v>
                </c:pt>
                <c:pt idx="64">
                  <c:v>0.99477423551737243</c:v>
                </c:pt>
                <c:pt idx="65">
                  <c:v>0.99441257000834504</c:v>
                </c:pt>
                <c:pt idx="66">
                  <c:v>0.99406067344585292</c:v>
                </c:pt>
                <c:pt idx="67">
                  <c:v>0.99366143508661375</c:v>
                </c:pt>
                <c:pt idx="68">
                  <c:v>0.99326135437144014</c:v>
                </c:pt>
                <c:pt idx="69">
                  <c:v>0.99286719464340567</c:v>
                </c:pt>
                <c:pt idx="70">
                  <c:v>0.99244277897986199</c:v>
                </c:pt>
                <c:pt idx="71">
                  <c:v>0.99202155101287026</c:v>
                </c:pt>
                <c:pt idx="72">
                  <c:v>0.99159532177224941</c:v>
                </c:pt>
                <c:pt idx="73">
                  <c:v>0.99114287803612366</c:v>
                </c:pt>
                <c:pt idx="74">
                  <c:v>0.99069281499756845</c:v>
                </c:pt>
                <c:pt idx="75">
                  <c:v>0.99025045752667329</c:v>
                </c:pt>
                <c:pt idx="76">
                  <c:v>0.98978323938105839</c:v>
                </c:pt>
                <c:pt idx="77">
                  <c:v>0.9893007156064284</c:v>
                </c:pt>
                <c:pt idx="78">
                  <c:v>0.9888024474360767</c:v>
                </c:pt>
                <c:pt idx="79">
                  <c:v>0.98827091460723404</c:v>
                </c:pt>
                <c:pt idx="80">
                  <c:v>0.98776611725256069</c:v>
                </c:pt>
                <c:pt idx="81">
                  <c:v>0.98726719952710373</c:v>
                </c:pt>
                <c:pt idx="82">
                  <c:v>0.98668827332294595</c:v>
                </c:pt>
                <c:pt idx="83">
                  <c:v>0.98613018171916067</c:v>
                </c:pt>
                <c:pt idx="84">
                  <c:v>0.98556649662819418</c:v>
                </c:pt>
                <c:pt idx="85">
                  <c:v>0.98502717378371063</c:v>
                </c:pt>
                <c:pt idx="86">
                  <c:v>0.98446062414613966</c:v>
                </c:pt>
                <c:pt idx="87">
                  <c:v>0.98390355242307703</c:v>
                </c:pt>
                <c:pt idx="88">
                  <c:v>0.98326262822204868</c:v>
                </c:pt>
                <c:pt idx="89">
                  <c:v>0.98267227737313967</c:v>
                </c:pt>
                <c:pt idx="90">
                  <c:v>0.98202358059525419</c:v>
                </c:pt>
                <c:pt idx="91">
                  <c:v>0.98131279337389765</c:v>
                </c:pt>
                <c:pt idx="92">
                  <c:v>0.98072735247089948</c:v>
                </c:pt>
                <c:pt idx="93">
                  <c:v>0.98009697071222712</c:v>
                </c:pt>
                <c:pt idx="94">
                  <c:v>0.97937739701285442</c:v>
                </c:pt>
                <c:pt idx="95">
                  <c:v>0.97886259339489601</c:v>
                </c:pt>
                <c:pt idx="96">
                  <c:v>0.97817719455148822</c:v>
                </c:pt>
                <c:pt idx="97">
                  <c:v>0.97692709797606625</c:v>
                </c:pt>
                <c:pt idx="98">
                  <c:v>0.97632456729869066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28-4147-B1E8-8238CDE24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297552"/>
        <c:axId val="871298384"/>
      </c:scatterChart>
      <c:valAx>
        <c:axId val="871297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71298384"/>
        <c:crosses val="autoZero"/>
        <c:crossBetween val="midCat"/>
      </c:valAx>
      <c:valAx>
        <c:axId val="8712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71297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Mod</a:t>
            </a:r>
            <a:r>
              <a:rPr lang="hu-HU" baseline="0"/>
              <a:t> herington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UNIFAC!$R$57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UNIFAC!$R$58:$R$156</c:f>
              <c:numCache>
                <c:formatCode>General</c:formatCode>
                <c:ptCount val="99"/>
                <c:pt idx="0">
                  <c:v>3.6188891478171605</c:v>
                </c:pt>
                <c:pt idx="1">
                  <c:v>7.5484532117902488</c:v>
                </c:pt>
                <c:pt idx="2">
                  <c:v>11.295245328858961</c:v>
                </c:pt>
                <c:pt idx="3">
                  <c:v>14.868831085635362</c:v>
                </c:pt>
                <c:pt idx="4">
                  <c:v>18.274175864410552</c:v>
                </c:pt>
                <c:pt idx="5">
                  <c:v>21.536666969988353</c:v>
                </c:pt>
                <c:pt idx="6">
                  <c:v>24.648406414097625</c:v>
                </c:pt>
                <c:pt idx="7">
                  <c:v>27.643696473614629</c:v>
                </c:pt>
                <c:pt idx="8">
                  <c:v>30.516405957865988</c:v>
                </c:pt>
                <c:pt idx="9">
                  <c:v>33.291015172394722</c:v>
                </c:pt>
                <c:pt idx="10">
                  <c:v>35.959776312814562</c:v>
                </c:pt>
                <c:pt idx="11">
                  <c:v>38.545786553439207</c:v>
                </c:pt>
                <c:pt idx="12">
                  <c:v>41.037006309864829</c:v>
                </c:pt>
                <c:pt idx="13">
                  <c:v>43.460104631189189</c:v>
                </c:pt>
                <c:pt idx="14">
                  <c:v>45.806197694762979</c:v>
                </c:pt>
                <c:pt idx="15">
                  <c:v>48.096303003659777</c:v>
                </c:pt>
                <c:pt idx="16">
                  <c:v>50.320516410720039</c:v>
                </c:pt>
                <c:pt idx="17">
                  <c:v>52.5015931888816</c:v>
                </c:pt>
                <c:pt idx="18">
                  <c:v>54.633576850238427</c:v>
                </c:pt>
                <c:pt idx="19">
                  <c:v>56.715507301471199</c:v>
                </c:pt>
                <c:pt idx="20">
                  <c:v>58.753093575520694</c:v>
                </c:pt>
                <c:pt idx="21">
                  <c:v>60.758341740777766</c:v>
                </c:pt>
                <c:pt idx="22">
                  <c:v>62.725387370077271</c:v>
                </c:pt>
                <c:pt idx="23">
                  <c:v>64.675254143275026</c:v>
                </c:pt>
                <c:pt idx="24">
                  <c:v>66.582885875948705</c:v>
                </c:pt>
                <c:pt idx="25">
                  <c:v>68.469307514679272</c:v>
                </c:pt>
                <c:pt idx="26">
                  <c:v>70.332718078411318</c:v>
                </c:pt>
                <c:pt idx="27">
                  <c:v>72.169945719071748</c:v>
                </c:pt>
                <c:pt idx="28">
                  <c:v>73.988809108425457</c:v>
                </c:pt>
                <c:pt idx="29">
                  <c:v>75.785590389301134</c:v>
                </c:pt>
                <c:pt idx="30">
                  <c:v>77.570918889400573</c:v>
                </c:pt>
                <c:pt idx="31">
                  <c:v>79.338323565244693</c:v>
                </c:pt>
                <c:pt idx="32">
                  <c:v>81.083500050590658</c:v>
                </c:pt>
                <c:pt idx="33">
                  <c:v>82.806738848545237</c:v>
                </c:pt>
                <c:pt idx="34">
                  <c:v>84.510648049965596</c:v>
                </c:pt>
                <c:pt idx="35">
                  <c:v>86.197716490228501</c:v>
                </c:pt>
                <c:pt idx="36">
                  <c:v>87.886518339935364</c:v>
                </c:pt>
                <c:pt idx="37">
                  <c:v>89.543467121454995</c:v>
                </c:pt>
                <c:pt idx="38">
                  <c:v>91.198342055927696</c:v>
                </c:pt>
                <c:pt idx="39">
                  <c:v>92.819862482594857</c:v>
                </c:pt>
                <c:pt idx="40">
                  <c:v>94.420585412177942</c:v>
                </c:pt>
                <c:pt idx="41">
                  <c:v>96.000495118226524</c:v>
                </c:pt>
                <c:pt idx="42">
                  <c:v>97.570553824423953</c:v>
                </c:pt>
                <c:pt idx="43">
                  <c:v>99.108516057344147</c:v>
                </c:pt>
                <c:pt idx="44">
                  <c:v>100.61650240816665</c:v>
                </c:pt>
                <c:pt idx="45">
                  <c:v>102.12562376103467</c:v>
                </c:pt>
                <c:pt idx="46">
                  <c:v>103.60410095886921</c:v>
                </c:pt>
                <c:pt idx="47">
                  <c:v>105.02707204483592</c:v>
                </c:pt>
                <c:pt idx="48">
                  <c:v>106.45664820964855</c:v>
                </c:pt>
                <c:pt idx="49">
                  <c:v>107.83375890897432</c:v>
                </c:pt>
                <c:pt idx="50">
                  <c:v>109.16452282770297</c:v>
                </c:pt>
                <c:pt idx="51">
                  <c:v>110.4583633150482</c:v>
                </c:pt>
                <c:pt idx="52">
                  <c:v>111.72306731947288</c:v>
                </c:pt>
                <c:pt idx="53">
                  <c:v>112.93748079897293</c:v>
                </c:pt>
                <c:pt idx="54">
                  <c:v>114.11718697145561</c:v>
                </c:pt>
                <c:pt idx="55">
                  <c:v>115.23713701520627</c:v>
                </c:pt>
                <c:pt idx="56">
                  <c:v>116.28367673953741</c:v>
                </c:pt>
                <c:pt idx="57">
                  <c:v>117.28661346035621</c:v>
                </c:pt>
                <c:pt idx="58">
                  <c:v>118.22125506263556</c:v>
                </c:pt>
                <c:pt idx="59">
                  <c:v>119.0870696980497</c:v>
                </c:pt>
                <c:pt idx="60">
                  <c:v>119.86702734789111</c:v>
                </c:pt>
                <c:pt idx="61">
                  <c:v>120.60182784698142</c:v>
                </c:pt>
                <c:pt idx="62">
                  <c:v>121.21128320472563</c:v>
                </c:pt>
                <c:pt idx="63">
                  <c:v>121.72664670768609</c:v>
                </c:pt>
                <c:pt idx="64">
                  <c:v>122.16496507517824</c:v>
                </c:pt>
                <c:pt idx="65">
                  <c:v>122.49610946270643</c:v>
                </c:pt>
                <c:pt idx="66">
                  <c:v>122.68519789873574</c:v>
                </c:pt>
                <c:pt idx="67">
                  <c:v>122.77017297139597</c:v>
                </c:pt>
                <c:pt idx="68">
                  <c:v>122.71859908753618</c:v>
                </c:pt>
                <c:pt idx="69">
                  <c:v>122.51939190295406</c:v>
                </c:pt>
                <c:pt idx="70">
                  <c:v>122.14255492727166</c:v>
                </c:pt>
                <c:pt idx="71">
                  <c:v>121.61506708843095</c:v>
                </c:pt>
                <c:pt idx="72">
                  <c:v>120.8993303340046</c:v>
                </c:pt>
                <c:pt idx="73">
                  <c:v>120.00598912273911</c:v>
                </c:pt>
                <c:pt idx="74">
                  <c:v>118.89421464769984</c:v>
                </c:pt>
                <c:pt idx="75">
                  <c:v>117.56493595576136</c:v>
                </c:pt>
                <c:pt idx="76">
                  <c:v>115.97047813645119</c:v>
                </c:pt>
                <c:pt idx="77">
                  <c:v>114.15074139467113</c:v>
                </c:pt>
                <c:pt idx="78">
                  <c:v>112.00612117033374</c:v>
                </c:pt>
                <c:pt idx="79">
                  <c:v>109.57553901177253</c:v>
                </c:pt>
                <c:pt idx="80">
                  <c:v>106.82910743266709</c:v>
                </c:pt>
                <c:pt idx="81">
                  <c:v>103.69361486847787</c:v>
                </c:pt>
                <c:pt idx="82">
                  <c:v>100.19375651712603</c:v>
                </c:pt>
                <c:pt idx="83">
                  <c:v>96.295773220471844</c:v>
                </c:pt>
                <c:pt idx="84">
                  <c:v>91.922650534405321</c:v>
                </c:pt>
                <c:pt idx="85">
                  <c:v>87.055274075897813</c:v>
                </c:pt>
                <c:pt idx="86">
                  <c:v>81.681415520780334</c:v>
                </c:pt>
                <c:pt idx="87">
                  <c:v>75.717464636368732</c:v>
                </c:pt>
                <c:pt idx="88">
                  <c:v>69.146779890323359</c:v>
                </c:pt>
                <c:pt idx="89">
                  <c:v>61.874406306439909</c:v>
                </c:pt>
                <c:pt idx="90">
                  <c:v>53.868318318280195</c:v>
                </c:pt>
                <c:pt idx="91">
                  <c:v>45.023966944558516</c:v>
                </c:pt>
                <c:pt idx="92">
                  <c:v>35.319171719218517</c:v>
                </c:pt>
                <c:pt idx="93">
                  <c:v>24.623694708937386</c:v>
                </c:pt>
                <c:pt idx="94">
                  <c:v>12.853812315108261</c:v>
                </c:pt>
                <c:pt idx="95">
                  <c:v>-0.10928701264604573</c:v>
                </c:pt>
                <c:pt idx="96">
                  <c:v>-14.365087435538868</c:v>
                </c:pt>
                <c:pt idx="97">
                  <c:v>-30.089260831892084</c:v>
                </c:pt>
                <c:pt idx="98">
                  <c:v>-47.43184964190759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B4-4933-8584-21A019DBC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392400"/>
        <c:axId val="1904386576"/>
      </c:scatterChart>
      <c:valAx>
        <c:axId val="190439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86576"/>
        <c:crosses val="autoZero"/>
        <c:crossBetween val="midCat"/>
      </c:valAx>
      <c:valAx>
        <c:axId val="19043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dGe(Havasi)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9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L-W</a:t>
            </a:r>
          </a:p>
          <a:p>
            <a:pPr>
              <a:defRPr/>
            </a:pPr>
            <a:r>
              <a:rPr lang="hu-HU"/>
              <a:t>dH meghatározás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UNIFAC!$S$57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627077865266842E-2"/>
                  <c:y val="0.10352880143693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UNIFAC!$A$58:$A$156</c:f>
              <c:numCache>
                <c:formatCode>General</c:formatCode>
                <c:ptCount val="99"/>
                <c:pt idx="0">
                  <c:v>2.8591761398320125E-3</c:v>
                </c:pt>
                <c:pt idx="1">
                  <c:v>2.8702393492593351E-3</c:v>
                </c:pt>
                <c:pt idx="2">
                  <c:v>2.8811734904379618E-3</c:v>
                </c:pt>
                <c:pt idx="3">
                  <c:v>2.8919737894631519E-3</c:v>
                </c:pt>
                <c:pt idx="4">
                  <c:v>2.9026354478548797E-3</c:v>
                </c:pt>
                <c:pt idx="5">
                  <c:v>2.9131561920737103E-3</c:v>
                </c:pt>
                <c:pt idx="6">
                  <c:v>2.9235320945353339E-3</c:v>
                </c:pt>
                <c:pt idx="7">
                  <c:v>2.9337618190262084E-3</c:v>
                </c:pt>
                <c:pt idx="8">
                  <c:v>2.9438423796137739E-3</c:v>
                </c:pt>
                <c:pt idx="9">
                  <c:v>2.9537734455767246E-3</c:v>
                </c:pt>
                <c:pt idx="10">
                  <c:v>2.9635530393014552E-3</c:v>
                </c:pt>
                <c:pt idx="11">
                  <c:v>2.9731810152877993E-3</c:v>
                </c:pt>
                <c:pt idx="12">
                  <c:v>2.9826564492787342E-3</c:v>
                </c:pt>
                <c:pt idx="13">
                  <c:v>2.9919802960145627E-3</c:v>
                </c:pt>
                <c:pt idx="14">
                  <c:v>3.0011518420769894E-3</c:v>
                </c:pt>
                <c:pt idx="15">
                  <c:v>3.0101731812834658E-3</c:v>
                </c:pt>
                <c:pt idx="16">
                  <c:v>3.0190438265535174E-3</c:v>
                </c:pt>
                <c:pt idx="17">
                  <c:v>3.0277661292886413E-3</c:v>
                </c:pt>
                <c:pt idx="18">
                  <c:v>3.0363416698118112E-3</c:v>
                </c:pt>
                <c:pt idx="19">
                  <c:v>3.0447703025283778E-3</c:v>
                </c:pt>
                <c:pt idx="20">
                  <c:v>3.0530547644751433E-3</c:v>
                </c:pt>
                <c:pt idx="21">
                  <c:v>3.0611970014963138E-3</c:v>
                </c:pt>
                <c:pt idx="22">
                  <c:v>3.0691990832916178E-3</c:v>
                </c:pt>
                <c:pt idx="23">
                  <c:v>3.077063201647337E-3</c:v>
                </c:pt>
                <c:pt idx="24">
                  <c:v>3.0847907170009916E-3</c:v>
                </c:pt>
                <c:pt idx="25">
                  <c:v>3.0923840456485367E-3</c:v>
                </c:pt>
                <c:pt idx="26">
                  <c:v>3.0998457206784817E-3</c:v>
                </c:pt>
                <c:pt idx="27">
                  <c:v>3.1071774244917048E-3</c:v>
                </c:pt>
                <c:pt idx="28">
                  <c:v>3.1143828741331506E-3</c:v>
                </c:pt>
                <c:pt idx="29">
                  <c:v>3.1214620178940935E-3</c:v>
                </c:pt>
                <c:pt idx="30">
                  <c:v>3.1284197538434203E-3</c:v>
                </c:pt>
                <c:pt idx="31">
                  <c:v>3.1352562068667129E-3</c:v>
                </c:pt>
                <c:pt idx="32">
                  <c:v>3.1419745173298752E-3</c:v>
                </c:pt>
                <c:pt idx="33">
                  <c:v>3.1485759463281155E-3</c:v>
                </c:pt>
                <c:pt idx="34">
                  <c:v>3.155063814320709E-3</c:v>
                </c:pt>
                <c:pt idx="35">
                  <c:v>3.1614395425270526E-3</c:v>
                </c:pt>
                <c:pt idx="36">
                  <c:v>3.1677066247515727E-3</c:v>
                </c:pt>
                <c:pt idx="37">
                  <c:v>3.1738646213436686E-3</c:v>
                </c:pt>
                <c:pt idx="38">
                  <c:v>3.1799181807052102E-3</c:v>
                </c:pt>
                <c:pt idx="39">
                  <c:v>3.1858669843188442E-3</c:v>
                </c:pt>
                <c:pt idx="40">
                  <c:v>3.1917138003002129E-3</c:v>
                </c:pt>
                <c:pt idx="41">
                  <c:v>3.1974604490129762E-3</c:v>
                </c:pt>
                <c:pt idx="42">
                  <c:v>3.2031098352768737E-3</c:v>
                </c:pt>
                <c:pt idx="43">
                  <c:v>3.2086618468287515E-3</c:v>
                </c:pt>
                <c:pt idx="44">
                  <c:v>3.2141184653355719E-3</c:v>
                </c:pt>
                <c:pt idx="45">
                  <c:v>3.2194827643380474E-3</c:v>
                </c:pt>
                <c:pt idx="46">
                  <c:v>3.2247558053666386E-3</c:v>
                </c:pt>
                <c:pt idx="47">
                  <c:v>3.2299376460537431E-3</c:v>
                </c:pt>
                <c:pt idx="48">
                  <c:v>3.2350315092068999E-3</c:v>
                </c:pt>
                <c:pt idx="49">
                  <c:v>3.2400375325947776E-3</c:v>
                </c:pt>
                <c:pt idx="50">
                  <c:v>3.2449569313091299E-3</c:v>
                </c:pt>
                <c:pt idx="51">
                  <c:v>3.2497920133111482E-3</c:v>
                </c:pt>
                <c:pt idx="52">
                  <c:v>3.2545440758022372E-3</c:v>
                </c:pt>
                <c:pt idx="53">
                  <c:v>3.2592123266017565E-3</c:v>
                </c:pt>
                <c:pt idx="54">
                  <c:v>3.2638002449808462E-3</c:v>
                </c:pt>
                <c:pt idx="55">
                  <c:v>3.2683081635474483E-3</c:v>
                </c:pt>
                <c:pt idx="56">
                  <c:v>3.272736436389295E-3</c:v>
                </c:pt>
                <c:pt idx="57">
                  <c:v>3.2770865127899774E-3</c:v>
                </c:pt>
                <c:pt idx="58">
                  <c:v>3.2813587975526314E-3</c:v>
                </c:pt>
                <c:pt idx="59">
                  <c:v>3.2855547954972128E-3</c:v>
                </c:pt>
                <c:pt idx="60">
                  <c:v>3.2896749603758654E-3</c:v>
                </c:pt>
                <c:pt idx="61">
                  <c:v>3.2937219354305341E-3</c:v>
                </c:pt>
                <c:pt idx="62">
                  <c:v>3.2976929669772323E-3</c:v>
                </c:pt>
                <c:pt idx="63">
                  <c:v>3.3015907394341668E-3</c:v>
                </c:pt>
                <c:pt idx="64">
                  <c:v>3.3054168841355532E-3</c:v>
                </c:pt>
                <c:pt idx="65">
                  <c:v>3.309170870692494E-3</c:v>
                </c:pt>
                <c:pt idx="66">
                  <c:v>3.3128521768917298E-3</c:v>
                </c:pt>
                <c:pt idx="67">
                  <c:v>3.316463588546262E-3</c:v>
                </c:pt>
                <c:pt idx="68">
                  <c:v>3.3200057236898676E-3</c:v>
                </c:pt>
                <c:pt idx="69">
                  <c:v>3.3234770083522308E-3</c:v>
                </c:pt>
                <c:pt idx="70">
                  <c:v>3.3268791877091777E-3</c:v>
                </c:pt>
                <c:pt idx="71">
                  <c:v>3.3302129238237106E-3</c:v>
                </c:pt>
                <c:pt idx="72">
                  <c:v>3.3334800064536178E-3</c:v>
                </c:pt>
                <c:pt idx="73">
                  <c:v>3.3366800233968004E-3</c:v>
                </c:pt>
                <c:pt idx="74">
                  <c:v>3.3398125697185871E-3</c:v>
                </c:pt>
                <c:pt idx="75">
                  <c:v>3.342879482843173E-3</c:v>
                </c:pt>
                <c:pt idx="76">
                  <c:v>3.3458803847762441E-3</c:v>
                </c:pt>
                <c:pt idx="77">
                  <c:v>3.3488193904679881E-3</c:v>
                </c:pt>
                <c:pt idx="78">
                  <c:v>3.3516939125864827E-3</c:v>
                </c:pt>
                <c:pt idx="79">
                  <c:v>3.3545058561285984E-3</c:v>
                </c:pt>
                <c:pt idx="80">
                  <c:v>3.3572582748862645E-3</c:v>
                </c:pt>
                <c:pt idx="81">
                  <c:v>3.3599497351519624E-3</c:v>
                </c:pt>
                <c:pt idx="82">
                  <c:v>3.362584455511831E-3</c:v>
                </c:pt>
                <c:pt idx="83">
                  <c:v>3.3651632911835417E-3</c:v>
                </c:pt>
                <c:pt idx="84">
                  <c:v>3.3676882436697564E-3</c:v>
                </c:pt>
                <c:pt idx="85">
                  <c:v>3.3701624687922961E-3</c:v>
                </c:pt>
                <c:pt idx="86">
                  <c:v>3.3725902842419095E-3</c:v>
                </c:pt>
                <c:pt idx="87">
                  <c:v>3.3749737595790198E-3</c:v>
                </c:pt>
                <c:pt idx="88">
                  <c:v>3.3773172618062571E-3</c:v>
                </c:pt>
                <c:pt idx="89">
                  <c:v>3.3796274704231909E-3</c:v>
                </c:pt>
                <c:pt idx="90">
                  <c:v>3.3819099607055882E-3</c:v>
                </c:pt>
                <c:pt idx="91">
                  <c:v>3.3841726307068994E-3</c:v>
                </c:pt>
                <c:pt idx="92">
                  <c:v>3.3864245689166185E-3</c:v>
                </c:pt>
                <c:pt idx="93">
                  <c:v>3.3886772095192011E-3</c:v>
                </c:pt>
                <c:pt idx="94">
                  <c:v>3.3909431976323081E-3</c:v>
                </c:pt>
                <c:pt idx="95">
                  <c:v>3.3932387004302969E-3</c:v>
                </c:pt>
                <c:pt idx="96">
                  <c:v>3.3955834325409633E-3</c:v>
                </c:pt>
                <c:pt idx="97">
                  <c:v>3.3980006843573381E-3</c:v>
                </c:pt>
                <c:pt idx="98">
                  <c:v>3.4005208237693689E-3</c:v>
                </c:pt>
              </c:numCache>
            </c:numRef>
          </c:xVal>
          <c:yVal>
            <c:numRef>
              <c:f>UNIFAC!$S$58:$S$156</c:f>
              <c:numCache>
                <c:formatCode>General</c:formatCode>
                <c:ptCount val="99"/>
                <c:pt idx="0">
                  <c:v>1.7175665247180583</c:v>
                </c:pt>
                <c:pt idx="1">
                  <c:v>1.684793110585153</c:v>
                </c:pt>
                <c:pt idx="2">
                  <c:v>1.6523396816792553</c:v>
                </c:pt>
                <c:pt idx="3">
                  <c:v>1.6202224682308302</c:v>
                </c:pt>
                <c:pt idx="4">
                  <c:v>1.588457865995385</c:v>
                </c:pt>
                <c:pt idx="5">
                  <c:v>1.5570548169748837</c:v>
                </c:pt>
                <c:pt idx="6">
                  <c:v>1.5260272455076214</c:v>
                </c:pt>
                <c:pt idx="7">
                  <c:v>1.4953813713968649</c:v>
                </c:pt>
                <c:pt idx="8">
                  <c:v>1.4651283774471282</c:v>
                </c:pt>
                <c:pt idx="9">
                  <c:v>1.4352714978911139</c:v>
                </c:pt>
                <c:pt idx="10">
                  <c:v>1.4058189146729074</c:v>
                </c:pt>
                <c:pt idx="11">
                  <c:v>1.3767732946676967</c:v>
                </c:pt>
                <c:pt idx="12">
                  <c:v>1.3481396379831492</c:v>
                </c:pt>
                <c:pt idx="13">
                  <c:v>1.3199172454780523</c:v>
                </c:pt>
                <c:pt idx="14">
                  <c:v>1.2921104347169943</c:v>
                </c:pt>
                <c:pt idx="15">
                  <c:v>1.2647149792119399</c:v>
                </c:pt>
                <c:pt idx="16">
                  <c:v>1.2377344416324694</c:v>
                </c:pt>
                <c:pt idx="17">
                  <c:v>1.2111637138403826</c:v>
                </c:pt>
                <c:pt idx="18">
                  <c:v>1.1849999713662607</c:v>
                </c:pt>
                <c:pt idx="19">
                  <c:v>1.1592456120662691</c:v>
                </c:pt>
                <c:pt idx="20">
                  <c:v>1.1338941826368218</c:v>
                </c:pt>
                <c:pt idx="21">
                  <c:v>1.1089415811508352</c:v>
                </c:pt>
                <c:pt idx="22">
                  <c:v>1.0843832655966692</c:v>
                </c:pt>
                <c:pt idx="23">
                  <c:v>1.0602142576482925</c:v>
                </c:pt>
                <c:pt idx="24">
                  <c:v>1.0364320774659692</c:v>
                </c:pt>
                <c:pt idx="25">
                  <c:v>1.0130309422565227</c:v>
                </c:pt>
                <c:pt idx="26">
                  <c:v>0.99000464503482077</c:v>
                </c:pt>
                <c:pt idx="27">
                  <c:v>0.9673495450452434</c:v>
                </c:pt>
                <c:pt idx="28">
                  <c:v>0.94505565300289696</c:v>
                </c:pt>
                <c:pt idx="29">
                  <c:v>0.92312458224096228</c:v>
                </c:pt>
                <c:pt idx="30">
                  <c:v>0.90154256289094947</c:v>
                </c:pt>
                <c:pt idx="31">
                  <c:v>0.88031056272248942</c:v>
                </c:pt>
                <c:pt idx="32">
                  <c:v>0.85942014592463634</c:v>
                </c:pt>
                <c:pt idx="33">
                  <c:v>0.83886866475698663</c:v>
                </c:pt>
                <c:pt idx="34">
                  <c:v>0.81864701202131851</c:v>
                </c:pt>
                <c:pt idx="35">
                  <c:v>0.79875194451420628</c:v>
                </c:pt>
                <c:pt idx="36">
                  <c:v>0.77917370321909496</c:v>
                </c:pt>
                <c:pt idx="37">
                  <c:v>0.75991477217853398</c:v>
                </c:pt>
                <c:pt idx="38">
                  <c:v>0.74096168642800597</c:v>
                </c:pt>
                <c:pt idx="39">
                  <c:v>0.72231647828378454</c:v>
                </c:pt>
                <c:pt idx="40">
                  <c:v>0.70397147946885097</c:v>
                </c:pt>
                <c:pt idx="41">
                  <c:v>0.68592194876132184</c:v>
                </c:pt>
                <c:pt idx="42">
                  <c:v>0.66815969573343437</c:v>
                </c:pt>
                <c:pt idx="43">
                  <c:v>0.65068597962539876</c:v>
                </c:pt>
                <c:pt idx="44">
                  <c:v>0.63349544777447098</c:v>
                </c:pt>
                <c:pt idx="45">
                  <c:v>0.61657926501291194</c:v>
                </c:pt>
                <c:pt idx="46">
                  <c:v>0.59993490021826945</c:v>
                </c:pt>
                <c:pt idx="47">
                  <c:v>0.5835629708178186</c:v>
                </c:pt>
                <c:pt idx="48">
                  <c:v>0.56745406739981219</c:v>
                </c:pt>
                <c:pt idx="49">
                  <c:v>0.55160850110164206</c:v>
                </c:pt>
                <c:pt idx="50">
                  <c:v>0.53602315565747838</c:v>
                </c:pt>
                <c:pt idx="51">
                  <c:v>0.5206914231315769</c:v>
                </c:pt>
                <c:pt idx="52">
                  <c:v>0.50560986861267887</c:v>
                </c:pt>
                <c:pt idx="53">
                  <c:v>0.49078167230672592</c:v>
                </c:pt>
                <c:pt idx="54">
                  <c:v>0.47619642778245563</c:v>
                </c:pt>
                <c:pt idx="55">
                  <c:v>0.46185369774746254</c:v>
                </c:pt>
                <c:pt idx="56">
                  <c:v>0.447752963469569</c:v>
                </c:pt>
                <c:pt idx="57">
                  <c:v>0.43389020153364194</c:v>
                </c:pt>
                <c:pt idx="58">
                  <c:v>0.42026469706730818</c:v>
                </c:pt>
                <c:pt idx="59">
                  <c:v>0.40687220972024085</c:v>
                </c:pt>
                <c:pt idx="60">
                  <c:v>0.39371183407126575</c:v>
                </c:pt>
                <c:pt idx="61">
                  <c:v>0.38077565026378668</c:v>
                </c:pt>
                <c:pt idx="62">
                  <c:v>0.36807297532299532</c:v>
                </c:pt>
                <c:pt idx="63">
                  <c:v>0.35559572882092466</c:v>
                </c:pt>
                <c:pt idx="64">
                  <c:v>0.34333917206129883</c:v>
                </c:pt>
                <c:pt idx="65">
                  <c:v>0.33130547566607582</c:v>
                </c:pt>
                <c:pt idx="66">
                  <c:v>0.31949678058325426</c:v>
                </c:pt>
                <c:pt idx="67">
                  <c:v>0.30790460215983817</c:v>
                </c:pt>
                <c:pt idx="68">
                  <c:v>0.29652738941842405</c:v>
                </c:pt>
                <c:pt idx="69">
                  <c:v>0.2853706260040188</c:v>
                </c:pt>
                <c:pt idx="70">
                  <c:v>0.27442912272047887</c:v>
                </c:pt>
                <c:pt idx="71">
                  <c:v>0.26370115522970272</c:v>
                </c:pt>
                <c:pt idx="72">
                  <c:v>0.2531813542826854</c:v>
                </c:pt>
                <c:pt idx="73">
                  <c:v>0.24287142606798137</c:v>
                </c:pt>
                <c:pt idx="74">
                  <c:v>0.23277304921670186</c:v>
                </c:pt>
                <c:pt idx="75">
                  <c:v>0.22288066320253958</c:v>
                </c:pt>
                <c:pt idx="76">
                  <c:v>0.21319583889257282</c:v>
                </c:pt>
                <c:pt idx="77">
                  <c:v>0.20370563089616175</c:v>
                </c:pt>
                <c:pt idx="78">
                  <c:v>0.1944187179819046</c:v>
                </c:pt>
                <c:pt idx="79">
                  <c:v>0.18532926488969984</c:v>
                </c:pt>
                <c:pt idx="80">
                  <c:v>0.17642770089271853</c:v>
                </c:pt>
                <c:pt idx="81">
                  <c:v>0.16771895312129931</c:v>
                </c:pt>
                <c:pt idx="82">
                  <c:v>0.15918964937443744</c:v>
                </c:pt>
                <c:pt idx="83">
                  <c:v>0.1508372814395178</c:v>
                </c:pt>
                <c:pt idx="84">
                  <c:v>0.14265561545661518</c:v>
                </c:pt>
                <c:pt idx="85">
                  <c:v>0.13463465772171454</c:v>
                </c:pt>
                <c:pt idx="86">
                  <c:v>0.12676062248087219</c:v>
                </c:pt>
                <c:pt idx="87">
                  <c:v>0.11902699137702649</c:v>
                </c:pt>
                <c:pt idx="88">
                  <c:v>0.11141977168036567</c:v>
                </c:pt>
                <c:pt idx="89">
                  <c:v>0.10391743214920254</c:v>
                </c:pt>
                <c:pt idx="90">
                  <c:v>9.6501990970869339E-2</c:v>
                </c:pt>
                <c:pt idx="91">
                  <c:v>8.9147883607925985E-2</c:v>
                </c:pt>
                <c:pt idx="92">
                  <c:v>8.1825630631298232E-2</c:v>
                </c:pt>
                <c:pt idx="93">
                  <c:v>7.4498071734000859E-2</c:v>
                </c:pt>
                <c:pt idx="94">
                  <c:v>6.7124043703430572E-2</c:v>
                </c:pt>
                <c:pt idx="95">
                  <c:v>5.9650845980504165E-2</c:v>
                </c:pt>
                <c:pt idx="96">
                  <c:v>5.2014131758368526E-2</c:v>
                </c:pt>
                <c:pt idx="97">
                  <c:v>4.4137786399479711E-2</c:v>
                </c:pt>
                <c:pt idx="98">
                  <c:v>3.5922475660203457E-2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6C-4B30-A386-87B9C1FD16D8}"/>
            </c:ext>
          </c:extLst>
        </c:ser>
        <c:ser>
          <c:idx val="1"/>
          <c:order val="1"/>
          <c:tx>
            <c:strRef>
              <c:f>UNIFAC!$T$57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928477690288717E-2"/>
                  <c:y val="-0.174275296545067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UNIFAC!$A$58:$A$156</c:f>
              <c:numCache>
                <c:formatCode>General</c:formatCode>
                <c:ptCount val="99"/>
                <c:pt idx="0">
                  <c:v>2.8591761398320125E-3</c:v>
                </c:pt>
                <c:pt idx="1">
                  <c:v>2.8702393492593351E-3</c:v>
                </c:pt>
                <c:pt idx="2">
                  <c:v>2.8811734904379618E-3</c:v>
                </c:pt>
                <c:pt idx="3">
                  <c:v>2.8919737894631519E-3</c:v>
                </c:pt>
                <c:pt idx="4">
                  <c:v>2.9026354478548797E-3</c:v>
                </c:pt>
                <c:pt idx="5">
                  <c:v>2.9131561920737103E-3</c:v>
                </c:pt>
                <c:pt idx="6">
                  <c:v>2.9235320945353339E-3</c:v>
                </c:pt>
                <c:pt idx="7">
                  <c:v>2.9337618190262084E-3</c:v>
                </c:pt>
                <c:pt idx="8">
                  <c:v>2.9438423796137739E-3</c:v>
                </c:pt>
                <c:pt idx="9">
                  <c:v>2.9537734455767246E-3</c:v>
                </c:pt>
                <c:pt idx="10">
                  <c:v>2.9635530393014552E-3</c:v>
                </c:pt>
                <c:pt idx="11">
                  <c:v>2.9731810152877993E-3</c:v>
                </c:pt>
                <c:pt idx="12">
                  <c:v>2.9826564492787342E-3</c:v>
                </c:pt>
                <c:pt idx="13">
                  <c:v>2.9919802960145627E-3</c:v>
                </c:pt>
                <c:pt idx="14">
                  <c:v>3.0011518420769894E-3</c:v>
                </c:pt>
                <c:pt idx="15">
                  <c:v>3.0101731812834658E-3</c:v>
                </c:pt>
                <c:pt idx="16">
                  <c:v>3.0190438265535174E-3</c:v>
                </c:pt>
                <c:pt idx="17">
                  <c:v>3.0277661292886413E-3</c:v>
                </c:pt>
                <c:pt idx="18">
                  <c:v>3.0363416698118112E-3</c:v>
                </c:pt>
                <c:pt idx="19">
                  <c:v>3.0447703025283778E-3</c:v>
                </c:pt>
                <c:pt idx="20">
                  <c:v>3.0530547644751433E-3</c:v>
                </c:pt>
                <c:pt idx="21">
                  <c:v>3.0611970014963138E-3</c:v>
                </c:pt>
                <c:pt idx="22">
                  <c:v>3.0691990832916178E-3</c:v>
                </c:pt>
                <c:pt idx="23">
                  <c:v>3.077063201647337E-3</c:v>
                </c:pt>
                <c:pt idx="24">
                  <c:v>3.0847907170009916E-3</c:v>
                </c:pt>
                <c:pt idx="25">
                  <c:v>3.0923840456485367E-3</c:v>
                </c:pt>
                <c:pt idx="26">
                  <c:v>3.0998457206784817E-3</c:v>
                </c:pt>
                <c:pt idx="27">
                  <c:v>3.1071774244917048E-3</c:v>
                </c:pt>
                <c:pt idx="28">
                  <c:v>3.1143828741331506E-3</c:v>
                </c:pt>
                <c:pt idx="29">
                  <c:v>3.1214620178940935E-3</c:v>
                </c:pt>
                <c:pt idx="30">
                  <c:v>3.1284197538434203E-3</c:v>
                </c:pt>
                <c:pt idx="31">
                  <c:v>3.1352562068667129E-3</c:v>
                </c:pt>
                <c:pt idx="32">
                  <c:v>3.1419745173298752E-3</c:v>
                </c:pt>
                <c:pt idx="33">
                  <c:v>3.1485759463281155E-3</c:v>
                </c:pt>
                <c:pt idx="34">
                  <c:v>3.155063814320709E-3</c:v>
                </c:pt>
                <c:pt idx="35">
                  <c:v>3.1614395425270526E-3</c:v>
                </c:pt>
                <c:pt idx="36">
                  <c:v>3.1677066247515727E-3</c:v>
                </c:pt>
                <c:pt idx="37">
                  <c:v>3.1738646213436686E-3</c:v>
                </c:pt>
                <c:pt idx="38">
                  <c:v>3.1799181807052102E-3</c:v>
                </c:pt>
                <c:pt idx="39">
                  <c:v>3.1858669843188442E-3</c:v>
                </c:pt>
                <c:pt idx="40">
                  <c:v>3.1917138003002129E-3</c:v>
                </c:pt>
                <c:pt idx="41">
                  <c:v>3.1974604490129762E-3</c:v>
                </c:pt>
                <c:pt idx="42">
                  <c:v>3.2031098352768737E-3</c:v>
                </c:pt>
                <c:pt idx="43">
                  <c:v>3.2086618468287515E-3</c:v>
                </c:pt>
                <c:pt idx="44">
                  <c:v>3.2141184653355719E-3</c:v>
                </c:pt>
                <c:pt idx="45">
                  <c:v>3.2194827643380474E-3</c:v>
                </c:pt>
                <c:pt idx="46">
                  <c:v>3.2247558053666386E-3</c:v>
                </c:pt>
                <c:pt idx="47">
                  <c:v>3.2299376460537431E-3</c:v>
                </c:pt>
                <c:pt idx="48">
                  <c:v>3.2350315092068999E-3</c:v>
                </c:pt>
                <c:pt idx="49">
                  <c:v>3.2400375325947776E-3</c:v>
                </c:pt>
                <c:pt idx="50">
                  <c:v>3.2449569313091299E-3</c:v>
                </c:pt>
                <c:pt idx="51">
                  <c:v>3.2497920133111482E-3</c:v>
                </c:pt>
                <c:pt idx="52">
                  <c:v>3.2545440758022372E-3</c:v>
                </c:pt>
                <c:pt idx="53">
                  <c:v>3.2592123266017565E-3</c:v>
                </c:pt>
                <c:pt idx="54">
                  <c:v>3.2638002449808462E-3</c:v>
                </c:pt>
                <c:pt idx="55">
                  <c:v>3.2683081635474483E-3</c:v>
                </c:pt>
                <c:pt idx="56">
                  <c:v>3.272736436389295E-3</c:v>
                </c:pt>
                <c:pt idx="57">
                  <c:v>3.2770865127899774E-3</c:v>
                </c:pt>
                <c:pt idx="58">
                  <c:v>3.2813587975526314E-3</c:v>
                </c:pt>
                <c:pt idx="59">
                  <c:v>3.2855547954972128E-3</c:v>
                </c:pt>
                <c:pt idx="60">
                  <c:v>3.2896749603758654E-3</c:v>
                </c:pt>
                <c:pt idx="61">
                  <c:v>3.2937219354305341E-3</c:v>
                </c:pt>
                <c:pt idx="62">
                  <c:v>3.2976929669772323E-3</c:v>
                </c:pt>
                <c:pt idx="63">
                  <c:v>3.3015907394341668E-3</c:v>
                </c:pt>
                <c:pt idx="64">
                  <c:v>3.3054168841355532E-3</c:v>
                </c:pt>
                <c:pt idx="65">
                  <c:v>3.309170870692494E-3</c:v>
                </c:pt>
                <c:pt idx="66">
                  <c:v>3.3128521768917298E-3</c:v>
                </c:pt>
                <c:pt idx="67">
                  <c:v>3.316463588546262E-3</c:v>
                </c:pt>
                <c:pt idx="68">
                  <c:v>3.3200057236898676E-3</c:v>
                </c:pt>
                <c:pt idx="69">
                  <c:v>3.3234770083522308E-3</c:v>
                </c:pt>
                <c:pt idx="70">
                  <c:v>3.3268791877091777E-3</c:v>
                </c:pt>
                <c:pt idx="71">
                  <c:v>3.3302129238237106E-3</c:v>
                </c:pt>
                <c:pt idx="72">
                  <c:v>3.3334800064536178E-3</c:v>
                </c:pt>
                <c:pt idx="73">
                  <c:v>3.3366800233968004E-3</c:v>
                </c:pt>
                <c:pt idx="74">
                  <c:v>3.3398125697185871E-3</c:v>
                </c:pt>
                <c:pt idx="75">
                  <c:v>3.342879482843173E-3</c:v>
                </c:pt>
                <c:pt idx="76">
                  <c:v>3.3458803847762441E-3</c:v>
                </c:pt>
                <c:pt idx="77">
                  <c:v>3.3488193904679881E-3</c:v>
                </c:pt>
                <c:pt idx="78">
                  <c:v>3.3516939125864827E-3</c:v>
                </c:pt>
                <c:pt idx="79">
                  <c:v>3.3545058561285984E-3</c:v>
                </c:pt>
                <c:pt idx="80">
                  <c:v>3.3572582748862645E-3</c:v>
                </c:pt>
                <c:pt idx="81">
                  <c:v>3.3599497351519624E-3</c:v>
                </c:pt>
                <c:pt idx="82">
                  <c:v>3.362584455511831E-3</c:v>
                </c:pt>
                <c:pt idx="83">
                  <c:v>3.3651632911835417E-3</c:v>
                </c:pt>
                <c:pt idx="84">
                  <c:v>3.3676882436697564E-3</c:v>
                </c:pt>
                <c:pt idx="85">
                  <c:v>3.3701624687922961E-3</c:v>
                </c:pt>
                <c:pt idx="86">
                  <c:v>3.3725902842419095E-3</c:v>
                </c:pt>
                <c:pt idx="87">
                  <c:v>3.3749737595790198E-3</c:v>
                </c:pt>
                <c:pt idx="88">
                  <c:v>3.3773172618062571E-3</c:v>
                </c:pt>
                <c:pt idx="89">
                  <c:v>3.3796274704231909E-3</c:v>
                </c:pt>
                <c:pt idx="90">
                  <c:v>3.3819099607055882E-3</c:v>
                </c:pt>
                <c:pt idx="91">
                  <c:v>3.3841726307068994E-3</c:v>
                </c:pt>
                <c:pt idx="92">
                  <c:v>3.3864245689166185E-3</c:v>
                </c:pt>
                <c:pt idx="93">
                  <c:v>3.3886772095192011E-3</c:v>
                </c:pt>
                <c:pt idx="94">
                  <c:v>3.3909431976323081E-3</c:v>
                </c:pt>
                <c:pt idx="95">
                  <c:v>3.3932387004302969E-3</c:v>
                </c:pt>
                <c:pt idx="96">
                  <c:v>3.3955834325409633E-3</c:v>
                </c:pt>
                <c:pt idx="97">
                  <c:v>3.3980006843573381E-3</c:v>
                </c:pt>
                <c:pt idx="98">
                  <c:v>3.4005208237693689E-3</c:v>
                </c:pt>
              </c:numCache>
            </c:numRef>
          </c:xVal>
          <c:yVal>
            <c:numRef>
              <c:f>UNIFAC!$T$58:$T$156</c:f>
              <c:numCache>
                <c:formatCode>General</c:formatCode>
                <c:ptCount val="99"/>
                <c:pt idx="0">
                  <c:v>-5.4545603205317157E-2</c:v>
                </c:pt>
                <c:pt idx="1">
                  <c:v>-0.10872192075269689</c:v>
                </c:pt>
                <c:pt idx="2">
                  <c:v>-0.16232931633437084</c:v>
                </c:pt>
                <c:pt idx="3">
                  <c:v>-0.21534223003789676</c:v>
                </c:pt>
                <c:pt idx="4">
                  <c:v>-0.26773489251133176</c:v>
                </c:pt>
                <c:pt idx="5">
                  <c:v>-0.31949387741116142</c:v>
                </c:pt>
                <c:pt idx="6">
                  <c:v>-0.37059758009223137</c:v>
                </c:pt>
                <c:pt idx="7">
                  <c:v>-0.42103711882547051</c:v>
                </c:pt>
                <c:pt idx="8">
                  <c:v>-0.47079546139050443</c:v>
                </c:pt>
                <c:pt idx="9">
                  <c:v>-0.51986866638221974</c:v>
                </c:pt>
                <c:pt idx="10">
                  <c:v>-0.56824466261590034</c:v>
                </c:pt>
                <c:pt idx="11">
                  <c:v>-0.61592044360567744</c:v>
                </c:pt>
                <c:pt idx="12">
                  <c:v>-0.66288916720928048</c:v>
                </c:pt>
                <c:pt idx="13">
                  <c:v>-0.70915333076455844</c:v>
                </c:pt>
                <c:pt idx="14">
                  <c:v>-0.75470719121827945</c:v>
                </c:pt>
                <c:pt idx="15">
                  <c:v>-0.79955898566278516</c:v>
                </c:pt>
                <c:pt idx="16">
                  <c:v>-0.84370417186237801</c:v>
                </c:pt>
                <c:pt idx="17">
                  <c:v>-0.88715237455276363</c:v>
                </c:pt>
                <c:pt idx="18">
                  <c:v>-0.92990944623229943</c:v>
                </c:pt>
                <c:pt idx="19">
                  <c:v>-0.97197268083559096</c:v>
                </c:pt>
                <c:pt idx="20">
                  <c:v>-1.0133538043403945</c:v>
                </c:pt>
                <c:pt idx="21">
                  <c:v>-1.0540606633008482</c:v>
                </c:pt>
                <c:pt idx="22">
                  <c:v>-1.0941017866951177</c:v>
                </c:pt>
                <c:pt idx="23">
                  <c:v>-1.1334863785297855</c:v>
                </c:pt>
                <c:pt idx="24">
                  <c:v>-1.1722195381787317</c:v>
                </c:pt>
                <c:pt idx="25">
                  <c:v>-1.2103117130266787</c:v>
                </c:pt>
                <c:pt idx="26">
                  <c:v>-1.2477740025481501</c:v>
                </c:pt>
                <c:pt idx="27">
                  <c:v>-1.2846132959951022</c:v>
                </c:pt>
                <c:pt idx="28">
                  <c:v>-1.3208467690702268</c:v>
                </c:pt>
                <c:pt idx="29">
                  <c:v>-1.3564727053795036</c:v>
                </c:pt>
                <c:pt idx="30">
                  <c:v>-1.3915143487295782</c:v>
                </c:pt>
                <c:pt idx="31">
                  <c:v>-1.4259709727161347</c:v>
                </c:pt>
                <c:pt idx="32">
                  <c:v>-1.4598570890942288</c:v>
                </c:pt>
                <c:pt idx="33">
                  <c:v>-1.4931777873204293</c:v>
                </c:pt>
                <c:pt idx="34">
                  <c:v>-1.5259486007183711</c:v>
                </c:pt>
                <c:pt idx="35">
                  <c:v>-1.5581755257294649</c:v>
                </c:pt>
                <c:pt idx="36">
                  <c:v>-1.5898750840932656</c:v>
                </c:pt>
                <c:pt idx="37">
                  <c:v>-1.6210439473729514</c:v>
                </c:pt>
                <c:pt idx="38">
                  <c:v>-1.651704577464697</c:v>
                </c:pt>
                <c:pt idx="39">
                  <c:v>-1.6818543333022007</c:v>
                </c:pt>
                <c:pt idx="40">
                  <c:v>-1.7115062444832905</c:v>
                </c:pt>
                <c:pt idx="41">
                  <c:v>-1.740668580990296</c:v>
                </c:pt>
                <c:pt idx="42">
                  <c:v>-1.7693551593580363</c:v>
                </c:pt>
                <c:pt idx="43">
                  <c:v>-1.7975645125655677</c:v>
                </c:pt>
                <c:pt idx="44">
                  <c:v>-1.8253058349762994</c:v>
                </c:pt>
                <c:pt idx="45">
                  <c:v>-1.8525939146953967</c:v>
                </c:pt>
                <c:pt idx="46">
                  <c:v>-1.8794333455336054</c:v>
                </c:pt>
                <c:pt idx="47">
                  <c:v>-1.9058236321920117</c:v>
                </c:pt>
                <c:pt idx="48">
                  <c:v>-1.9317804258325624</c:v>
                </c:pt>
                <c:pt idx="49">
                  <c:v>-1.9573036927288967</c:v>
                </c:pt>
                <c:pt idx="50">
                  <c:v>-1.9823989095823977</c:v>
                </c:pt>
                <c:pt idx="51">
                  <c:v>-2.0070771574051496</c:v>
                </c:pt>
                <c:pt idx="52">
                  <c:v>-2.0313443901720505</c:v>
                </c:pt>
                <c:pt idx="53">
                  <c:v>-2.0551959082310378</c:v>
                </c:pt>
                <c:pt idx="54">
                  <c:v>-2.0786488550321311</c:v>
                </c:pt>
                <c:pt idx="55">
                  <c:v>-2.1017043225437426</c:v>
                </c:pt>
                <c:pt idx="56">
                  <c:v>-2.124363525896789</c:v>
                </c:pt>
                <c:pt idx="57">
                  <c:v>-2.1466333016318302</c:v>
                </c:pt>
                <c:pt idx="58">
                  <c:v>-2.1685151591138254</c:v>
                </c:pt>
                <c:pt idx="59">
                  <c:v>-2.1900162590030239</c:v>
                </c:pt>
                <c:pt idx="60">
                  <c:v>-2.2111383957646846</c:v>
                </c:pt>
                <c:pt idx="61">
                  <c:v>-2.2318946090613707</c:v>
                </c:pt>
                <c:pt idx="62">
                  <c:v>-2.2522702731065753</c:v>
                </c:pt>
                <c:pt idx="63">
                  <c:v>-2.2722786676565629</c:v>
                </c:pt>
                <c:pt idx="64">
                  <c:v>-2.2919276954655143</c:v>
                </c:pt>
                <c:pt idx="65">
                  <c:v>-2.3112141731988052</c:v>
                </c:pt>
                <c:pt idx="66">
                  <c:v>-2.3301349632486086</c:v>
                </c:pt>
                <c:pt idx="67">
                  <c:v>-2.3487039444242805</c:v>
                </c:pt>
                <c:pt idx="68">
                  <c:v>-2.3669238734833926</c:v>
                </c:pt>
                <c:pt idx="69">
                  <c:v>-2.384786238152496</c:v>
                </c:pt>
                <c:pt idx="70">
                  <c:v>-2.4022996108449983</c:v>
                </c:pt>
                <c:pt idx="71">
                  <c:v>-2.4194670065584254</c:v>
                </c:pt>
                <c:pt idx="72">
                  <c:v>-2.4362972631675452</c:v>
                </c:pt>
                <c:pt idx="73">
                  <c:v>-2.4527878897081985</c:v>
                </c:pt>
                <c:pt idx="74">
                  <c:v>-2.4689364369163043</c:v>
                </c:pt>
                <c:pt idx="75">
                  <c:v>-2.4847520254198558</c:v>
                </c:pt>
                <c:pt idx="76">
                  <c:v>-2.5002323654653291</c:v>
                </c:pt>
                <c:pt idx="77">
                  <c:v>-2.5153983602126369</c:v>
                </c:pt>
                <c:pt idx="78">
                  <c:v>-2.5302363448041958</c:v>
                </c:pt>
                <c:pt idx="79">
                  <c:v>-2.5447558438570366</c:v>
                </c:pt>
                <c:pt idx="80">
                  <c:v>-2.5589723352032401</c:v>
                </c:pt>
                <c:pt idx="81">
                  <c:v>-2.5728781330421864</c:v>
                </c:pt>
                <c:pt idx="82">
                  <c:v>-2.5864947649166363</c:v>
                </c:pt>
                <c:pt idx="83">
                  <c:v>-2.5998263993373474</c:v>
                </c:pt>
                <c:pt idx="84">
                  <c:v>-2.6128831433624717</c:v>
                </c:pt>
                <c:pt idx="85">
                  <c:v>-2.6256810919721163</c:v>
                </c:pt>
                <c:pt idx="86">
                  <c:v>-2.6382423745275796</c:v>
                </c:pt>
                <c:pt idx="87">
                  <c:v>-2.6505775118090438</c:v>
                </c:pt>
                <c:pt idx="88">
                  <c:v>-2.6627089336783025</c:v>
                </c:pt>
                <c:pt idx="89">
                  <c:v>-2.6746710716494082</c:v>
                </c:pt>
                <c:pt idx="90">
                  <c:v>-2.6864926747197138</c:v>
                </c:pt>
                <c:pt idx="91">
                  <c:v>-2.698214557113733</c:v>
                </c:pt>
                <c:pt idx="92">
                  <c:v>-2.7098837440827617</c:v>
                </c:pt>
                <c:pt idx="93">
                  <c:v>-2.7215594674702648</c:v>
                </c:pt>
                <c:pt idx="94">
                  <c:v>-2.7333072967790022</c:v>
                </c:pt>
                <c:pt idx="95">
                  <c:v>-2.7452111339279397</c:v>
                </c:pt>
                <c:pt idx="96">
                  <c:v>-2.7573733700222816</c:v>
                </c:pt>
                <c:pt idx="97">
                  <c:v>-2.7699150602750771</c:v>
                </c:pt>
                <c:pt idx="98">
                  <c:v>-2.7829941323342338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6C-4B30-A386-87B9C1FD1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780672"/>
        <c:axId val="1949782752"/>
      </c:scatterChart>
      <c:valAx>
        <c:axId val="194978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1/T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2752"/>
        <c:crosses val="autoZero"/>
        <c:crossBetween val="midCat"/>
      </c:valAx>
      <c:valAx>
        <c:axId val="19497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ln(tenzió)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W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UNIFAC!$Y$57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32382213491236478"/>
                  <c:y val="-0.124921299754561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UNIFAC!$Y$58:$Y$156</c:f>
              <c:numCache>
                <c:formatCode>General</c:formatCode>
                <c:ptCount val="99"/>
                <c:pt idx="0">
                  <c:v>0.8980263522923666</c:v>
                </c:pt>
                <c:pt idx="1">
                  <c:v>1.7743881328502271</c:v>
                </c:pt>
                <c:pt idx="2">
                  <c:v>2.6246622233771468</c:v>
                </c:pt>
                <c:pt idx="3">
                  <c:v>3.4486804762472256</c:v>
                </c:pt>
                <c:pt idx="4">
                  <c:v>4.2462734390603201</c:v>
                </c:pt>
                <c:pt idx="5">
                  <c:v>5.0175627668567397</c:v>
                </c:pt>
                <c:pt idx="6">
                  <c:v>5.7624750366515851</c:v>
                </c:pt>
                <c:pt idx="7">
                  <c:v>6.4812290679552538</c:v>
                </c:pt>
                <c:pt idx="8">
                  <c:v>7.1738486763587002</c:v>
                </c:pt>
                <c:pt idx="9">
                  <c:v>7.8406510404150049</c:v>
                </c:pt>
                <c:pt idx="10">
                  <c:v>8.4817583995134243</c:v>
                </c:pt>
                <c:pt idx="11">
                  <c:v>9.0974893733704238</c:v>
                </c:pt>
                <c:pt idx="12">
                  <c:v>9.688065467353816</c:v>
                </c:pt>
                <c:pt idx="13">
                  <c:v>10.253905437073584</c:v>
                </c:pt>
                <c:pt idx="14">
                  <c:v>10.795232781898079</c:v>
                </c:pt>
                <c:pt idx="15">
                  <c:v>11.312567175733593</c:v>
                </c:pt>
                <c:pt idx="16">
                  <c:v>11.806134477103086</c:v>
                </c:pt>
                <c:pt idx="17">
                  <c:v>12.276457339558466</c:v>
                </c:pt>
                <c:pt idx="18">
                  <c:v>12.72396157819183</c:v>
                </c:pt>
                <c:pt idx="19">
                  <c:v>13.148876804185845</c:v>
                </c:pt>
                <c:pt idx="20">
                  <c:v>13.551730321103607</c:v>
                </c:pt>
                <c:pt idx="21">
                  <c:v>13.932952299653916</c:v>
                </c:pt>
                <c:pt idx="22">
                  <c:v>14.292974454484265</c:v>
                </c:pt>
                <c:pt idx="23">
                  <c:v>14.632230038143605</c:v>
                </c:pt>
                <c:pt idx="24">
                  <c:v>14.951054485840864</c:v>
                </c:pt>
                <c:pt idx="25">
                  <c:v>15.249883824984792</c:v>
                </c:pt>
                <c:pt idx="26">
                  <c:v>15.529155597944005</c:v>
                </c:pt>
                <c:pt idx="27">
                  <c:v>15.789209228323543</c:v>
                </c:pt>
                <c:pt idx="28">
                  <c:v>16.030584693053505</c:v>
                </c:pt>
                <c:pt idx="29">
                  <c:v>16.253424602491112</c:v>
                </c:pt>
                <c:pt idx="30">
                  <c:v>16.458371411518669</c:v>
                </c:pt>
                <c:pt idx="31">
                  <c:v>16.64556984898935</c:v>
                </c:pt>
                <c:pt idx="32">
                  <c:v>16.815465221856137</c:v>
                </c:pt>
                <c:pt idx="33">
                  <c:v>16.968303962143068</c:v>
                </c:pt>
                <c:pt idx="34">
                  <c:v>17.104533694576979</c:v>
                </c:pt>
                <c:pt idx="35">
                  <c:v>17.224402797763208</c:v>
                </c:pt>
                <c:pt idx="36">
                  <c:v>17.3283611603655</c:v>
                </c:pt>
                <c:pt idx="37">
                  <c:v>17.416458080307553</c:v>
                </c:pt>
                <c:pt idx="38">
                  <c:v>17.489245724876632</c:v>
                </c:pt>
                <c:pt idx="39">
                  <c:v>17.546774658685777</c:v>
                </c:pt>
                <c:pt idx="40">
                  <c:v>17.589397653578452</c:v>
                </c:pt>
                <c:pt idx="41">
                  <c:v>17.617367642869965</c:v>
                </c:pt>
                <c:pt idx="42">
                  <c:v>17.631039094868072</c:v>
                </c:pt>
                <c:pt idx="43">
                  <c:v>17.630464498151145</c:v>
                </c:pt>
                <c:pt idx="44">
                  <c:v>17.615898431196921</c:v>
                </c:pt>
                <c:pt idx="45">
                  <c:v>17.587697214143592</c:v>
                </c:pt>
                <c:pt idx="46">
                  <c:v>17.546015653177424</c:v>
                </c:pt>
                <c:pt idx="47">
                  <c:v>17.490907537560656</c:v>
                </c:pt>
                <c:pt idx="48">
                  <c:v>17.422730708332061</c:v>
                </c:pt>
                <c:pt idx="49">
                  <c:v>17.341539552761823</c:v>
                </c:pt>
                <c:pt idx="50">
                  <c:v>17.247489917708247</c:v>
                </c:pt>
                <c:pt idx="51">
                  <c:v>17.140839481736808</c:v>
                </c:pt>
                <c:pt idx="52">
                  <c:v>17.021744786992471</c:v>
                </c:pt>
                <c:pt idx="53">
                  <c:v>16.890159116158973</c:v>
                </c:pt>
                <c:pt idx="54">
                  <c:v>16.746442626709992</c:v>
                </c:pt>
                <c:pt idx="55">
                  <c:v>16.590650608650201</c:v>
                </c:pt>
                <c:pt idx="56">
                  <c:v>16.422838253942746</c:v>
                </c:pt>
                <c:pt idx="57">
                  <c:v>16.24316268074962</c:v>
                </c:pt>
                <c:pt idx="58">
                  <c:v>16.051679083418165</c:v>
                </c:pt>
                <c:pt idx="59">
                  <c:v>15.848544710140738</c:v>
                </c:pt>
                <c:pt idx="60">
                  <c:v>15.633814726111252</c:v>
                </c:pt>
                <c:pt idx="61">
                  <c:v>15.407748784139763</c:v>
                </c:pt>
                <c:pt idx="62">
                  <c:v>15.17009505744886</c:v>
                </c:pt>
                <c:pt idx="63">
                  <c:v>14.921112982478521</c:v>
                </c:pt>
                <c:pt idx="64">
                  <c:v>14.66095987461757</c:v>
                </c:pt>
                <c:pt idx="65">
                  <c:v>14.389587993089492</c:v>
                </c:pt>
                <c:pt idx="66">
                  <c:v>14.106949158269533</c:v>
                </c:pt>
                <c:pt idx="67">
                  <c:v>13.813302891001781</c:v>
                </c:pt>
                <c:pt idx="68">
                  <c:v>13.50870349512935</c:v>
                </c:pt>
                <c:pt idx="69">
                  <c:v>13.192999389617913</c:v>
                </c:pt>
                <c:pt idx="70">
                  <c:v>12.866346998756107</c:v>
                </c:pt>
                <c:pt idx="71">
                  <c:v>12.528799822115571</c:v>
                </c:pt>
                <c:pt idx="72">
                  <c:v>12.180514174173014</c:v>
                </c:pt>
                <c:pt idx="73">
                  <c:v>11.821440194948734</c:v>
                </c:pt>
                <c:pt idx="74">
                  <c:v>11.451527534020109</c:v>
                </c:pt>
                <c:pt idx="75">
                  <c:v>11.070931787888407</c:v>
                </c:pt>
                <c:pt idx="76">
                  <c:v>10.679601977011339</c:v>
                </c:pt>
                <c:pt idx="77">
                  <c:v>10.277899977822678</c:v>
                </c:pt>
                <c:pt idx="78">
                  <c:v>9.8655676967027048</c:v>
                </c:pt>
                <c:pt idx="79">
                  <c:v>9.4427598740313989</c:v>
                </c:pt>
                <c:pt idx="80">
                  <c:v>9.0097347029027244</c:v>
                </c:pt>
                <c:pt idx="81">
                  <c:v>8.5663362175111306</c:v>
                </c:pt>
                <c:pt idx="82">
                  <c:v>8.1129258302452776</c:v>
                </c:pt>
                <c:pt idx="83">
                  <c:v>7.6495542233960823</c:v>
                </c:pt>
                <c:pt idx="84">
                  <c:v>7.1763754656269034</c:v>
                </c:pt>
                <c:pt idx="85">
                  <c:v>6.6936472793501975</c:v>
                </c:pt>
                <c:pt idx="86">
                  <c:v>6.2017313015630906</c:v>
                </c:pt>
                <c:pt idx="87">
                  <c:v>5.7007815955244769</c:v>
                </c:pt>
                <c:pt idx="88">
                  <c:v>5.1911599565787716</c:v>
                </c:pt>
                <c:pt idx="89">
                  <c:v>4.6734364448546764</c:v>
                </c:pt>
                <c:pt idx="90">
                  <c:v>4.148077675724303</c:v>
                </c:pt>
                <c:pt idx="91">
                  <c:v>3.6157589329215227</c:v>
                </c:pt>
                <c:pt idx="92">
                  <c:v>3.0772605194705798</c:v>
                </c:pt>
                <c:pt idx="93">
                  <c:v>2.5335722820605069</c:v>
                </c:pt>
                <c:pt idx="94">
                  <c:v>1.9857898890728261</c:v>
                </c:pt>
                <c:pt idx="95">
                  <c:v>1.4353238846469836</c:v>
                </c:pt>
                <c:pt idx="96">
                  <c:v>0.88390065308222832</c:v>
                </c:pt>
                <c:pt idx="97">
                  <c:v>0.33356348797146113</c:v>
                </c:pt>
                <c:pt idx="98">
                  <c:v>-0.21301256169201183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44-48FC-B806-25206F155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2608"/>
        <c:axId val="259828016"/>
        <c:extLst/>
      </c:scatterChart>
      <c:valAx>
        <c:axId val="25982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8016"/>
        <c:crosses val="autoZero"/>
        <c:crossBetween val="midCat"/>
      </c:valAx>
      <c:valAx>
        <c:axId val="2598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5982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abs(ln(akt))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Minta!$P$57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8114736633397022"/>
                  <c:y val="-6.32329851699440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Minta!$P$58:$P$156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D8-4F04-9E7B-47877CAC7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31"/>
        <c:axId val="6833727"/>
      </c:scatterChart>
      <c:valAx>
        <c:axId val="683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3727"/>
        <c:crosses val="autoZero"/>
        <c:crossBetween val="midCat"/>
      </c:valAx>
      <c:valAx>
        <c:axId val="683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1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 integrálok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UNIFAC!$Z$57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9.5840332458442701E-2"/>
                  <c:y val="-0.113547317002041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UNIFAC!$Z$58:$Z$156</c:f>
              <c:numCache>
                <c:formatCode>General</c:formatCode>
                <c:ptCount val="99"/>
                <c:pt idx="0">
                  <c:v>1.3373979518036094</c:v>
                </c:pt>
                <c:pt idx="1">
                  <c:v>2.2517391882379911</c:v>
                </c:pt>
                <c:pt idx="2">
                  <c:v>3.1379059592718477</c:v>
                </c:pt>
                <c:pt idx="3">
                  <c:v>3.995780328236151</c:v>
                </c:pt>
                <c:pt idx="4">
                  <c:v>4.8252441693640549</c:v>
                </c:pt>
                <c:pt idx="5">
                  <c:v>5.6264791652924941</c:v>
                </c:pt>
                <c:pt idx="6">
                  <c:v>6.3994668045239109</c:v>
                </c:pt>
                <c:pt idx="7">
                  <c:v>7.1444883788475977</c:v>
                </c:pt>
                <c:pt idx="8">
                  <c:v>7.8616249807198528</c:v>
                </c:pt>
                <c:pt idx="9">
                  <c:v>8.5512575006019915</c:v>
                </c:pt>
                <c:pt idx="10">
                  <c:v>9.2135666242552361</c:v>
                </c:pt>
                <c:pt idx="11">
                  <c:v>9.8489328299931458</c:v>
                </c:pt>
                <c:pt idx="12">
                  <c:v>10.457636385888577</c:v>
                </c:pt>
                <c:pt idx="13">
                  <c:v>11.040157346935757</c:v>
                </c:pt>
                <c:pt idx="14">
                  <c:v>11.596775552166321</c:v>
                </c:pt>
                <c:pt idx="15">
                  <c:v>12.128070621718678</c:v>
                </c:pt>
                <c:pt idx="16">
                  <c:v>12.634321953858489</c:v>
                </c:pt>
                <c:pt idx="17">
                  <c:v>13.116108721951662</c:v>
                </c:pt>
                <c:pt idx="18">
                  <c:v>13.573909871387229</c:v>
                </c:pt>
                <c:pt idx="19">
                  <c:v>14.008004116448319</c:v>
                </c:pt>
                <c:pt idx="20">
                  <c:v>14.418969937133738</c:v>
                </c:pt>
                <c:pt idx="21">
                  <c:v>14.80728557592488</c:v>
                </c:pt>
                <c:pt idx="22">
                  <c:v>15.173429034500145</c:v>
                </c:pt>
                <c:pt idx="23">
                  <c:v>15.517878070394602</c:v>
                </c:pt>
                <c:pt idx="24">
                  <c:v>15.84101019360287</c:v>
                </c:pt>
                <c:pt idx="25">
                  <c:v>16.143302663126349</c:v>
                </c:pt>
                <c:pt idx="26">
                  <c:v>16.425232483462025</c:v>
                </c:pt>
                <c:pt idx="27">
                  <c:v>16.687176401031934</c:v>
                </c:pt>
                <c:pt idx="28">
                  <c:v>16.929710900552607</c:v>
                </c:pt>
                <c:pt idx="29">
                  <c:v>17.153012201343188</c:v>
                </c:pt>
                <c:pt idx="30">
                  <c:v>17.357756253570528</c:v>
                </c:pt>
                <c:pt idx="31">
                  <c:v>17.544118734430242</c:v>
                </c:pt>
                <c:pt idx="32">
                  <c:v>17.712575044263531</c:v>
                </c:pt>
                <c:pt idx="33">
                  <c:v>17.863400302606351</c:v>
                </c:pt>
                <c:pt idx="34">
                  <c:v>17.997069344170825</c:v>
                </c:pt>
                <c:pt idx="35">
                  <c:v>18.113856714758867</c:v>
                </c:pt>
                <c:pt idx="36">
                  <c:v>18.214236667103137</c:v>
                </c:pt>
                <c:pt idx="37">
                  <c:v>18.298283156637922</c:v>
                </c:pt>
                <c:pt idx="38">
                  <c:v>18.366569837194561</c:v>
                </c:pt>
                <c:pt idx="39">
                  <c:v>18.419170056624353</c:v>
                </c:pt>
                <c:pt idx="40">
                  <c:v>18.456456852342512</c:v>
                </c:pt>
                <c:pt idx="41">
                  <c:v>18.478702946795465</c:v>
                </c:pt>
                <c:pt idx="42">
                  <c:v>18.486280742848237</c:v>
                </c:pt>
                <c:pt idx="43">
                  <c:v>18.479262319090708</c:v>
                </c:pt>
                <c:pt idx="44">
                  <c:v>18.45791942506014</c:v>
                </c:pt>
                <c:pt idx="45">
                  <c:v>18.422623476379954</c:v>
                </c:pt>
                <c:pt idx="46">
                  <c:v>18.373545549811183</c:v>
                </c:pt>
                <c:pt idx="47">
                  <c:v>18.310756378216581</c:v>
                </c:pt>
                <c:pt idx="48">
                  <c:v>18.234626345434037</c:v>
                </c:pt>
                <c:pt idx="49">
                  <c:v>18.145225481058048</c:v>
                </c:pt>
                <c:pt idx="50">
                  <c:v>18.042723455127259</c:v>
                </c:pt>
                <c:pt idx="51">
                  <c:v>17.927389572716379</c:v>
                </c:pt>
                <c:pt idx="52">
                  <c:v>17.799392768430664</c:v>
                </c:pt>
                <c:pt idx="53">
                  <c:v>17.658701600798508</c:v>
                </c:pt>
                <c:pt idx="54">
                  <c:v>17.505684246564272</c:v>
                </c:pt>
                <c:pt idx="55">
                  <c:v>17.340408494875589</c:v>
                </c:pt>
                <c:pt idx="56">
                  <c:v>17.162941741363738</c:v>
                </c:pt>
                <c:pt idx="57">
                  <c:v>16.97345098211656</c:v>
                </c:pt>
                <c:pt idx="58">
                  <c:v>16.772002807539252</c:v>
                </c:pt>
                <c:pt idx="59">
                  <c:v>16.558763396101654</c:v>
                </c:pt>
                <c:pt idx="60">
                  <c:v>16.333798507970016</c:v>
                </c:pt>
                <c:pt idx="61">
                  <c:v>16.097373478519557</c:v>
                </c:pt>
                <c:pt idx="62">
                  <c:v>15.849253211727046</c:v>
                </c:pt>
                <c:pt idx="63">
                  <c:v>15.589702173438241</c:v>
                </c:pt>
                <c:pt idx="64">
                  <c:v>15.318884384510113</c:v>
                </c:pt>
                <c:pt idx="65">
                  <c:v>15.036763413822996</c:v>
                </c:pt>
                <c:pt idx="66">
                  <c:v>14.743302371160837</c:v>
                </c:pt>
                <c:pt idx="67">
                  <c:v>14.43876389995711</c:v>
                </c:pt>
                <c:pt idx="68">
                  <c:v>14.123210169901711</c:v>
                </c:pt>
                <c:pt idx="69">
                  <c:v>13.796502869407504</c:v>
                </c:pt>
                <c:pt idx="70">
                  <c:v>13.458803197931786</c:v>
                </c:pt>
                <c:pt idx="71">
                  <c:v>13.110171858152171</c:v>
                </c:pt>
                <c:pt idx="72">
                  <c:v>12.750769047989138</c:v>
                </c:pt>
                <c:pt idx="73">
                  <c:v>12.380554452476304</c:v>
                </c:pt>
                <c:pt idx="74">
                  <c:v>11.999487235472486</c:v>
                </c:pt>
                <c:pt idx="75">
                  <c:v>11.607726031212508</c:v>
                </c:pt>
                <c:pt idx="76">
                  <c:v>11.205228935692389</c:v>
                </c:pt>
                <c:pt idx="77">
                  <c:v>10.792353497887689</c:v>
                </c:pt>
                <c:pt idx="78">
                  <c:v>10.368856710797218</c:v>
                </c:pt>
                <c:pt idx="79">
                  <c:v>9.9348950023116345</c:v>
                </c:pt>
                <c:pt idx="80">
                  <c:v>9.4907242259008058</c:v>
                </c:pt>
                <c:pt idx="81">
                  <c:v>9.0361996511168741</c:v>
                </c:pt>
                <c:pt idx="82">
                  <c:v>8.5716759539076861</c:v>
                </c:pt>
                <c:pt idx="83">
                  <c:v>8.097207206737437</c:v>
                </c:pt>
                <c:pt idx="84">
                  <c:v>7.6129468685085726</c:v>
                </c:pt>
                <c:pt idx="85">
                  <c:v>7.1191477742818847</c:v>
                </c:pt>
                <c:pt idx="86">
                  <c:v>6.6161621247885023</c:v>
                </c:pt>
                <c:pt idx="87">
                  <c:v>6.1041414757303869</c:v>
                </c:pt>
                <c:pt idx="88">
                  <c:v>5.5834367268623168</c:v>
                </c:pt>
                <c:pt idx="89">
                  <c:v>5.0545981108525098</c:v>
                </c:pt>
                <c:pt idx="90">
                  <c:v>4.5180751819150373</c:v>
                </c:pt>
                <c:pt idx="91">
                  <c:v>3.974516804209145</c:v>
                </c:pt>
                <c:pt idx="92">
                  <c:v>3.4246711399990204</c:v>
                </c:pt>
                <c:pt idx="93">
                  <c:v>2.8694856375701079</c:v>
                </c:pt>
                <c:pt idx="94">
                  <c:v>2.3100070188937138</c:v>
                </c:pt>
                <c:pt idx="95">
                  <c:v>1.7475812670361393</c:v>
                </c:pt>
                <c:pt idx="96">
                  <c:v>1.1838536133039952</c:v>
                </c:pt>
                <c:pt idx="97">
                  <c:v>0.62076852412070593</c:v>
                </c:pt>
                <c:pt idx="98">
                  <c:v>6.0869687627302937E-2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42-47C7-A9E1-2F6556109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559"/>
        <c:axId val="6827903"/>
      </c:scatterChart>
      <c:valAx>
        <c:axId val="683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7903"/>
        <c:crosses val="autoZero"/>
        <c:crossBetween val="midCat"/>
      </c:valAx>
      <c:valAx>
        <c:axId val="68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ln(akt1/akt2)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>
        <c:manualLayout>
          <c:layoutTarget val="inner"/>
          <c:xMode val="edge"/>
          <c:yMode val="edge"/>
          <c:x val="0.11146200546777761"/>
          <c:y val="0.20018829425823662"/>
          <c:w val="0.8341932853951638"/>
          <c:h val="0.67873019059601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UNIFAC!$O$57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6642629046369203"/>
                  <c:y val="-0.440614975211431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UNIFAC!$O$58:$O$156</c:f>
              <c:numCache>
                <c:formatCode>General</c:formatCode>
                <c:ptCount val="99"/>
                <c:pt idx="0">
                  <c:v>0.1142422039558238</c:v>
                </c:pt>
                <c:pt idx="1">
                  <c:v>0.11188409507779398</c:v>
                </c:pt>
                <c:pt idx="2">
                  <c:v>0.10964047582828605</c:v>
                </c:pt>
                <c:pt idx="3">
                  <c:v>0.10750341446450572</c:v>
                </c:pt>
                <c:pt idx="4">
                  <c:v>0.10546360022036443</c:v>
                </c:pt>
                <c:pt idx="5">
                  <c:v>0.10352031164056275</c:v>
                </c:pt>
                <c:pt idx="6">
                  <c:v>0.10167735762427345</c:v>
                </c:pt>
                <c:pt idx="7">
                  <c:v>9.9916419058328584E-2</c:v>
                </c:pt>
                <c:pt idx="8">
                  <c:v>9.8238164311262977E-2</c:v>
                </c:pt>
                <c:pt idx="9">
                  <c:v>9.6636540858578576E-2</c:v>
                </c:pt>
                <c:pt idx="10">
                  <c:v>9.511268397071751E-2</c:v>
                </c:pt>
                <c:pt idx="11">
                  <c:v>9.3653397666867283E-2</c:v>
                </c:pt>
                <c:pt idx="12">
                  <c:v>9.226543687583795E-2</c:v>
                </c:pt>
                <c:pt idx="13">
                  <c:v>9.0935490774425531E-2</c:v>
                </c:pt>
                <c:pt idx="14">
                  <c:v>8.9662320271560958E-2</c:v>
                </c:pt>
                <c:pt idx="15">
                  <c:v>8.8441605675458917E-2</c:v>
                </c:pt>
                <c:pt idx="16">
                  <c:v>8.7269494337896672E-2</c:v>
                </c:pt>
                <c:pt idx="17">
                  <c:v>8.6137707695484025E-2</c:v>
                </c:pt>
                <c:pt idx="18">
                  <c:v>8.5051655901565063E-2</c:v>
                </c:pt>
                <c:pt idx="19">
                  <c:v>8.3998332209974255E-2</c:v>
                </c:pt>
                <c:pt idx="20">
                  <c:v>8.2980181554637267E-2</c:v>
                </c:pt>
                <c:pt idx="21">
                  <c:v>8.1987813616968372E-2</c:v>
                </c:pt>
                <c:pt idx="22">
                  <c:v>8.1024770050507164E-2</c:v>
                </c:pt>
                <c:pt idx="23">
                  <c:v>8.0075107874025039E-2</c:v>
                </c:pt>
                <c:pt idx="24">
                  <c:v>7.9149750445035569E-2</c:v>
                </c:pt>
                <c:pt idx="25">
                  <c:v>7.8233187227626191E-2</c:v>
                </c:pt>
                <c:pt idx="26">
                  <c:v>7.7326603432424784E-2</c:v>
                </c:pt>
                <c:pt idx="27">
                  <c:v>7.6426059912797994E-2</c:v>
                </c:pt>
                <c:pt idx="28">
                  <c:v>7.5533046775441412E-2</c:v>
                </c:pt>
                <c:pt idx="29">
                  <c:v>7.4632005326239995E-2</c:v>
                </c:pt>
                <c:pt idx="30">
                  <c:v>7.3729783675810345E-2</c:v>
                </c:pt>
                <c:pt idx="31">
                  <c:v>7.2813784326575898E-2</c:v>
                </c:pt>
                <c:pt idx="32">
                  <c:v>7.1889872705347718E-2</c:v>
                </c:pt>
                <c:pt idx="33">
                  <c:v>7.0948112567693594E-2</c:v>
                </c:pt>
                <c:pt idx="34">
                  <c:v>6.9990518968536447E-2</c:v>
                </c:pt>
                <c:pt idx="35">
                  <c:v>6.9006558526241005E-2</c:v>
                </c:pt>
                <c:pt idx="36">
                  <c:v>6.7987294422426542E-2</c:v>
                </c:pt>
                <c:pt idx="37">
                  <c:v>6.6936980591421572E-2</c:v>
                </c:pt>
                <c:pt idx="38">
                  <c:v>6.5845954178490165E-2</c:v>
                </c:pt>
                <c:pt idx="39">
                  <c:v>6.4718019279308328E-2</c:v>
                </c:pt>
                <c:pt idx="40">
                  <c:v>6.3544144463827029E-2</c:v>
                </c:pt>
                <c:pt idx="41">
                  <c:v>6.2318570203307368E-2</c:v>
                </c:pt>
                <c:pt idx="42">
                  <c:v>6.1034214485922479E-2</c:v>
                </c:pt>
                <c:pt idx="43">
                  <c:v>5.9689822618669092E-2</c:v>
                </c:pt>
                <c:pt idx="44">
                  <c:v>5.8279169717136779E-2</c:v>
                </c:pt>
                <c:pt idx="45">
                  <c:v>5.6779190545895974E-2</c:v>
                </c:pt>
                <c:pt idx="46">
                  <c:v>5.5205198250337643E-2</c:v>
                </c:pt>
                <c:pt idx="47">
                  <c:v>5.3560256985221009E-2</c:v>
                </c:pt>
                <c:pt idx="48">
                  <c:v>5.1794281377851629E-2</c:v>
                </c:pt>
                <c:pt idx="49">
                  <c:v>4.994050069392468E-2</c:v>
                </c:pt>
                <c:pt idx="50">
                  <c:v>4.7982932402460335E-2</c:v>
                </c:pt>
                <c:pt idx="51">
                  <c:v>4.5910325577039425E-2</c:v>
                </c:pt>
                <c:pt idx="52">
                  <c:v>4.3704251116859959E-2</c:v>
                </c:pt>
                <c:pt idx="53">
                  <c:v>4.1356391916622416E-2</c:v>
                </c:pt>
                <c:pt idx="54">
                  <c:v>3.8857148426891717E-2</c:v>
                </c:pt>
                <c:pt idx="55">
                  <c:v>3.6210981113097965E-2</c:v>
                </c:pt>
                <c:pt idx="56">
                  <c:v>3.3411404076471612E-2</c:v>
                </c:pt>
                <c:pt idx="57">
                  <c:v>3.0415064697670992E-2</c:v>
                </c:pt>
                <c:pt idx="58">
                  <c:v>2.7224957296336307E-2</c:v>
                </c:pt>
                <c:pt idx="59">
                  <c:v>2.382786243343744E-2</c:v>
                </c:pt>
                <c:pt idx="60">
                  <c:v>2.0218487212984165E-2</c:v>
                </c:pt>
                <c:pt idx="61">
                  <c:v>1.6344776067165865E-2</c:v>
                </c:pt>
                <c:pt idx="62">
                  <c:v>1.2241520157148559E-2</c:v>
                </c:pt>
                <c:pt idx="63">
                  <c:v>7.8652236394494129E-3</c:v>
                </c:pt>
                <c:pt idx="64">
                  <c:v>3.1748298910610137E-3</c:v>
                </c:pt>
                <c:pt idx="65">
                  <c:v>-1.8366760310371197E-3</c:v>
                </c:pt>
                <c:pt idx="66">
                  <c:v>-7.1702997360269588E-3</c:v>
                </c:pt>
                <c:pt idx="67">
                  <c:v>-1.2890331489715157E-2</c:v>
                </c:pt>
                <c:pt idx="68">
                  <c:v>-1.8993663472451797E-2</c:v>
                </c:pt>
                <c:pt idx="69">
                  <c:v>-2.5534459131668248E-2</c:v>
                </c:pt>
                <c:pt idx="70">
                  <c:v>-3.2503654047521653E-2</c:v>
                </c:pt>
                <c:pt idx="71">
                  <c:v>-3.9994801204337856E-2</c:v>
                </c:pt>
                <c:pt idx="72">
                  <c:v>-4.7993942272748003E-2</c:v>
                </c:pt>
                <c:pt idx="73">
                  <c:v>-5.6597412643401443E-2</c:v>
                </c:pt>
                <c:pt idx="74">
                  <c:v>-6.5825256548417546E-2</c:v>
                </c:pt>
                <c:pt idx="75">
                  <c:v>-7.5744087120075784E-2</c:v>
                </c:pt>
                <c:pt idx="76">
                  <c:v>-8.6372775559931322E-2</c:v>
                </c:pt>
                <c:pt idx="77">
                  <c:v>-9.7836547043232941E-2</c:v>
                </c:pt>
                <c:pt idx="78">
                  <c:v>-0.11010418196012832</c:v>
                </c:pt>
                <c:pt idx="79">
                  <c:v>-0.12336445597505362</c:v>
                </c:pt>
                <c:pt idx="80">
                  <c:v>-0.13766354404867129</c:v>
                </c:pt>
                <c:pt idx="81">
                  <c:v>-0.15303994540091567</c:v>
                </c:pt>
                <c:pt idx="82">
                  <c:v>-0.16967766481651816</c:v>
                </c:pt>
                <c:pt idx="83">
                  <c:v>-0.187719604923649</c:v>
                </c:pt>
                <c:pt idx="84">
                  <c:v>-0.20719073050868309</c:v>
                </c:pt>
                <c:pt idx="85">
                  <c:v>-0.22827716320603642</c:v>
                </c:pt>
                <c:pt idx="86">
                  <c:v>-0.2512137836307286</c:v>
                </c:pt>
                <c:pt idx="87">
                  <c:v>-0.27611491174531749</c:v>
                </c:pt>
                <c:pt idx="88">
                  <c:v>-0.30333275837413654</c:v>
                </c:pt>
                <c:pt idx="89">
                  <c:v>-0.33292540007059007</c:v>
                </c:pt>
                <c:pt idx="90">
                  <c:v>-0.36533204659781965</c:v>
                </c:pt>
                <c:pt idx="91">
                  <c:v>-0.4006959458745013</c:v>
                </c:pt>
                <c:pt idx="92">
                  <c:v>-0.4397059535695676</c:v>
                </c:pt>
                <c:pt idx="93">
                  <c:v>-0.48254544728119364</c:v>
                </c:pt>
                <c:pt idx="94">
                  <c:v>-0.52985915161863228</c:v>
                </c:pt>
                <c:pt idx="95">
                  <c:v>-0.58218428522248455</c:v>
                </c:pt>
                <c:pt idx="96">
                  <c:v>-0.64057303237129393</c:v>
                </c:pt>
                <c:pt idx="97">
                  <c:v>-0.70562046583514193</c:v>
                </c:pt>
                <c:pt idx="98">
                  <c:v>-0.77838324404073489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DB-4CC3-BA1F-7D42F7A8D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0063"/>
        <c:axId val="9190047"/>
      </c:scatterChart>
      <c:valAx>
        <c:axId val="9180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90047"/>
        <c:crosses val="autoZero"/>
        <c:crossBetween val="midCat"/>
      </c:valAx>
      <c:valAx>
        <c:axId val="91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ln(akt1/akt2)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9180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Herington</a:t>
            </a:r>
          </a:p>
          <a:p>
            <a:pPr>
              <a:defRPr/>
            </a:pPr>
            <a:r>
              <a:rPr lang="en-US"/>
              <a:t>abs(ln(akt))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UNIFAC!$P$57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6"/>
            <c:dispRSqr val="1"/>
            <c:dispEq val="1"/>
            <c:trendlineLbl>
              <c:layout>
                <c:manualLayout>
                  <c:x val="0.18114736633397022"/>
                  <c:y val="-6.323298516994402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UNIFAC!$P$58:$P$156</c:f>
              <c:numCache>
                <c:formatCode>General</c:formatCode>
                <c:ptCount val="99"/>
                <c:pt idx="0">
                  <c:v>0.1142422039558238</c:v>
                </c:pt>
                <c:pt idx="1">
                  <c:v>0.11188409507779398</c:v>
                </c:pt>
                <c:pt idx="2">
                  <c:v>0.10964047582828605</c:v>
                </c:pt>
                <c:pt idx="3">
                  <c:v>0.10750341446450572</c:v>
                </c:pt>
                <c:pt idx="4">
                  <c:v>0.10546360022036443</c:v>
                </c:pt>
                <c:pt idx="5">
                  <c:v>0.10352031164056275</c:v>
                </c:pt>
                <c:pt idx="6">
                  <c:v>0.10167735762427345</c:v>
                </c:pt>
                <c:pt idx="7">
                  <c:v>9.9916419058328584E-2</c:v>
                </c:pt>
                <c:pt idx="8">
                  <c:v>9.8238164311262977E-2</c:v>
                </c:pt>
                <c:pt idx="9">
                  <c:v>9.6636540858578576E-2</c:v>
                </c:pt>
                <c:pt idx="10">
                  <c:v>9.511268397071751E-2</c:v>
                </c:pt>
                <c:pt idx="11">
                  <c:v>9.3653397666867283E-2</c:v>
                </c:pt>
                <c:pt idx="12">
                  <c:v>9.226543687583795E-2</c:v>
                </c:pt>
                <c:pt idx="13">
                  <c:v>9.0935490774425531E-2</c:v>
                </c:pt>
                <c:pt idx="14">
                  <c:v>8.9662320271560958E-2</c:v>
                </c:pt>
                <c:pt idx="15">
                  <c:v>8.8441605675458917E-2</c:v>
                </c:pt>
                <c:pt idx="16">
                  <c:v>8.7269494337896672E-2</c:v>
                </c:pt>
                <c:pt idx="17">
                  <c:v>8.6137707695484025E-2</c:v>
                </c:pt>
                <c:pt idx="18">
                  <c:v>8.5051655901565063E-2</c:v>
                </c:pt>
                <c:pt idx="19">
                  <c:v>8.3998332209974255E-2</c:v>
                </c:pt>
                <c:pt idx="20">
                  <c:v>8.2980181554637267E-2</c:v>
                </c:pt>
                <c:pt idx="21">
                  <c:v>8.1987813616968372E-2</c:v>
                </c:pt>
                <c:pt idx="22">
                  <c:v>8.1024770050507164E-2</c:v>
                </c:pt>
                <c:pt idx="23">
                  <c:v>8.0075107874025039E-2</c:v>
                </c:pt>
                <c:pt idx="24">
                  <c:v>7.9149750445035569E-2</c:v>
                </c:pt>
                <c:pt idx="25">
                  <c:v>7.8233187227626191E-2</c:v>
                </c:pt>
                <c:pt idx="26">
                  <c:v>7.7326603432424784E-2</c:v>
                </c:pt>
                <c:pt idx="27">
                  <c:v>7.6426059912797994E-2</c:v>
                </c:pt>
                <c:pt idx="28">
                  <c:v>7.5533046775441412E-2</c:v>
                </c:pt>
                <c:pt idx="29">
                  <c:v>7.4632005326239995E-2</c:v>
                </c:pt>
                <c:pt idx="30">
                  <c:v>7.3729783675810345E-2</c:v>
                </c:pt>
                <c:pt idx="31">
                  <c:v>7.2813784326575898E-2</c:v>
                </c:pt>
                <c:pt idx="32">
                  <c:v>7.1889872705347718E-2</c:v>
                </c:pt>
                <c:pt idx="33">
                  <c:v>7.0948112567693594E-2</c:v>
                </c:pt>
                <c:pt idx="34">
                  <c:v>6.9990518968536447E-2</c:v>
                </c:pt>
                <c:pt idx="35">
                  <c:v>6.9006558526241005E-2</c:v>
                </c:pt>
                <c:pt idx="36">
                  <c:v>6.7987294422426542E-2</c:v>
                </c:pt>
                <c:pt idx="37">
                  <c:v>6.6936980591421572E-2</c:v>
                </c:pt>
                <c:pt idx="38">
                  <c:v>6.5845954178490165E-2</c:v>
                </c:pt>
                <c:pt idx="39">
                  <c:v>6.4718019279308328E-2</c:v>
                </c:pt>
                <c:pt idx="40">
                  <c:v>6.3544144463827029E-2</c:v>
                </c:pt>
                <c:pt idx="41">
                  <c:v>6.2318570203307368E-2</c:v>
                </c:pt>
                <c:pt idx="42">
                  <c:v>6.1034214485922479E-2</c:v>
                </c:pt>
                <c:pt idx="43">
                  <c:v>5.9689822618669092E-2</c:v>
                </c:pt>
                <c:pt idx="44">
                  <c:v>5.8279169717136779E-2</c:v>
                </c:pt>
                <c:pt idx="45">
                  <c:v>5.6779190545895974E-2</c:v>
                </c:pt>
                <c:pt idx="46">
                  <c:v>5.5205198250337643E-2</c:v>
                </c:pt>
                <c:pt idx="47">
                  <c:v>5.3560256985221009E-2</c:v>
                </c:pt>
                <c:pt idx="48">
                  <c:v>5.1794281377851629E-2</c:v>
                </c:pt>
                <c:pt idx="49">
                  <c:v>4.994050069392468E-2</c:v>
                </c:pt>
                <c:pt idx="50">
                  <c:v>4.7982932402460335E-2</c:v>
                </c:pt>
                <c:pt idx="51">
                  <c:v>4.5910325577039425E-2</c:v>
                </c:pt>
                <c:pt idx="52">
                  <c:v>4.3704251116859959E-2</c:v>
                </c:pt>
                <c:pt idx="53">
                  <c:v>4.1356391916622416E-2</c:v>
                </c:pt>
                <c:pt idx="54">
                  <c:v>3.8857148426891717E-2</c:v>
                </c:pt>
                <c:pt idx="55">
                  <c:v>3.6210981113097965E-2</c:v>
                </c:pt>
                <c:pt idx="56">
                  <c:v>3.3411404076471612E-2</c:v>
                </c:pt>
                <c:pt idx="57">
                  <c:v>3.0415064697670992E-2</c:v>
                </c:pt>
                <c:pt idx="58">
                  <c:v>2.7224957296336307E-2</c:v>
                </c:pt>
                <c:pt idx="59">
                  <c:v>2.382786243343744E-2</c:v>
                </c:pt>
                <c:pt idx="60">
                  <c:v>2.0218487212984165E-2</c:v>
                </c:pt>
                <c:pt idx="61">
                  <c:v>1.6344776067165865E-2</c:v>
                </c:pt>
                <c:pt idx="62">
                  <c:v>1.2241520157148559E-2</c:v>
                </c:pt>
                <c:pt idx="63">
                  <c:v>7.8652236394494129E-3</c:v>
                </c:pt>
                <c:pt idx="64">
                  <c:v>3.1748298910610137E-3</c:v>
                </c:pt>
                <c:pt idx="65">
                  <c:v>1.8366760310371197E-3</c:v>
                </c:pt>
                <c:pt idx="66">
                  <c:v>7.1702997360269588E-3</c:v>
                </c:pt>
                <c:pt idx="67">
                  <c:v>1.2890331489715157E-2</c:v>
                </c:pt>
                <c:pt idx="68">
                  <c:v>1.8993663472451797E-2</c:v>
                </c:pt>
                <c:pt idx="69">
                  <c:v>2.5534459131668248E-2</c:v>
                </c:pt>
                <c:pt idx="70">
                  <c:v>3.2503654047521653E-2</c:v>
                </c:pt>
                <c:pt idx="71">
                  <c:v>3.9994801204337856E-2</c:v>
                </c:pt>
                <c:pt idx="72">
                  <c:v>4.7993942272748003E-2</c:v>
                </c:pt>
                <c:pt idx="73">
                  <c:v>5.6597412643401443E-2</c:v>
                </c:pt>
                <c:pt idx="74">
                  <c:v>6.5825256548417546E-2</c:v>
                </c:pt>
                <c:pt idx="75">
                  <c:v>7.5744087120075784E-2</c:v>
                </c:pt>
                <c:pt idx="76">
                  <c:v>8.6372775559931322E-2</c:v>
                </c:pt>
                <c:pt idx="77">
                  <c:v>9.7836547043232941E-2</c:v>
                </c:pt>
                <c:pt idx="78">
                  <c:v>0.11010418196012832</c:v>
                </c:pt>
                <c:pt idx="79">
                  <c:v>0.12336445597505362</c:v>
                </c:pt>
                <c:pt idx="80">
                  <c:v>0.13766354404867129</c:v>
                </c:pt>
                <c:pt idx="81">
                  <c:v>0.15303994540091567</c:v>
                </c:pt>
                <c:pt idx="82">
                  <c:v>0.16967766481651816</c:v>
                </c:pt>
                <c:pt idx="83">
                  <c:v>0.187719604923649</c:v>
                </c:pt>
                <c:pt idx="84">
                  <c:v>0.20719073050868309</c:v>
                </c:pt>
                <c:pt idx="85">
                  <c:v>0.22827716320603642</c:v>
                </c:pt>
                <c:pt idx="86">
                  <c:v>0.2512137836307286</c:v>
                </c:pt>
                <c:pt idx="87">
                  <c:v>0.27611491174531749</c:v>
                </c:pt>
                <c:pt idx="88">
                  <c:v>0.30333275837413654</c:v>
                </c:pt>
                <c:pt idx="89">
                  <c:v>0.33292540007059007</c:v>
                </c:pt>
                <c:pt idx="90">
                  <c:v>0.36533204659781965</c:v>
                </c:pt>
                <c:pt idx="91">
                  <c:v>0.4006959458745013</c:v>
                </c:pt>
                <c:pt idx="92">
                  <c:v>0.4397059535695676</c:v>
                </c:pt>
                <c:pt idx="93">
                  <c:v>0.48254544728119364</c:v>
                </c:pt>
                <c:pt idx="94">
                  <c:v>0.52985915161863228</c:v>
                </c:pt>
                <c:pt idx="95">
                  <c:v>0.58218428522248455</c:v>
                </c:pt>
                <c:pt idx="96">
                  <c:v>0.64057303237129393</c:v>
                </c:pt>
                <c:pt idx="97">
                  <c:v>0.70562046583514193</c:v>
                </c:pt>
                <c:pt idx="98">
                  <c:v>0.77838324404073489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2C-4724-B7C2-8A987DAFA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31"/>
        <c:axId val="6833727"/>
      </c:scatterChart>
      <c:valAx>
        <c:axId val="6831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3727"/>
        <c:crosses val="autoZero"/>
        <c:crossBetween val="midCat"/>
      </c:valAx>
      <c:valAx>
        <c:axId val="683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31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Aktivitások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NRTL!$G$55</c:f>
              <c:strCache>
                <c:ptCount val="1"/>
                <c:pt idx="0">
                  <c:v>Aktivitás(ald)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UNIFAC!$G$58:$G$156</c:f>
              <c:numCache>
                <c:formatCode>General</c:formatCode>
                <c:ptCount val="99"/>
                <c:pt idx="0">
                  <c:v>1.1211380822100125</c:v>
                </c:pt>
                <c:pt idx="1">
                  <c:v>1.1187951676072128</c:v>
                </c:pt>
                <c:pt idx="2">
                  <c:v>1.1165745599258934</c:v>
                </c:pt>
                <c:pt idx="3">
                  <c:v>1.1144659364173526</c:v>
                </c:pt>
                <c:pt idx="4">
                  <c:v>1.1124562564863074</c:v>
                </c:pt>
                <c:pt idx="5">
                  <c:v>1.1105499701829107</c:v>
                </c:pt>
                <c:pt idx="6">
                  <c:v>1.1087433975078409</c:v>
                </c:pt>
                <c:pt idx="7">
                  <c:v>1.1070266625340255</c:v>
                </c:pt>
                <c:pt idx="8">
                  <c:v>1.1053942476911842</c:v>
                </c:pt>
                <c:pt idx="9">
                  <c:v>1.1038459727031453</c:v>
                </c:pt>
                <c:pt idx="10">
                  <c:v>1.1023764636823237</c:v>
                </c:pt>
                <c:pt idx="11">
                  <c:v>1.1009785793043005</c:v>
                </c:pt>
                <c:pt idx="12">
                  <c:v>1.0996511578361132</c:v>
                </c:pt>
                <c:pt idx="13">
                  <c:v>1.0983890652941573</c:v>
                </c:pt>
                <c:pt idx="14">
                  <c:v>1.0971850954325404</c:v>
                </c:pt>
                <c:pt idx="15">
                  <c:v>1.0960411494252691</c:v>
                </c:pt>
                <c:pt idx="16">
                  <c:v>1.0949475411187786</c:v>
                </c:pt>
                <c:pt idx="17">
                  <c:v>1.0939038196003288</c:v>
                </c:pt>
                <c:pt idx="18">
                  <c:v>1.0929106693877035</c:v>
                </c:pt>
                <c:pt idx="19">
                  <c:v>1.091954419796664</c:v>
                </c:pt>
                <c:pt idx="20">
                  <c:v>1.0910380335438181</c:v>
                </c:pt>
                <c:pt idx="21">
                  <c:v>1.0901568510992881</c:v>
                </c:pt>
                <c:pt idx="22">
                  <c:v>1.0893103596032792</c:v>
                </c:pt>
                <c:pt idx="23">
                  <c:v>1.0884925925859832</c:v>
                </c:pt>
                <c:pt idx="24">
                  <c:v>1.0877017018623572</c:v>
                </c:pt>
                <c:pt idx="25">
                  <c:v>1.0869326530462038</c:v>
                </c:pt>
                <c:pt idx="26">
                  <c:v>1.0861851853959845</c:v>
                </c:pt>
                <c:pt idx="27">
                  <c:v>1.0854544174060443</c:v>
                </c:pt>
                <c:pt idx="28">
                  <c:v>1.0847443114285895</c:v>
                </c:pt>
                <c:pt idx="29">
                  <c:v>1.0840411209149823</c:v>
                </c:pt>
                <c:pt idx="30">
                  <c:v>1.0833544456653517</c:v>
                </c:pt>
                <c:pt idx="31">
                  <c:v>1.0826722621112712</c:v>
                </c:pt>
                <c:pt idx="32">
                  <c:v>1.0819974031520669</c:v>
                </c:pt>
                <c:pt idx="33">
                  <c:v>1.0813230148712396</c:v>
                </c:pt>
                <c:pt idx="34">
                  <c:v>1.0806520619990421</c:v>
                </c:pt>
                <c:pt idx="35">
                  <c:v>1.0799786848291533</c:v>
                </c:pt>
                <c:pt idx="36">
                  <c:v>1.0793052279626481</c:v>
                </c:pt>
                <c:pt idx="37">
                  <c:v>1.0786217772349396</c:v>
                </c:pt>
                <c:pt idx="38">
                  <c:v>1.0779351884175683</c:v>
                </c:pt>
                <c:pt idx="39">
                  <c:v>1.077236254255306</c:v>
                </c:pt>
                <c:pt idx="40">
                  <c:v>1.0765255352752634</c:v>
                </c:pt>
                <c:pt idx="41">
                  <c:v>1.0758008498577276</c:v>
                </c:pt>
                <c:pt idx="42">
                  <c:v>1.0750640237525462</c:v>
                </c:pt>
                <c:pt idx="43">
                  <c:v>1.0743069167318984</c:v>
                </c:pt>
                <c:pt idx="44">
                  <c:v>1.0735286092390874</c:v>
                </c:pt>
                <c:pt idx="45">
                  <c:v>1.0727307643987813</c:v>
                </c:pt>
                <c:pt idx="46">
                  <c:v>1.0719117487688445</c:v>
                </c:pt>
                <c:pt idx="47">
                  <c:v>1.071065237586972</c:v>
                </c:pt>
                <c:pt idx="48">
                  <c:v>1.0701919855885733</c:v>
                </c:pt>
                <c:pt idx="49">
                  <c:v>1.0692890587594284</c:v>
                </c:pt>
                <c:pt idx="50">
                  <c:v>1.0683534014102882</c:v>
                </c:pt>
                <c:pt idx="51">
                  <c:v>1.0673864920429081</c:v>
                </c:pt>
                <c:pt idx="52">
                  <c:v>1.0663860190889913</c:v>
                </c:pt>
                <c:pt idx="53">
                  <c:v>1.0653433287349801</c:v>
                </c:pt>
                <c:pt idx="54">
                  <c:v>1.0642649083238052</c:v>
                </c:pt>
                <c:pt idx="55">
                  <c:v>1.06314722204421</c:v>
                </c:pt>
                <c:pt idx="56">
                  <c:v>1.0619862747287636</c:v>
                </c:pt>
                <c:pt idx="57">
                  <c:v>1.060780106387031</c:v>
                </c:pt>
                <c:pt idx="58">
                  <c:v>1.0595260070659056</c:v>
                </c:pt>
                <c:pt idx="59">
                  <c:v>1.0582243671322746</c:v>
                </c:pt>
                <c:pt idx="60">
                  <c:v>1.0568724965990672</c:v>
                </c:pt>
                <c:pt idx="61">
                  <c:v>1.0554733369111331</c:v>
                </c:pt>
                <c:pt idx="62">
                  <c:v>1.0540153505972887</c:v>
                </c:pt>
                <c:pt idx="63">
                  <c:v>1.0525024513498844</c:v>
                </c:pt>
                <c:pt idx="64">
                  <c:v>1.0509353825138272</c:v>
                </c:pt>
                <c:pt idx="65">
                  <c:v>1.0493090624634425</c:v>
                </c:pt>
                <c:pt idx="66">
                  <c:v>1.047618787690223</c:v>
                </c:pt>
                <c:pt idx="67">
                  <c:v>1.0458691358151206</c:v>
                </c:pt>
                <c:pt idx="68">
                  <c:v>1.04405986500602</c:v>
                </c:pt>
                <c:pt idx="69">
                  <c:v>1.0421815219878861</c:v>
                </c:pt>
                <c:pt idx="70">
                  <c:v>1.0402382308924618</c:v>
                </c:pt>
                <c:pt idx="71">
                  <c:v>1.0382275279865758</c:v>
                </c:pt>
                <c:pt idx="72">
                  <c:v>1.036154180939951</c:v>
                </c:pt>
                <c:pt idx="73">
                  <c:v>1.0340126392965576</c:v>
                </c:pt>
                <c:pt idx="74">
                  <c:v>1.0317997611419143</c:v>
                </c:pt>
                <c:pt idx="75">
                  <c:v>1.0295190337953595</c:v>
                </c:pt>
                <c:pt idx="76">
                  <c:v>1.0271678351031563</c:v>
                </c:pt>
                <c:pt idx="77">
                  <c:v>1.0247565345446932</c:v>
                </c:pt>
                <c:pt idx="78">
                  <c:v>1.022276606356763</c:v>
                </c:pt>
                <c:pt idx="79">
                  <c:v>1.0197304148835831</c:v>
                </c:pt>
                <c:pt idx="80">
                  <c:v>1.017127376357001</c:v>
                </c:pt>
                <c:pt idx="81">
                  <c:v>1.0144622523755502</c:v>
                </c:pt>
                <c:pt idx="82">
                  <c:v>1.011746461146585</c:v>
                </c:pt>
                <c:pt idx="83">
                  <c:v>1.0089815027409612</c:v>
                </c:pt>
                <c:pt idx="84">
                  <c:v>1.0061747796194827</c:v>
                </c:pt>
                <c:pt idx="85">
                  <c:v>1.0033354674023385</c:v>
                </c:pt>
                <c:pt idx="86">
                  <c:v>1.0004765468495003</c:v>
                </c:pt>
                <c:pt idx="87">
                  <c:v>0.99760572521805435</c:v>
                </c:pt>
                <c:pt idx="88">
                  <c:v>0.99473613921096748</c:v>
                </c:pt>
                <c:pt idx="89">
                  <c:v>0.99189235118799957</c:v>
                </c:pt>
                <c:pt idx="90">
                  <c:v>0.98909221438658679</c:v>
                </c:pt>
                <c:pt idx="91">
                  <c:v>0.98636491910911139</c:v>
                </c:pt>
                <c:pt idx="92">
                  <c:v>0.98374028400740487</c:v>
                </c:pt>
                <c:pt idx="93">
                  <c:v>0.98126136060634617</c:v>
                </c:pt>
                <c:pt idx="94">
                  <c:v>0.97897378985310479</c:v>
                </c:pt>
                <c:pt idx="95">
                  <c:v>0.97693811059197144</c:v>
                </c:pt>
                <c:pt idx="96">
                  <c:v>0.97522784836779897</c:v>
                </c:pt>
                <c:pt idx="97">
                  <c:v>0.97393555822154776</c:v>
                </c:pt>
                <c:pt idx="98">
                  <c:v>0.97318215961075094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06-474C-B9F2-7E5389C8045A}"/>
            </c:ext>
          </c:extLst>
        </c:ser>
        <c:ser>
          <c:idx val="1"/>
          <c:order val="1"/>
          <c:tx>
            <c:strRef>
              <c:f>NRTL!$L$55</c:f>
              <c:strCache>
                <c:ptCount val="1"/>
                <c:pt idx="0">
                  <c:v>Aktivitás(eth)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UNIFAC!$D$58:$D$156</c:f>
              <c:numCache>
                <c:formatCode>General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UNIFAC!$L$58:$L$156</c:f>
              <c:numCache>
                <c:formatCode>General</c:formatCode>
                <c:ptCount val="99"/>
                <c:pt idx="0">
                  <c:v>1.0001021154692931</c:v>
                </c:pt>
                <c:pt idx="1">
                  <c:v>1.0003683358133282</c:v>
                </c:pt>
                <c:pt idx="2">
                  <c:v>1.0006252897023131</c:v>
                </c:pt>
                <c:pt idx="3">
                  <c:v>1.0008722751188808</c:v>
                </c:pt>
                <c:pt idx="4">
                  <c:v>1.0011074267972513</c:v>
                </c:pt>
                <c:pt idx="5">
                  <c:v>1.0013359411883347</c:v>
                </c:pt>
                <c:pt idx="6">
                  <c:v>1.0015511438836262</c:v>
                </c:pt>
                <c:pt idx="7">
                  <c:v>1.0017628718094636</c:v>
                </c:pt>
                <c:pt idx="8">
                  <c:v>1.0019658219660761</c:v>
                </c:pt>
                <c:pt idx="9">
                  <c:v>1.0021662226612775</c:v>
                </c:pt>
                <c:pt idx="10">
                  <c:v>1.0023583635829654</c:v>
                </c:pt>
                <c:pt idx="11">
                  <c:v>1.002549248032726</c:v>
                </c:pt>
                <c:pt idx="12">
                  <c:v>1.0027312865778137</c:v>
                </c:pt>
                <c:pt idx="13">
                  <c:v>1.0029133651494226</c:v>
                </c:pt>
                <c:pt idx="14">
                  <c:v>1.0030903408209206</c:v>
                </c:pt>
                <c:pt idx="15">
                  <c:v>1.0032684570370014</c:v>
                </c:pt>
                <c:pt idx="16">
                  <c:v>1.0034428732487846</c:v>
                </c:pt>
                <c:pt idx="17">
                  <c:v>1.0036216184382567</c:v>
                </c:pt>
                <c:pt idx="18">
                  <c:v>1.0038000220516363</c:v>
                </c:pt>
                <c:pt idx="19">
                  <c:v>1.0039786982165324</c:v>
                </c:pt>
                <c:pt idx="20">
                  <c:v>1.0041580064862283</c:v>
                </c:pt>
                <c:pt idx="21">
                  <c:v>1.0043431767345556</c:v>
                </c:pt>
                <c:pt idx="22">
                  <c:v>1.0045302590779781</c:v>
                </c:pt>
                <c:pt idx="23">
                  <c:v>1.0047298391806909</c:v>
                </c:pt>
                <c:pt idx="24">
                  <c:v>1.0049292985295701</c:v>
                </c:pt>
                <c:pt idx="25">
                  <c:v>1.005139625063781</c:v>
                </c:pt>
                <c:pt idx="26">
                  <c:v>1.005359434827013</c:v>
                </c:pt>
                <c:pt idx="27">
                  <c:v>1.0055882134231782</c:v>
                </c:pt>
                <c:pt idx="28">
                  <c:v>1.0058281728727958</c:v>
                </c:pt>
                <c:pt idx="29">
                  <c:v>1.0060822536383671</c:v>
                </c:pt>
                <c:pt idx="30">
                  <c:v>1.0063525042240196</c:v>
                </c:pt>
                <c:pt idx="31">
                  <c:v>1.0066404682850494</c:v>
                </c:pt>
                <c:pt idx="32">
                  <c:v>1.0069428986118965</c:v>
                </c:pt>
                <c:pt idx="33">
                  <c:v>1.0072634443909558</c:v>
                </c:pt>
                <c:pt idx="34">
                  <c:v>1.0076028571456312</c:v>
                </c:pt>
                <c:pt idx="35">
                  <c:v>1.0079663096716458</c:v>
                </c:pt>
                <c:pt idx="36">
                  <c:v>1.0083650251894052</c:v>
                </c:pt>
                <c:pt idx="37">
                  <c:v>1.0087854811887418</c:v>
                </c:pt>
                <c:pt idx="38">
                  <c:v>1.0092438574086839</c:v>
                </c:pt>
                <c:pt idx="39">
                  <c:v>1.0097277278460641</c:v>
                </c:pt>
                <c:pt idx="40">
                  <c:v>1.0102467558363939</c:v>
                </c:pt>
                <c:pt idx="41">
                  <c:v>1.0108047448063262</c:v>
                </c:pt>
                <c:pt idx="42">
                  <c:v>1.0114106123073459</c:v>
                </c:pt>
                <c:pt idx="43">
                  <c:v>1.0120580211890942</c:v>
                </c:pt>
                <c:pt idx="44">
                  <c:v>1.0127524463979001</c:v>
                </c:pt>
                <c:pt idx="45">
                  <c:v>1.0135188879243149</c:v>
                </c:pt>
                <c:pt idx="46">
                  <c:v>1.0143403878971819</c:v>
                </c:pt>
                <c:pt idx="47">
                  <c:v>1.0152079266992069</c:v>
                </c:pt>
                <c:pt idx="48">
                  <c:v>1.016173169226553</c:v>
                </c:pt>
                <c:pt idx="49">
                  <c:v>1.0171997368666319</c:v>
                </c:pt>
                <c:pt idx="50">
                  <c:v>1.0183011032284095</c:v>
                </c:pt>
                <c:pt idx="51">
                  <c:v>1.0194903078826016</c:v>
                </c:pt>
                <c:pt idx="52">
                  <c:v>1.0207841723017543</c:v>
                </c:pt>
                <c:pt idx="53">
                  <c:v>1.0221831975623561</c:v>
                </c:pt>
                <c:pt idx="54">
                  <c:v>1.0237037575475303</c:v>
                </c:pt>
                <c:pt idx="55">
                  <c:v>1.0253382984509223</c:v>
                </c:pt>
                <c:pt idx="56">
                  <c:v>1.0270900345961367</c:v>
                </c:pt>
                <c:pt idx="57">
                  <c:v>1.02900212521456</c:v>
                </c:pt>
                <c:pt idx="58">
                  <c:v>1.0310695769496288</c:v>
                </c:pt>
                <c:pt idx="59">
                  <c:v>1.0333071830245839</c:v>
                </c:pt>
                <c:pt idx="60">
                  <c:v>1.0357187030052712</c:v>
                </c:pt>
                <c:pt idx="61">
                  <c:v>1.0383620823267015</c:v>
                </c:pt>
                <c:pt idx="62">
                  <c:v>1.0411912538023693</c:v>
                </c:pt>
                <c:pt idx="63">
                  <c:v>1.0442567538242247</c:v>
                </c:pt>
                <c:pt idx="64">
                  <c:v>1.0476041323223133</c:v>
                </c:pt>
                <c:pt idx="65">
                  <c:v>1.0512380742101646</c:v>
                </c:pt>
                <c:pt idx="66">
                  <c:v>1.0551575236059456</c:v>
                </c:pt>
                <c:pt idx="67">
                  <c:v>1.0594380013743701</c:v>
                </c:pt>
                <c:pt idx="68">
                  <c:v>1.0640799118790665</c:v>
                </c:pt>
                <c:pt idx="69">
                  <c:v>1.0691357295086972</c:v>
                </c:pt>
                <c:pt idx="70">
                  <c:v>1.0746052761076104</c:v>
                </c:pt>
                <c:pt idx="71">
                  <c:v>1.0805927793959005</c:v>
                </c:pt>
                <c:pt idx="72">
                  <c:v>1.0870959756830949</c:v>
                </c:pt>
                <c:pt idx="73">
                  <c:v>1.094222879631195</c:v>
                </c:pt>
                <c:pt idx="74">
                  <c:v>1.1020034868983575</c:v>
                </c:pt>
                <c:pt idx="75">
                  <c:v>1.1105282719913092</c:v>
                </c:pt>
                <c:pt idx="76">
                  <c:v>1.1198313748975821</c:v>
                </c:pt>
                <c:pt idx="77">
                  <c:v>1.1300835907982774</c:v>
                </c:pt>
                <c:pt idx="78">
                  <c:v>1.1412638505307866</c:v>
                </c:pt>
                <c:pt idx="79">
                  <c:v>1.1536176059804468</c:v>
                </c:pt>
                <c:pt idx="80">
                  <c:v>1.1672445671161231</c:v>
                </c:pt>
                <c:pt idx="81">
                  <c:v>1.1822254264131837</c:v>
                </c:pt>
                <c:pt idx="82">
                  <c:v>1.1988414976226667</c:v>
                </c:pt>
                <c:pt idx="83">
                  <c:v>1.2173313123107234</c:v>
                </c:pt>
                <c:pt idx="84">
                  <c:v>1.2378135093843659</c:v>
                </c:pt>
                <c:pt idx="85">
                  <c:v>1.2606243073487564</c:v>
                </c:pt>
                <c:pt idx="86">
                  <c:v>1.2861975333913049</c:v>
                </c:pt>
                <c:pt idx="87">
                  <c:v>1.314843656418669</c:v>
                </c:pt>
                <c:pt idx="88">
                  <c:v>1.3472358766209036</c:v>
                </c:pt>
                <c:pt idx="89">
                  <c:v>1.3837327039203291</c:v>
                </c:pt>
                <c:pt idx="90">
                  <c:v>1.4252743691173553</c:v>
                </c:pt>
                <c:pt idx="91">
                  <c:v>1.4725079765503237</c:v>
                </c:pt>
                <c:pt idx="92">
                  <c:v>1.5270115617980109</c:v>
                </c:pt>
                <c:pt idx="93">
                  <c:v>1.5898330568321417</c:v>
                </c:pt>
                <c:pt idx="94">
                  <c:v>1.662975956904349</c:v>
                </c:pt>
                <c:pt idx="95">
                  <c:v>1.7486644233481361</c:v>
                </c:pt>
                <c:pt idx="96">
                  <c:v>1.8505610950350146</c:v>
                </c:pt>
                <c:pt idx="97">
                  <c:v>1.9723196282087792</c:v>
                </c:pt>
                <c:pt idx="98">
                  <c:v>2.1195403393673735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06-474C-B9F2-7E5389C80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297552"/>
        <c:axId val="871298384"/>
      </c:scatterChart>
      <c:valAx>
        <c:axId val="871297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71298384"/>
        <c:crosses val="autoZero"/>
        <c:crossBetween val="midCat"/>
      </c:valAx>
      <c:valAx>
        <c:axId val="871298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871297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Minta!$G$55</c:f>
              <c:strCache>
                <c:ptCount val="1"/>
                <c:pt idx="0">
                  <c:v>Aktivitás(ald)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Minta!$G$58:$G$156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FB-49BA-8CF2-B78307CD57E8}"/>
            </c:ext>
          </c:extLst>
        </c:ser>
        <c:ser>
          <c:idx val="1"/>
          <c:order val="1"/>
          <c:tx>
            <c:strRef>
              <c:f>Minta!$L$55</c:f>
              <c:strCache>
                <c:ptCount val="1"/>
                <c:pt idx="0">
                  <c:v>Aktivitás(eth)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Minta!$D$58:$D$156</c:f>
              <c:numCache>
                <c:formatCode>General</c:formatCode>
                <c:ptCount val="99"/>
              </c:numCache>
            </c:numRef>
          </c:xVal>
          <c:yVal>
            <c:numRef>
              <c:f>Minta!$L$58:$L$156</c:f>
              <c:numCache>
                <c:formatCode>General</c:formatCode>
                <c:ptCount val="99"/>
                <c:pt idx="0">
                  <c:v>65.770793228723704</c:v>
                </c:pt>
                <c:pt idx="1">
                  <c:v>65.770793228723704</c:v>
                </c:pt>
                <c:pt idx="2">
                  <c:v>65.770793228723704</c:v>
                </c:pt>
                <c:pt idx="3">
                  <c:v>65.770793228723704</c:v>
                </c:pt>
                <c:pt idx="4">
                  <c:v>65.770793228723704</c:v>
                </c:pt>
                <c:pt idx="5">
                  <c:v>65.770793228723704</c:v>
                </c:pt>
                <c:pt idx="6">
                  <c:v>65.770793228723704</c:v>
                </c:pt>
                <c:pt idx="7">
                  <c:v>65.770793228723704</c:v>
                </c:pt>
                <c:pt idx="8">
                  <c:v>65.770793228723704</c:v>
                </c:pt>
                <c:pt idx="9">
                  <c:v>65.770793228723704</c:v>
                </c:pt>
                <c:pt idx="10">
                  <c:v>65.770793228723704</c:v>
                </c:pt>
                <c:pt idx="11">
                  <c:v>65.770793228723704</c:v>
                </c:pt>
                <c:pt idx="12">
                  <c:v>65.770793228723704</c:v>
                </c:pt>
                <c:pt idx="13">
                  <c:v>65.770793228723704</c:v>
                </c:pt>
                <c:pt idx="14">
                  <c:v>65.770793228723704</c:v>
                </c:pt>
                <c:pt idx="15">
                  <c:v>65.770793228723704</c:v>
                </c:pt>
                <c:pt idx="16">
                  <c:v>65.770793228723704</c:v>
                </c:pt>
                <c:pt idx="17">
                  <c:v>65.770793228723704</c:v>
                </c:pt>
                <c:pt idx="18">
                  <c:v>65.770793228723704</c:v>
                </c:pt>
                <c:pt idx="19">
                  <c:v>65.770793228723704</c:v>
                </c:pt>
                <c:pt idx="20">
                  <c:v>65.770793228723704</c:v>
                </c:pt>
                <c:pt idx="21">
                  <c:v>65.770793228723704</c:v>
                </c:pt>
                <c:pt idx="22">
                  <c:v>65.770793228723704</c:v>
                </c:pt>
                <c:pt idx="23">
                  <c:v>65.770793228723704</c:v>
                </c:pt>
                <c:pt idx="24">
                  <c:v>65.770793228723704</c:v>
                </c:pt>
                <c:pt idx="25">
                  <c:v>65.770793228723704</c:v>
                </c:pt>
                <c:pt idx="26">
                  <c:v>65.770793228723704</c:v>
                </c:pt>
                <c:pt idx="27">
                  <c:v>65.770793228723704</c:v>
                </c:pt>
                <c:pt idx="28">
                  <c:v>65.770793228723704</c:v>
                </c:pt>
                <c:pt idx="29">
                  <c:v>65.770793228723704</c:v>
                </c:pt>
                <c:pt idx="30">
                  <c:v>65.770793228723704</c:v>
                </c:pt>
                <c:pt idx="31">
                  <c:v>65.770793228723704</c:v>
                </c:pt>
                <c:pt idx="32">
                  <c:v>65.770793228723704</c:v>
                </c:pt>
                <c:pt idx="33">
                  <c:v>65.770793228723704</c:v>
                </c:pt>
                <c:pt idx="34">
                  <c:v>65.770793228723704</c:v>
                </c:pt>
                <c:pt idx="35">
                  <c:v>65.770793228723704</c:v>
                </c:pt>
                <c:pt idx="36">
                  <c:v>65.770793228723704</c:v>
                </c:pt>
                <c:pt idx="37">
                  <c:v>65.770793228723704</c:v>
                </c:pt>
                <c:pt idx="38">
                  <c:v>65.770793228723704</c:v>
                </c:pt>
                <c:pt idx="39">
                  <c:v>65.770793228723704</c:v>
                </c:pt>
                <c:pt idx="40">
                  <c:v>65.770793228723704</c:v>
                </c:pt>
                <c:pt idx="41">
                  <c:v>65.770793228723704</c:v>
                </c:pt>
                <c:pt idx="42">
                  <c:v>65.770793228723704</c:v>
                </c:pt>
                <c:pt idx="43">
                  <c:v>65.770793228723704</c:v>
                </c:pt>
                <c:pt idx="44">
                  <c:v>65.770793228723704</c:v>
                </c:pt>
                <c:pt idx="45">
                  <c:v>65.770793228723704</c:v>
                </c:pt>
                <c:pt idx="46">
                  <c:v>65.770793228723704</c:v>
                </c:pt>
                <c:pt idx="47">
                  <c:v>65.770793228723704</c:v>
                </c:pt>
                <c:pt idx="48">
                  <c:v>65.770793228723704</c:v>
                </c:pt>
                <c:pt idx="49">
                  <c:v>65.770793228723704</c:v>
                </c:pt>
                <c:pt idx="50">
                  <c:v>65.770793228723704</c:v>
                </c:pt>
                <c:pt idx="51">
                  <c:v>65.770793228723704</c:v>
                </c:pt>
                <c:pt idx="52">
                  <c:v>65.770793228723704</c:v>
                </c:pt>
                <c:pt idx="53">
                  <c:v>65.770793228723704</c:v>
                </c:pt>
                <c:pt idx="54">
                  <c:v>65.770793228723704</c:v>
                </c:pt>
                <c:pt idx="55">
                  <c:v>65.770793228723704</c:v>
                </c:pt>
                <c:pt idx="56">
                  <c:v>65.770793228723704</c:v>
                </c:pt>
                <c:pt idx="57">
                  <c:v>65.770793228723704</c:v>
                </c:pt>
                <c:pt idx="58">
                  <c:v>65.770793228723704</c:v>
                </c:pt>
                <c:pt idx="59">
                  <c:v>65.770793228723704</c:v>
                </c:pt>
                <c:pt idx="60">
                  <c:v>65.770793228723704</c:v>
                </c:pt>
                <c:pt idx="61">
                  <c:v>65.770793228723704</c:v>
                </c:pt>
                <c:pt idx="62">
                  <c:v>65.770793228723704</c:v>
                </c:pt>
                <c:pt idx="63">
                  <c:v>65.770793228723704</c:v>
                </c:pt>
                <c:pt idx="64">
                  <c:v>65.770793228723704</c:v>
                </c:pt>
                <c:pt idx="65">
                  <c:v>65.770793228723704</c:v>
                </c:pt>
                <c:pt idx="66">
                  <c:v>65.770793228723704</c:v>
                </c:pt>
                <c:pt idx="67">
                  <c:v>65.770793228723704</c:v>
                </c:pt>
                <c:pt idx="68">
                  <c:v>65.770793228723704</c:v>
                </c:pt>
                <c:pt idx="69">
                  <c:v>65.770793228723704</c:v>
                </c:pt>
                <c:pt idx="70">
                  <c:v>65.770793228723704</c:v>
                </c:pt>
                <c:pt idx="71">
                  <c:v>65.770793228723704</c:v>
                </c:pt>
                <c:pt idx="72">
                  <c:v>65.770793228723704</c:v>
                </c:pt>
                <c:pt idx="73">
                  <c:v>65.770793228723704</c:v>
                </c:pt>
                <c:pt idx="74">
                  <c:v>65.770793228723704</c:v>
                </c:pt>
                <c:pt idx="75">
                  <c:v>65.770793228723704</c:v>
                </c:pt>
                <c:pt idx="76">
                  <c:v>65.770793228723704</c:v>
                </c:pt>
                <c:pt idx="77">
                  <c:v>65.770793228723704</c:v>
                </c:pt>
                <c:pt idx="78">
                  <c:v>65.770793228723704</c:v>
                </c:pt>
                <c:pt idx="79">
                  <c:v>65.770793228723704</c:v>
                </c:pt>
                <c:pt idx="80">
                  <c:v>65.770793228723704</c:v>
                </c:pt>
                <c:pt idx="81">
                  <c:v>65.770793228723704</c:v>
                </c:pt>
                <c:pt idx="82">
                  <c:v>65.770793228723704</c:v>
                </c:pt>
                <c:pt idx="83">
                  <c:v>65.770793228723704</c:v>
                </c:pt>
                <c:pt idx="84">
                  <c:v>65.770793228723704</c:v>
                </c:pt>
                <c:pt idx="85">
                  <c:v>65.770793228723704</c:v>
                </c:pt>
                <c:pt idx="86">
                  <c:v>65.770793228723704</c:v>
                </c:pt>
                <c:pt idx="87">
                  <c:v>65.770793228723704</c:v>
                </c:pt>
                <c:pt idx="88">
                  <c:v>65.770793228723704</c:v>
                </c:pt>
                <c:pt idx="89">
                  <c:v>65.770793228723704</c:v>
                </c:pt>
                <c:pt idx="90">
                  <c:v>65.770793228723704</c:v>
                </c:pt>
                <c:pt idx="91">
                  <c:v>65.770793228723704</c:v>
                </c:pt>
                <c:pt idx="92">
                  <c:v>65.770793228723704</c:v>
                </c:pt>
                <c:pt idx="93">
                  <c:v>65.770793228723704</c:v>
                </c:pt>
                <c:pt idx="94">
                  <c:v>65.770793228723704</c:v>
                </c:pt>
                <c:pt idx="95">
                  <c:v>65.770793228723704</c:v>
                </c:pt>
                <c:pt idx="96">
                  <c:v>65.770793228723704</c:v>
                </c:pt>
                <c:pt idx="97">
                  <c:v>65.770793228723704</c:v>
                </c:pt>
                <c:pt idx="98">
                  <c:v>65.770793228723704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FB-49BA-8CF2-B78307CD5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90064"/>
        <c:axId val="1156091312"/>
      </c:scatterChart>
      <c:valAx>
        <c:axId val="115609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1312"/>
        <c:crosses val="autoZero"/>
        <c:crossBetween val="midCat"/>
      </c:valAx>
      <c:valAx>
        <c:axId val="115609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609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Mod</a:t>
            </a:r>
            <a:r>
              <a:rPr lang="hu-HU" baseline="0"/>
              <a:t> herington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Munka1!$R$57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Munka1!$D$58:$D$156</c:f>
              <c:numCache>
                <c:formatCode>General</c:formatCode>
                <c:ptCount val="99"/>
                <c:pt idx="0">
                  <c:v>0.96650000000000003</c:v>
                </c:pt>
                <c:pt idx="1">
                  <c:v>0.89349999999999996</c:v>
                </c:pt>
                <c:pt idx="2">
                  <c:v>0.84909999999999997</c:v>
                </c:pt>
                <c:pt idx="3">
                  <c:v>0.72660000000000002</c:v>
                </c:pt>
                <c:pt idx="4">
                  <c:v>0.64370000000000005</c:v>
                </c:pt>
                <c:pt idx="5">
                  <c:v>0.58579999999999999</c:v>
                </c:pt>
                <c:pt idx="6">
                  <c:v>0.55610000000000004</c:v>
                </c:pt>
                <c:pt idx="7">
                  <c:v>0.4929</c:v>
                </c:pt>
                <c:pt idx="8">
                  <c:v>0.44650000000000001</c:v>
                </c:pt>
                <c:pt idx="9">
                  <c:v>0.36409999999999998</c:v>
                </c:pt>
                <c:pt idx="10">
                  <c:v>0.2722</c:v>
                </c:pt>
                <c:pt idx="11">
                  <c:v>0.23580000000000001</c:v>
                </c:pt>
                <c:pt idx="12">
                  <c:v>0.20330000000000001</c:v>
                </c:pt>
                <c:pt idx="13">
                  <c:v>0.15740000000000001</c:v>
                </c:pt>
                <c:pt idx="14">
                  <c:v>0.1205</c:v>
                </c:pt>
                <c:pt idx="15">
                  <c:v>7.8299999999999995E-2</c:v>
                </c:pt>
                <c:pt idx="16">
                  <c:v>4.6699999999999998E-2</c:v>
                </c:pt>
                <c:pt idx="17">
                  <c:v>1.78E-2</c:v>
                </c:pt>
              </c:numCache>
            </c:numRef>
          </c:xVal>
          <c:yVal>
            <c:numRef>
              <c:f>Munka1!$R$58:$R$156</c:f>
              <c:numCache>
                <c:formatCode>General</c:formatCode>
                <c:ptCount val="99"/>
                <c:pt idx="0">
                  <c:v>-87.108875157862471</c:v>
                </c:pt>
                <c:pt idx="1">
                  <c:v>-160.76266535720822</c:v>
                </c:pt>
                <c:pt idx="2">
                  <c:v>-188.20259164063245</c:v>
                </c:pt>
                <c:pt idx="3">
                  <c:v>-291.21127149712584</c:v>
                </c:pt>
                <c:pt idx="4">
                  <c:v>-302.08322411672253</c:v>
                </c:pt>
                <c:pt idx="5">
                  <c:v>-336.29679629152804</c:v>
                </c:pt>
                <c:pt idx="6">
                  <c:v>-346.34069927654889</c:v>
                </c:pt>
                <c:pt idx="7">
                  <c:v>-323.28425500227206</c:v>
                </c:pt>
                <c:pt idx="8">
                  <c:v>-273.70768446267488</c:v>
                </c:pt>
                <c:pt idx="9">
                  <c:v>-240.17300824285465</c:v>
                </c:pt>
                <c:pt idx="10">
                  <c:v>-189.71144925989285</c:v>
                </c:pt>
                <c:pt idx="11">
                  <c:v>-172.32400629610288</c:v>
                </c:pt>
                <c:pt idx="12">
                  <c:v>-138.03500393041924</c:v>
                </c:pt>
                <c:pt idx="13">
                  <c:v>-88.41412822736163</c:v>
                </c:pt>
                <c:pt idx="14">
                  <c:v>-67.732363895770618</c:v>
                </c:pt>
                <c:pt idx="15">
                  <c:v>-40.267074932039975</c:v>
                </c:pt>
                <c:pt idx="16">
                  <c:v>-29.657848086608716</c:v>
                </c:pt>
                <c:pt idx="17">
                  <c:v>-11.351077545323168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E5-4331-8CA8-3777A8492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392400"/>
        <c:axId val="1904386576"/>
      </c:scatterChart>
      <c:valAx>
        <c:axId val="190439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86576"/>
        <c:crosses val="autoZero"/>
        <c:crossBetween val="midCat"/>
      </c:valAx>
      <c:valAx>
        <c:axId val="190438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dGe(Havasi)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04392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L-W</a:t>
            </a:r>
          </a:p>
          <a:p>
            <a:pPr>
              <a:defRPr/>
            </a:pPr>
            <a:r>
              <a:rPr lang="hu-HU"/>
              <a:t>dH meghatározás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Munka1!$S$57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0627077865266842E-2"/>
                  <c:y val="0.10352880143693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Munka1!$A$58:$A$156</c:f>
              <c:numCache>
                <c:formatCode>General</c:formatCode>
                <c:ptCount val="99"/>
                <c:pt idx="0">
                  <c:v>3.3915550279803286E-3</c:v>
                </c:pt>
                <c:pt idx="1">
                  <c:v>3.3679105482958371E-3</c:v>
                </c:pt>
                <c:pt idx="2">
                  <c:v>3.3537914612469396E-3</c:v>
                </c:pt>
                <c:pt idx="3">
                  <c:v>3.3008747318039283E-3</c:v>
                </c:pt>
                <c:pt idx="4">
                  <c:v>3.2654127481713687E-3</c:v>
                </c:pt>
                <c:pt idx="5">
                  <c:v>3.2316442605997931E-3</c:v>
                </c:pt>
                <c:pt idx="6">
                  <c:v>3.2100667693888037E-3</c:v>
                </c:pt>
                <c:pt idx="7">
                  <c:v>3.1724881824815206E-3</c:v>
                </c:pt>
                <c:pt idx="8">
                  <c:v>3.1450496917851305E-3</c:v>
                </c:pt>
                <c:pt idx="9">
                  <c:v>3.0961669453216916E-3</c:v>
                </c:pt>
                <c:pt idx="10">
                  <c:v>3.0354541039339486E-3</c:v>
                </c:pt>
                <c:pt idx="11">
                  <c:v>3.01050666827227E-3</c:v>
                </c:pt>
                <c:pt idx="12">
                  <c:v>2.9881073328153944E-3</c:v>
                </c:pt>
                <c:pt idx="13">
                  <c:v>2.9555194325402686E-3</c:v>
                </c:pt>
                <c:pt idx="14">
                  <c:v>2.9283434361181879E-3</c:v>
                </c:pt>
                <c:pt idx="15">
                  <c:v>2.8972070923629621E-3</c:v>
                </c:pt>
                <c:pt idx="16">
                  <c:v>2.8738109607150042E-3</c:v>
                </c:pt>
                <c:pt idx="17">
                  <c:v>2.8555926782603729E-3</c:v>
                </c:pt>
              </c:numCache>
            </c:numRef>
          </c:xVal>
          <c:yVal>
            <c:numRef>
              <c:f>Munka1!$S$58:$S$156</c:f>
              <c:numCache>
                <c:formatCode>General</c:formatCode>
                <c:ptCount val="99"/>
                <c:pt idx="0">
                  <c:v>6.513248705670481E-2</c:v>
                </c:pt>
                <c:pt idx="1">
                  <c:v>0.14193509536159549</c:v>
                </c:pt>
                <c:pt idx="2">
                  <c:v>0.18763894936407818</c:v>
                </c:pt>
                <c:pt idx="3">
                  <c:v>0.35788841948623817</c:v>
                </c:pt>
                <c:pt idx="4">
                  <c:v>0.47106731275679375</c:v>
                </c:pt>
                <c:pt idx="5">
                  <c:v>0.57816760003228118</c:v>
                </c:pt>
                <c:pt idx="6">
                  <c:v>0.64626152749195731</c:v>
                </c:pt>
                <c:pt idx="7">
                  <c:v>0.76422138800577677</c:v>
                </c:pt>
                <c:pt idx="8">
                  <c:v>0.84984957825184781</c:v>
                </c:pt>
                <c:pt idx="9">
                  <c:v>1.0013609637577006</c:v>
                </c:pt>
                <c:pt idx="10">
                  <c:v>1.1877097579903719</c:v>
                </c:pt>
                <c:pt idx="11">
                  <c:v>1.2637014274662712</c:v>
                </c:pt>
                <c:pt idx="12">
                  <c:v>1.3316459805968499</c:v>
                </c:pt>
                <c:pt idx="13">
                  <c:v>1.4300169410721268</c:v>
                </c:pt>
                <c:pt idx="14">
                  <c:v>1.5116204497320431</c:v>
                </c:pt>
                <c:pt idx="15">
                  <c:v>1.6046381485532171</c:v>
                </c:pt>
                <c:pt idx="16">
                  <c:v>1.6741991014029196</c:v>
                </c:pt>
                <c:pt idx="17">
                  <c:v>1.728168515983558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FC-45E3-A4E6-2131EDF9264E}"/>
            </c:ext>
          </c:extLst>
        </c:ser>
        <c:ser>
          <c:idx val="1"/>
          <c:order val="1"/>
          <c:tx>
            <c:strRef>
              <c:f>Munka1!$T$57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928477690288717E-2"/>
                  <c:y val="-0.174275296545067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</c:trendlineLbl>
          </c:trendline>
          <c:xVal>
            <c:numRef>
              <c:f>Munka1!$A$58:$A$156</c:f>
              <c:numCache>
                <c:formatCode>General</c:formatCode>
                <c:ptCount val="99"/>
                <c:pt idx="0">
                  <c:v>3.3915550279803286E-3</c:v>
                </c:pt>
                <c:pt idx="1">
                  <c:v>3.3679105482958371E-3</c:v>
                </c:pt>
                <c:pt idx="2">
                  <c:v>3.3537914612469396E-3</c:v>
                </c:pt>
                <c:pt idx="3">
                  <c:v>3.3008747318039283E-3</c:v>
                </c:pt>
                <c:pt idx="4">
                  <c:v>3.2654127481713687E-3</c:v>
                </c:pt>
                <c:pt idx="5">
                  <c:v>3.2316442605997931E-3</c:v>
                </c:pt>
                <c:pt idx="6">
                  <c:v>3.2100667693888037E-3</c:v>
                </c:pt>
                <c:pt idx="7">
                  <c:v>3.1724881824815206E-3</c:v>
                </c:pt>
                <c:pt idx="8">
                  <c:v>3.1450496917851305E-3</c:v>
                </c:pt>
                <c:pt idx="9">
                  <c:v>3.0961669453216916E-3</c:v>
                </c:pt>
                <c:pt idx="10">
                  <c:v>3.0354541039339486E-3</c:v>
                </c:pt>
                <c:pt idx="11">
                  <c:v>3.01050666827227E-3</c:v>
                </c:pt>
                <c:pt idx="12">
                  <c:v>2.9881073328153944E-3</c:v>
                </c:pt>
                <c:pt idx="13">
                  <c:v>2.9555194325402686E-3</c:v>
                </c:pt>
                <c:pt idx="14">
                  <c:v>2.9283434361181879E-3</c:v>
                </c:pt>
                <c:pt idx="15">
                  <c:v>2.8972070923629621E-3</c:v>
                </c:pt>
                <c:pt idx="16">
                  <c:v>2.8738109607150042E-3</c:v>
                </c:pt>
                <c:pt idx="17">
                  <c:v>2.8555926782603729E-3</c:v>
                </c:pt>
              </c:numCache>
            </c:numRef>
          </c:xVal>
          <c:yVal>
            <c:numRef>
              <c:f>Munka1!$T$58:$T$156</c:f>
              <c:numCache>
                <c:formatCode>General</c:formatCode>
                <c:ptCount val="99"/>
                <c:pt idx="0">
                  <c:v>-2.7364797839488202</c:v>
                </c:pt>
                <c:pt idx="1">
                  <c:v>-2.6140328732728162</c:v>
                </c:pt>
                <c:pt idx="2">
                  <c:v>-2.5410666331853808</c:v>
                </c:pt>
                <c:pt idx="3">
                  <c:v>-2.2686025520278124</c:v>
                </c:pt>
                <c:pt idx="4">
                  <c:v>-2.0868945951125157</c:v>
                </c:pt>
                <c:pt idx="5">
                  <c:v>-1.9145184174383909</c:v>
                </c:pt>
                <c:pt idx="6">
                  <c:v>-1.8047055276321364</c:v>
                </c:pt>
                <c:pt idx="7">
                  <c:v>-1.6140752519107779</c:v>
                </c:pt>
                <c:pt idx="8">
                  <c:v>-1.4753760499236841</c:v>
                </c:pt>
                <c:pt idx="9">
                  <c:v>-1.2293004543834405</c:v>
                </c:pt>
                <c:pt idx="10">
                  <c:v>-0.92548226359501962</c:v>
                </c:pt>
                <c:pt idx="11">
                  <c:v>-0.80121783483710185</c:v>
                </c:pt>
                <c:pt idx="12">
                  <c:v>-0.68993035847820916</c:v>
                </c:pt>
                <c:pt idx="13">
                  <c:v>-0.52850167821038674</c:v>
                </c:pt>
                <c:pt idx="14">
                  <c:v>-0.39431387870431861</c:v>
                </c:pt>
                <c:pt idx="15">
                  <c:v>-0.24105181741891563</c:v>
                </c:pt>
                <c:pt idx="16">
                  <c:v>-0.12622574365815353</c:v>
                </c:pt>
                <c:pt idx="17">
                  <c:v>-3.7011218355459202E-2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FC-45E3-A4E6-2131EDF92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780672"/>
        <c:axId val="1949782752"/>
      </c:scatterChart>
      <c:valAx>
        <c:axId val="194978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1/T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2752"/>
        <c:crosses val="autoZero"/>
        <c:crossBetween val="midCat"/>
      </c:valAx>
      <c:valAx>
        <c:axId val="194978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ln(tenzió)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94978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7" Type="http://schemas.openxmlformats.org/officeDocument/2006/relationships/chart" Target="../charts/chart42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7" Type="http://schemas.openxmlformats.org/officeDocument/2006/relationships/chart" Target="../charts/chart56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6" Type="http://schemas.openxmlformats.org/officeDocument/2006/relationships/chart" Target="../charts/chart55.xml"/><Relationship Id="rId5" Type="http://schemas.openxmlformats.org/officeDocument/2006/relationships/chart" Target="../charts/chart54.xml"/><Relationship Id="rId4" Type="http://schemas.openxmlformats.org/officeDocument/2006/relationships/chart" Target="../charts/chart5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7" Type="http://schemas.openxmlformats.org/officeDocument/2006/relationships/chart" Target="../charts/chart63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5" Type="http://schemas.openxmlformats.org/officeDocument/2006/relationships/chart" Target="../charts/chart61.xml"/><Relationship Id="rId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554482</xdr:colOff>
      <xdr:row>12</xdr:row>
      <xdr:rowOff>112738</xdr:rowOff>
    </xdr:from>
    <xdr:to>
      <xdr:col>16</xdr:col>
      <xdr:colOff>266140</xdr:colOff>
      <xdr:row>27</xdr:row>
      <xdr:rowOff>56029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551526</xdr:colOff>
      <xdr:row>11</xdr:row>
      <xdr:rowOff>99002</xdr:rowOff>
    </xdr:from>
    <xdr:to>
      <xdr:col>22</xdr:col>
      <xdr:colOff>638845</xdr:colOff>
      <xdr:row>25</xdr:row>
      <xdr:rowOff>172645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717212</xdr:colOff>
      <xdr:row>26</xdr:row>
      <xdr:rowOff>61698</xdr:rowOff>
    </xdr:from>
    <xdr:to>
      <xdr:col>22</xdr:col>
      <xdr:colOff>398281</xdr:colOff>
      <xdr:row>37</xdr:row>
      <xdr:rowOff>182095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634805</xdr:colOff>
      <xdr:row>38</xdr:row>
      <xdr:rowOff>20587</xdr:rowOff>
    </xdr:from>
    <xdr:to>
      <xdr:col>22</xdr:col>
      <xdr:colOff>315874</xdr:colOff>
      <xdr:row>52</xdr:row>
      <xdr:rowOff>176611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293717</xdr:colOff>
      <xdr:row>12</xdr:row>
      <xdr:rowOff>104629</xdr:rowOff>
    </xdr:from>
    <xdr:to>
      <xdr:col>8</xdr:col>
      <xdr:colOff>311327</xdr:colOff>
      <xdr:row>27</xdr:row>
      <xdr:rowOff>52180</xdr:rowOff>
    </xdr:to>
    <xdr:graphicFrame macro="">
      <xdr:nvGraphicFramePr>
        <xdr:cNvPr id="9" name="Diagra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316821</xdr:colOff>
      <xdr:row>27</xdr:row>
      <xdr:rowOff>175395</xdr:rowOff>
    </xdr:from>
    <xdr:to>
      <xdr:col>8</xdr:col>
      <xdr:colOff>334431</xdr:colOff>
      <xdr:row>42</xdr:row>
      <xdr:rowOff>135315</xdr:rowOff>
    </xdr:to>
    <xdr:graphicFrame macro="">
      <xdr:nvGraphicFramePr>
        <xdr:cNvPr id="10" name="Diagra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361390</xdr:colOff>
      <xdr:row>28</xdr:row>
      <xdr:rowOff>43143</xdr:rowOff>
    </xdr:from>
    <xdr:to>
      <xdr:col>16</xdr:col>
      <xdr:colOff>254934</xdr:colOff>
      <xdr:row>42</xdr:row>
      <xdr:rowOff>40901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0</xdr:colOff>
      <xdr:row>16</xdr:row>
      <xdr:rowOff>0</xdr:rowOff>
    </xdr:from>
    <xdr:to>
      <xdr:col>28</xdr:col>
      <xdr:colOff>25208</xdr:colOff>
      <xdr:row>21</xdr:row>
      <xdr:rowOff>126066</xdr:rowOff>
    </xdr:to>
    <xdr:sp macro="" textlink="">
      <xdr:nvSpPr>
        <xdr:cNvPr id="11" name="Szövegdoboz 10"/>
        <xdr:cNvSpPr txBox="1"/>
      </xdr:nvSpPr>
      <xdr:spPr>
        <a:xfrm>
          <a:off x="18979963" y="3137647"/>
          <a:ext cx="2840686" cy="1106581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hu-HU" sz="1100" b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526467</xdr:colOff>
      <xdr:row>11</xdr:row>
      <xdr:rowOff>182774</xdr:rowOff>
    </xdr:from>
    <xdr:to>
      <xdr:col>16</xdr:col>
      <xdr:colOff>238125</xdr:colOff>
      <xdr:row>26</xdr:row>
      <xdr:rowOff>126065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551526</xdr:colOff>
      <xdr:row>11</xdr:row>
      <xdr:rowOff>99002</xdr:rowOff>
    </xdr:from>
    <xdr:to>
      <xdr:col>22</xdr:col>
      <xdr:colOff>638845</xdr:colOff>
      <xdr:row>25</xdr:row>
      <xdr:rowOff>172645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717212</xdr:colOff>
      <xdr:row>26</xdr:row>
      <xdr:rowOff>61698</xdr:rowOff>
    </xdr:from>
    <xdr:to>
      <xdr:col>22</xdr:col>
      <xdr:colOff>398281</xdr:colOff>
      <xdr:row>37</xdr:row>
      <xdr:rowOff>182095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634805</xdr:colOff>
      <xdr:row>38</xdr:row>
      <xdr:rowOff>20587</xdr:rowOff>
    </xdr:from>
    <xdr:to>
      <xdr:col>22</xdr:col>
      <xdr:colOff>315874</xdr:colOff>
      <xdr:row>52</xdr:row>
      <xdr:rowOff>176611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293717</xdr:colOff>
      <xdr:row>12</xdr:row>
      <xdr:rowOff>104629</xdr:rowOff>
    </xdr:from>
    <xdr:to>
      <xdr:col>8</xdr:col>
      <xdr:colOff>311327</xdr:colOff>
      <xdr:row>27</xdr:row>
      <xdr:rowOff>52180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316821</xdr:colOff>
      <xdr:row>27</xdr:row>
      <xdr:rowOff>175395</xdr:rowOff>
    </xdr:from>
    <xdr:to>
      <xdr:col>8</xdr:col>
      <xdr:colOff>334431</xdr:colOff>
      <xdr:row>42</xdr:row>
      <xdr:rowOff>135315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361390</xdr:colOff>
      <xdr:row>28</xdr:row>
      <xdr:rowOff>43143</xdr:rowOff>
    </xdr:from>
    <xdr:to>
      <xdr:col>16</xdr:col>
      <xdr:colOff>254934</xdr:colOff>
      <xdr:row>42</xdr:row>
      <xdr:rowOff>40901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0</xdr:colOff>
      <xdr:row>17</xdr:row>
      <xdr:rowOff>0</xdr:rowOff>
    </xdr:from>
    <xdr:to>
      <xdr:col>28</xdr:col>
      <xdr:colOff>25208</xdr:colOff>
      <xdr:row>22</xdr:row>
      <xdr:rowOff>126066</xdr:rowOff>
    </xdr:to>
    <xdr:sp macro="" textlink="">
      <xdr:nvSpPr>
        <xdr:cNvPr id="9" name="Szövegdoboz 8"/>
        <xdr:cNvSpPr txBox="1"/>
      </xdr:nvSpPr>
      <xdr:spPr>
        <a:xfrm>
          <a:off x="18979963" y="3333750"/>
          <a:ext cx="2840686" cy="1106581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pubs.acs.org/doi/10.1021/acs.jced.7b00231</a:t>
          </a:r>
          <a:endParaRPr lang="hu-HU" sz="11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554482</xdr:colOff>
      <xdr:row>12</xdr:row>
      <xdr:rowOff>112738</xdr:rowOff>
    </xdr:from>
    <xdr:to>
      <xdr:col>16</xdr:col>
      <xdr:colOff>266140</xdr:colOff>
      <xdr:row>27</xdr:row>
      <xdr:rowOff>56029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551526</xdr:colOff>
      <xdr:row>11</xdr:row>
      <xdr:rowOff>99002</xdr:rowOff>
    </xdr:from>
    <xdr:to>
      <xdr:col>22</xdr:col>
      <xdr:colOff>638845</xdr:colOff>
      <xdr:row>25</xdr:row>
      <xdr:rowOff>172645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717212</xdr:colOff>
      <xdr:row>26</xdr:row>
      <xdr:rowOff>61698</xdr:rowOff>
    </xdr:from>
    <xdr:to>
      <xdr:col>22</xdr:col>
      <xdr:colOff>398281</xdr:colOff>
      <xdr:row>37</xdr:row>
      <xdr:rowOff>182095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634805</xdr:colOff>
      <xdr:row>38</xdr:row>
      <xdr:rowOff>20587</xdr:rowOff>
    </xdr:from>
    <xdr:to>
      <xdr:col>22</xdr:col>
      <xdr:colOff>315874</xdr:colOff>
      <xdr:row>52</xdr:row>
      <xdr:rowOff>176611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293717</xdr:colOff>
      <xdr:row>12</xdr:row>
      <xdr:rowOff>104629</xdr:rowOff>
    </xdr:from>
    <xdr:to>
      <xdr:col>8</xdr:col>
      <xdr:colOff>311327</xdr:colOff>
      <xdr:row>27</xdr:row>
      <xdr:rowOff>52180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316821</xdr:colOff>
      <xdr:row>27</xdr:row>
      <xdr:rowOff>175395</xdr:rowOff>
    </xdr:from>
    <xdr:to>
      <xdr:col>8</xdr:col>
      <xdr:colOff>334431</xdr:colOff>
      <xdr:row>42</xdr:row>
      <xdr:rowOff>135315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361390</xdr:colOff>
      <xdr:row>28</xdr:row>
      <xdr:rowOff>43143</xdr:rowOff>
    </xdr:from>
    <xdr:to>
      <xdr:col>16</xdr:col>
      <xdr:colOff>254934</xdr:colOff>
      <xdr:row>42</xdr:row>
      <xdr:rowOff>40901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0</xdr:colOff>
      <xdr:row>16</xdr:row>
      <xdr:rowOff>0</xdr:rowOff>
    </xdr:from>
    <xdr:to>
      <xdr:col>28</xdr:col>
      <xdr:colOff>25208</xdr:colOff>
      <xdr:row>21</xdr:row>
      <xdr:rowOff>126066</xdr:rowOff>
    </xdr:to>
    <xdr:sp macro="" textlink="">
      <xdr:nvSpPr>
        <xdr:cNvPr id="9" name="Szövegdoboz 8"/>
        <xdr:cNvSpPr txBox="1"/>
      </xdr:nvSpPr>
      <xdr:spPr>
        <a:xfrm>
          <a:off x="18979963" y="3137647"/>
          <a:ext cx="2840686" cy="1106581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hu-H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Zhu, D.; Gao, D.; Zhang, H.; Winter, B.; Lucking, P.; Sun, H.; Guan, H.; Chen, H.; Shi, J. J. Chem. Eng. Data, 2013, 58(1), 41-47</a:t>
          </a:r>
          <a:endParaRPr lang="hu-HU">
            <a:effectLst/>
          </a:endParaRPr>
        </a:p>
        <a:p>
          <a:endParaRPr lang="hu-HU" sz="1100" b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498453</xdr:colOff>
      <xdr:row>12</xdr:row>
      <xdr:rowOff>84723</xdr:rowOff>
    </xdr:from>
    <xdr:to>
      <xdr:col>16</xdr:col>
      <xdr:colOff>210111</xdr:colOff>
      <xdr:row>27</xdr:row>
      <xdr:rowOff>28014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551526</xdr:colOff>
      <xdr:row>11</xdr:row>
      <xdr:rowOff>99002</xdr:rowOff>
    </xdr:from>
    <xdr:to>
      <xdr:col>22</xdr:col>
      <xdr:colOff>638845</xdr:colOff>
      <xdr:row>25</xdr:row>
      <xdr:rowOff>172645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717212</xdr:colOff>
      <xdr:row>26</xdr:row>
      <xdr:rowOff>61698</xdr:rowOff>
    </xdr:from>
    <xdr:to>
      <xdr:col>22</xdr:col>
      <xdr:colOff>398281</xdr:colOff>
      <xdr:row>37</xdr:row>
      <xdr:rowOff>182095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634805</xdr:colOff>
      <xdr:row>38</xdr:row>
      <xdr:rowOff>20587</xdr:rowOff>
    </xdr:from>
    <xdr:to>
      <xdr:col>22</xdr:col>
      <xdr:colOff>315874</xdr:colOff>
      <xdr:row>52</xdr:row>
      <xdr:rowOff>176611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293717</xdr:colOff>
      <xdr:row>12</xdr:row>
      <xdr:rowOff>104629</xdr:rowOff>
    </xdr:from>
    <xdr:to>
      <xdr:col>8</xdr:col>
      <xdr:colOff>311327</xdr:colOff>
      <xdr:row>27</xdr:row>
      <xdr:rowOff>52180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316821</xdr:colOff>
      <xdr:row>27</xdr:row>
      <xdr:rowOff>175395</xdr:rowOff>
    </xdr:from>
    <xdr:to>
      <xdr:col>8</xdr:col>
      <xdr:colOff>334431</xdr:colOff>
      <xdr:row>42</xdr:row>
      <xdr:rowOff>135315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361390</xdr:colOff>
      <xdr:row>28</xdr:row>
      <xdr:rowOff>43143</xdr:rowOff>
    </xdr:from>
    <xdr:to>
      <xdr:col>16</xdr:col>
      <xdr:colOff>254934</xdr:colOff>
      <xdr:row>42</xdr:row>
      <xdr:rowOff>40901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0</xdr:colOff>
      <xdr:row>17</xdr:row>
      <xdr:rowOff>0</xdr:rowOff>
    </xdr:from>
    <xdr:to>
      <xdr:col>28</xdr:col>
      <xdr:colOff>25208</xdr:colOff>
      <xdr:row>22</xdr:row>
      <xdr:rowOff>126066</xdr:rowOff>
    </xdr:to>
    <xdr:sp macro="" textlink="">
      <xdr:nvSpPr>
        <xdr:cNvPr id="9" name="Szövegdoboz 8"/>
        <xdr:cNvSpPr txBox="1"/>
      </xdr:nvSpPr>
      <xdr:spPr>
        <a:xfrm>
          <a:off x="18979963" y="3333750"/>
          <a:ext cx="2840686" cy="1106581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100" b="0"/>
            <a:t>Heitz, J. E. Am. J. Enol. Vitic., 1960, 11, 19-29 Vapor-Liquid Equilibria for Acetaldehyde-Ethanol-Water Mixtures mixtures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554482</xdr:colOff>
      <xdr:row>12</xdr:row>
      <xdr:rowOff>112738</xdr:rowOff>
    </xdr:from>
    <xdr:to>
      <xdr:col>16</xdr:col>
      <xdr:colOff>266140</xdr:colOff>
      <xdr:row>27</xdr:row>
      <xdr:rowOff>56029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551526</xdr:colOff>
      <xdr:row>11</xdr:row>
      <xdr:rowOff>99002</xdr:rowOff>
    </xdr:from>
    <xdr:to>
      <xdr:col>22</xdr:col>
      <xdr:colOff>638845</xdr:colOff>
      <xdr:row>25</xdr:row>
      <xdr:rowOff>172645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717212</xdr:colOff>
      <xdr:row>26</xdr:row>
      <xdr:rowOff>61698</xdr:rowOff>
    </xdr:from>
    <xdr:to>
      <xdr:col>22</xdr:col>
      <xdr:colOff>398281</xdr:colOff>
      <xdr:row>37</xdr:row>
      <xdr:rowOff>182095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634805</xdr:colOff>
      <xdr:row>38</xdr:row>
      <xdr:rowOff>20587</xdr:rowOff>
    </xdr:from>
    <xdr:to>
      <xdr:col>22</xdr:col>
      <xdr:colOff>315874</xdr:colOff>
      <xdr:row>52</xdr:row>
      <xdr:rowOff>176611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293717</xdr:colOff>
      <xdr:row>12</xdr:row>
      <xdr:rowOff>104629</xdr:rowOff>
    </xdr:from>
    <xdr:to>
      <xdr:col>8</xdr:col>
      <xdr:colOff>311327</xdr:colOff>
      <xdr:row>27</xdr:row>
      <xdr:rowOff>52180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316821</xdr:colOff>
      <xdr:row>27</xdr:row>
      <xdr:rowOff>175395</xdr:rowOff>
    </xdr:from>
    <xdr:to>
      <xdr:col>8</xdr:col>
      <xdr:colOff>334431</xdr:colOff>
      <xdr:row>42</xdr:row>
      <xdr:rowOff>135315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361390</xdr:colOff>
      <xdr:row>28</xdr:row>
      <xdr:rowOff>43143</xdr:rowOff>
    </xdr:from>
    <xdr:to>
      <xdr:col>16</xdr:col>
      <xdr:colOff>254934</xdr:colOff>
      <xdr:row>42</xdr:row>
      <xdr:rowOff>40901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0</xdr:colOff>
      <xdr:row>16</xdr:row>
      <xdr:rowOff>0</xdr:rowOff>
    </xdr:from>
    <xdr:to>
      <xdr:col>28</xdr:col>
      <xdr:colOff>25208</xdr:colOff>
      <xdr:row>21</xdr:row>
      <xdr:rowOff>126066</xdr:rowOff>
    </xdr:to>
    <xdr:sp macro="" textlink="">
      <xdr:nvSpPr>
        <xdr:cNvPr id="9" name="Szövegdoboz 8"/>
        <xdr:cNvSpPr txBox="1"/>
      </xdr:nvSpPr>
      <xdr:spPr>
        <a:xfrm>
          <a:off x="18979963" y="3137647"/>
          <a:ext cx="2840686" cy="1106581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100" b="0"/>
            <a:t>Suska, J. Collect. Czech. Chem. Commun., 1979, 44, 1852-6 Phase equilibria in binary systems containing acetaldehyde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554482</xdr:colOff>
      <xdr:row>12</xdr:row>
      <xdr:rowOff>112738</xdr:rowOff>
    </xdr:from>
    <xdr:to>
      <xdr:col>16</xdr:col>
      <xdr:colOff>266140</xdr:colOff>
      <xdr:row>27</xdr:row>
      <xdr:rowOff>56029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551526</xdr:colOff>
      <xdr:row>11</xdr:row>
      <xdr:rowOff>99002</xdr:rowOff>
    </xdr:from>
    <xdr:to>
      <xdr:col>22</xdr:col>
      <xdr:colOff>638845</xdr:colOff>
      <xdr:row>25</xdr:row>
      <xdr:rowOff>172645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717212</xdr:colOff>
      <xdr:row>26</xdr:row>
      <xdr:rowOff>61698</xdr:rowOff>
    </xdr:from>
    <xdr:to>
      <xdr:col>22</xdr:col>
      <xdr:colOff>398281</xdr:colOff>
      <xdr:row>37</xdr:row>
      <xdr:rowOff>182095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634805</xdr:colOff>
      <xdr:row>38</xdr:row>
      <xdr:rowOff>20587</xdr:rowOff>
    </xdr:from>
    <xdr:to>
      <xdr:col>22</xdr:col>
      <xdr:colOff>315874</xdr:colOff>
      <xdr:row>52</xdr:row>
      <xdr:rowOff>176611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293717</xdr:colOff>
      <xdr:row>12</xdr:row>
      <xdr:rowOff>104629</xdr:rowOff>
    </xdr:from>
    <xdr:to>
      <xdr:col>8</xdr:col>
      <xdr:colOff>311327</xdr:colOff>
      <xdr:row>27</xdr:row>
      <xdr:rowOff>52180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316821</xdr:colOff>
      <xdr:row>27</xdr:row>
      <xdr:rowOff>175395</xdr:rowOff>
    </xdr:from>
    <xdr:to>
      <xdr:col>8</xdr:col>
      <xdr:colOff>334431</xdr:colOff>
      <xdr:row>42</xdr:row>
      <xdr:rowOff>135315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375398</xdr:colOff>
      <xdr:row>27</xdr:row>
      <xdr:rowOff>183216</xdr:rowOff>
    </xdr:from>
    <xdr:to>
      <xdr:col>16</xdr:col>
      <xdr:colOff>268942</xdr:colOff>
      <xdr:row>41</xdr:row>
      <xdr:rowOff>180974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554482</xdr:colOff>
      <xdr:row>12</xdr:row>
      <xdr:rowOff>112738</xdr:rowOff>
    </xdr:from>
    <xdr:to>
      <xdr:col>16</xdr:col>
      <xdr:colOff>266140</xdr:colOff>
      <xdr:row>27</xdr:row>
      <xdr:rowOff>56029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551526</xdr:colOff>
      <xdr:row>11</xdr:row>
      <xdr:rowOff>99002</xdr:rowOff>
    </xdr:from>
    <xdr:to>
      <xdr:col>22</xdr:col>
      <xdr:colOff>638845</xdr:colOff>
      <xdr:row>25</xdr:row>
      <xdr:rowOff>172645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717212</xdr:colOff>
      <xdr:row>26</xdr:row>
      <xdr:rowOff>61698</xdr:rowOff>
    </xdr:from>
    <xdr:to>
      <xdr:col>22</xdr:col>
      <xdr:colOff>398281</xdr:colOff>
      <xdr:row>37</xdr:row>
      <xdr:rowOff>182095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634805</xdr:colOff>
      <xdr:row>38</xdr:row>
      <xdr:rowOff>20587</xdr:rowOff>
    </xdr:from>
    <xdr:to>
      <xdr:col>22</xdr:col>
      <xdr:colOff>315874</xdr:colOff>
      <xdr:row>52</xdr:row>
      <xdr:rowOff>176611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293717</xdr:colOff>
      <xdr:row>12</xdr:row>
      <xdr:rowOff>104629</xdr:rowOff>
    </xdr:from>
    <xdr:to>
      <xdr:col>8</xdr:col>
      <xdr:colOff>311327</xdr:colOff>
      <xdr:row>27</xdr:row>
      <xdr:rowOff>52180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316821</xdr:colOff>
      <xdr:row>27</xdr:row>
      <xdr:rowOff>175395</xdr:rowOff>
    </xdr:from>
    <xdr:to>
      <xdr:col>8</xdr:col>
      <xdr:colOff>334431</xdr:colOff>
      <xdr:row>42</xdr:row>
      <xdr:rowOff>135315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28016</xdr:colOff>
      <xdr:row>29</xdr:row>
      <xdr:rowOff>70037</xdr:rowOff>
    </xdr:from>
    <xdr:to>
      <xdr:col>16</xdr:col>
      <xdr:colOff>5604</xdr:colOff>
      <xdr:row>43</xdr:row>
      <xdr:rowOff>67796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554482</xdr:colOff>
      <xdr:row>12</xdr:row>
      <xdr:rowOff>112738</xdr:rowOff>
    </xdr:from>
    <xdr:to>
      <xdr:col>16</xdr:col>
      <xdr:colOff>266140</xdr:colOff>
      <xdr:row>27</xdr:row>
      <xdr:rowOff>56029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551526</xdr:colOff>
      <xdr:row>11</xdr:row>
      <xdr:rowOff>99002</xdr:rowOff>
    </xdr:from>
    <xdr:to>
      <xdr:col>22</xdr:col>
      <xdr:colOff>638845</xdr:colOff>
      <xdr:row>25</xdr:row>
      <xdr:rowOff>172645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717212</xdr:colOff>
      <xdr:row>26</xdr:row>
      <xdr:rowOff>61698</xdr:rowOff>
    </xdr:from>
    <xdr:to>
      <xdr:col>22</xdr:col>
      <xdr:colOff>398281</xdr:colOff>
      <xdr:row>37</xdr:row>
      <xdr:rowOff>182095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634805</xdr:colOff>
      <xdr:row>38</xdr:row>
      <xdr:rowOff>20587</xdr:rowOff>
    </xdr:from>
    <xdr:to>
      <xdr:col>22</xdr:col>
      <xdr:colOff>315874</xdr:colOff>
      <xdr:row>52</xdr:row>
      <xdr:rowOff>176611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293717</xdr:colOff>
      <xdr:row>12</xdr:row>
      <xdr:rowOff>104629</xdr:rowOff>
    </xdr:from>
    <xdr:to>
      <xdr:col>8</xdr:col>
      <xdr:colOff>311327</xdr:colOff>
      <xdr:row>27</xdr:row>
      <xdr:rowOff>52180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316821</xdr:colOff>
      <xdr:row>27</xdr:row>
      <xdr:rowOff>175395</xdr:rowOff>
    </xdr:from>
    <xdr:to>
      <xdr:col>8</xdr:col>
      <xdr:colOff>334431</xdr:colOff>
      <xdr:row>42</xdr:row>
      <xdr:rowOff>135315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15</xdr:col>
      <xdr:colOff>818029</xdr:colOff>
      <xdr:row>44</xdr:row>
      <xdr:rowOff>193862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554482</xdr:colOff>
      <xdr:row>12</xdr:row>
      <xdr:rowOff>112738</xdr:rowOff>
    </xdr:from>
    <xdr:to>
      <xdr:col>16</xdr:col>
      <xdr:colOff>266140</xdr:colOff>
      <xdr:row>27</xdr:row>
      <xdr:rowOff>56029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551526</xdr:colOff>
      <xdr:row>11</xdr:row>
      <xdr:rowOff>99002</xdr:rowOff>
    </xdr:from>
    <xdr:to>
      <xdr:col>22</xdr:col>
      <xdr:colOff>638845</xdr:colOff>
      <xdr:row>25</xdr:row>
      <xdr:rowOff>172645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717212</xdr:colOff>
      <xdr:row>26</xdr:row>
      <xdr:rowOff>61698</xdr:rowOff>
    </xdr:from>
    <xdr:to>
      <xdr:col>22</xdr:col>
      <xdr:colOff>398281</xdr:colOff>
      <xdr:row>37</xdr:row>
      <xdr:rowOff>182095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634805</xdr:colOff>
      <xdr:row>38</xdr:row>
      <xdr:rowOff>20587</xdr:rowOff>
    </xdr:from>
    <xdr:to>
      <xdr:col>22</xdr:col>
      <xdr:colOff>315874</xdr:colOff>
      <xdr:row>52</xdr:row>
      <xdr:rowOff>176611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293717</xdr:colOff>
      <xdr:row>12</xdr:row>
      <xdr:rowOff>104629</xdr:rowOff>
    </xdr:from>
    <xdr:to>
      <xdr:col>8</xdr:col>
      <xdr:colOff>311327</xdr:colOff>
      <xdr:row>27</xdr:row>
      <xdr:rowOff>52180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316821</xdr:colOff>
      <xdr:row>27</xdr:row>
      <xdr:rowOff>175395</xdr:rowOff>
    </xdr:from>
    <xdr:to>
      <xdr:col>8</xdr:col>
      <xdr:colOff>334431</xdr:colOff>
      <xdr:row>42</xdr:row>
      <xdr:rowOff>135315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490257</xdr:colOff>
      <xdr:row>29</xdr:row>
      <xdr:rowOff>28015</xdr:rowOff>
    </xdr:from>
    <xdr:to>
      <xdr:col>15</xdr:col>
      <xdr:colOff>691963</xdr:colOff>
      <xdr:row>43</xdr:row>
      <xdr:rowOff>25774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2:AG156"/>
  <sheetViews>
    <sheetView topLeftCell="A9" zoomScale="68" zoomScaleNormal="68" workbookViewId="0">
      <selection activeCell="AA58" sqref="AA58:AA156"/>
    </sheetView>
  </sheetViews>
  <sheetFormatPr defaultRowHeight="15" x14ac:dyDescent="0.25"/>
  <cols>
    <col min="7" max="7" width="13.85546875" bestFit="1" customWidth="1"/>
    <col min="8" max="8" width="13.5703125" bestFit="1" customWidth="1"/>
    <col min="11" max="11" width="10.7109375" bestFit="1" customWidth="1"/>
    <col min="12" max="12" width="13.28515625" bestFit="1" customWidth="1"/>
    <col min="15" max="16" width="13.85546875" bestFit="1" customWidth="1"/>
    <col min="17" max="17" width="13.5703125" bestFit="1" customWidth="1"/>
    <col min="18" max="18" width="13.85546875" bestFit="1" customWidth="1"/>
    <col min="19" max="19" width="13.28515625" bestFit="1" customWidth="1"/>
    <col min="22" max="22" width="14.85546875" bestFit="1" customWidth="1"/>
    <col min="23" max="23" width="13.85546875" bestFit="1" customWidth="1"/>
    <col min="25" max="25" width="15.85546875" bestFit="1" customWidth="1"/>
    <col min="26" max="27" width="14.28515625" bestFit="1" customWidth="1"/>
    <col min="28" max="28" width="13.5703125" bestFit="1" customWidth="1"/>
    <col min="29" max="29" width="13.85546875" bestFit="1" customWidth="1"/>
    <col min="31" max="31" width="13.85546875" bestFit="1" customWidth="1"/>
    <col min="35" max="35" width="14" bestFit="1" customWidth="1"/>
  </cols>
  <sheetData>
    <row r="2" spans="1:33" x14ac:dyDescent="0.25">
      <c r="P2" s="1">
        <v>0</v>
      </c>
      <c r="Q2" s="3">
        <v>0</v>
      </c>
    </row>
    <row r="3" spans="1:33" x14ac:dyDescent="0.25">
      <c r="P3" s="8">
        <v>1</v>
      </c>
      <c r="Q3" s="10">
        <v>0</v>
      </c>
    </row>
    <row r="4" spans="1:33" x14ac:dyDescent="0.25">
      <c r="B4" t="s">
        <v>0</v>
      </c>
      <c r="V4" s="1" t="s">
        <v>16</v>
      </c>
      <c r="W4" s="3"/>
      <c r="Z4" s="1" t="s">
        <v>18</v>
      </c>
      <c r="AA4" s="2"/>
      <c r="AB4" s="2"/>
      <c r="AC4" s="3"/>
    </row>
    <row r="5" spans="1:33" x14ac:dyDescent="0.25">
      <c r="V5" s="8"/>
      <c r="W5" s="10"/>
      <c r="Z5" s="8"/>
      <c r="AA5" s="9"/>
      <c r="AB5" s="9"/>
      <c r="AC5" s="10"/>
    </row>
    <row r="6" spans="1:33" x14ac:dyDescent="0.25">
      <c r="A6" s="1" t="s">
        <v>1</v>
      </c>
      <c r="B6" s="2" t="s">
        <v>50</v>
      </c>
      <c r="C6" s="2"/>
      <c r="D6" s="2"/>
      <c r="E6" s="2"/>
      <c r="F6" s="2"/>
      <c r="G6" s="2"/>
      <c r="H6" s="3"/>
      <c r="J6" s="1" t="s">
        <v>8</v>
      </c>
      <c r="K6" s="2" t="s">
        <v>51</v>
      </c>
      <c r="L6" s="2"/>
      <c r="M6" s="2"/>
      <c r="N6" s="2"/>
      <c r="O6" s="2"/>
      <c r="P6" s="2"/>
      <c r="Q6" s="3"/>
      <c r="S6" t="s">
        <v>52</v>
      </c>
      <c r="T6" s="24">
        <v>20.2</v>
      </c>
      <c r="V6" s="4" t="s">
        <v>35</v>
      </c>
      <c r="W6" s="25"/>
      <c r="Z6" s="15" t="s">
        <v>69</v>
      </c>
      <c r="AA6" s="2" t="e">
        <f>MIN(R58:R156)</f>
        <v>#DIV/0!</v>
      </c>
      <c r="AB6" s="2" t="s">
        <v>39</v>
      </c>
      <c r="AC6" s="3" t="e">
        <f>34*AA8*((ABS(T6-T7))/(T8+273.15))</f>
        <v>#DIV/0!</v>
      </c>
    </row>
    <row r="7" spans="1:33" x14ac:dyDescent="0.25">
      <c r="A7" s="4"/>
      <c r="B7" s="5"/>
      <c r="C7" s="5"/>
      <c r="D7" s="5"/>
      <c r="E7" s="5"/>
      <c r="F7" s="5"/>
      <c r="G7" s="5"/>
      <c r="H7" s="6"/>
      <c r="J7" s="4"/>
      <c r="K7" s="5"/>
      <c r="L7" s="5"/>
      <c r="M7" s="5"/>
      <c r="N7" s="5"/>
      <c r="O7" s="5"/>
      <c r="P7" s="5"/>
      <c r="Q7" s="6"/>
      <c r="S7" t="s">
        <v>53</v>
      </c>
      <c r="T7" s="24">
        <v>78.37</v>
      </c>
      <c r="V7" s="4" t="s">
        <v>36</v>
      </c>
      <c r="W7" s="25"/>
      <c r="Z7" s="21" t="s">
        <v>20</v>
      </c>
      <c r="AA7" s="5" t="e">
        <f>-237.02+1.3863*AA6</f>
        <v>#DIV/0!</v>
      </c>
      <c r="AB7" s="14" t="s">
        <v>55</v>
      </c>
      <c r="AC7" s="6" t="e">
        <f>ABS(W8-AC6)</f>
        <v>#DIV/0!</v>
      </c>
    </row>
    <row r="8" spans="1:33" x14ac:dyDescent="0.25">
      <c r="A8" s="4"/>
      <c r="B8" s="5" t="s">
        <v>2</v>
      </c>
      <c r="C8" s="5" t="s">
        <v>3</v>
      </c>
      <c r="D8" s="5" t="s">
        <v>4</v>
      </c>
      <c r="E8" s="5"/>
      <c r="F8" s="5" t="s">
        <v>5</v>
      </c>
      <c r="G8" s="5" t="s">
        <v>6</v>
      </c>
      <c r="H8" s="6" t="s">
        <v>24</v>
      </c>
      <c r="J8" s="4"/>
      <c r="K8" s="5" t="s">
        <v>2</v>
      </c>
      <c r="L8" s="5" t="s">
        <v>3</v>
      </c>
      <c r="M8" s="5" t="s">
        <v>4</v>
      </c>
      <c r="N8" s="5"/>
      <c r="O8" s="5" t="s">
        <v>5</v>
      </c>
      <c r="P8" s="5" t="s">
        <v>6</v>
      </c>
      <c r="Q8" s="6" t="s">
        <v>24</v>
      </c>
      <c r="S8" t="s">
        <v>37</v>
      </c>
      <c r="T8" s="24">
        <f>T6</f>
        <v>20.2</v>
      </c>
      <c r="V8" s="4" t="s">
        <v>30</v>
      </c>
      <c r="W8" s="6" t="e">
        <f>(100*ABS(W6))/W7</f>
        <v>#DIV/0!</v>
      </c>
      <c r="Z8" s="22" t="s">
        <v>33</v>
      </c>
      <c r="AA8" s="9" t="e">
        <f>ABS(AA7/AA6)</f>
        <v>#DIV/0!</v>
      </c>
      <c r="AB8" s="58" t="s">
        <v>31</v>
      </c>
      <c r="AC8" s="57" t="e">
        <f>IF(AC7&lt;10,TRUE,FALSE)</f>
        <v>#DIV/0!</v>
      </c>
    </row>
    <row r="9" spans="1:33" ht="15.75" thickBot="1" x14ac:dyDescent="0.3">
      <c r="A9" s="4"/>
      <c r="B9" s="5"/>
      <c r="C9" s="5"/>
      <c r="D9" s="5"/>
      <c r="E9" s="5"/>
      <c r="F9" s="5"/>
      <c r="G9" s="5"/>
      <c r="H9" s="6"/>
      <c r="J9" s="4"/>
      <c r="K9" s="5"/>
      <c r="L9" s="5"/>
      <c r="M9" s="5"/>
      <c r="N9" s="5"/>
      <c r="O9" s="5"/>
      <c r="P9" s="5"/>
      <c r="Q9" s="6"/>
      <c r="V9" s="4" t="s">
        <v>38</v>
      </c>
      <c r="W9" s="6">
        <f>150*((T7-T8)/(T8+273.15))</f>
        <v>29.744332708368844</v>
      </c>
    </row>
    <row r="10" spans="1:33" x14ac:dyDescent="0.25">
      <c r="A10" s="47" t="s">
        <v>10</v>
      </c>
      <c r="B10" s="45">
        <v>3.6863899999999998</v>
      </c>
      <c r="C10" s="45">
        <v>822.89400000000001</v>
      </c>
      <c r="D10" s="45">
        <v>-69.899000000000001</v>
      </c>
      <c r="E10" s="48"/>
      <c r="F10" s="48">
        <v>20.25</v>
      </c>
      <c r="G10" s="48">
        <v>104.35</v>
      </c>
      <c r="H10" s="49" t="s">
        <v>7</v>
      </c>
      <c r="J10" s="22" t="s">
        <v>9</v>
      </c>
      <c r="K10" s="46">
        <v>5.2467699999999997</v>
      </c>
      <c r="L10" s="46">
        <v>1598.673</v>
      </c>
      <c r="M10" s="46">
        <v>-46.423999999999999</v>
      </c>
      <c r="N10" s="23"/>
      <c r="O10" s="23">
        <v>19.62</v>
      </c>
      <c r="P10" s="23">
        <v>93.48</v>
      </c>
      <c r="Q10" s="44" t="s">
        <v>7</v>
      </c>
      <c r="V10" s="4" t="s">
        <v>54</v>
      </c>
      <c r="W10" s="6" t="e">
        <f>W8-W9</f>
        <v>#DIV/0!</v>
      </c>
      <c r="Z10" s="1"/>
      <c r="AA10" s="2" t="s">
        <v>19</v>
      </c>
      <c r="AB10" s="2"/>
      <c r="AC10" s="2"/>
      <c r="AD10" s="2" t="s">
        <v>29</v>
      </c>
      <c r="AE10" s="2"/>
      <c r="AF10" s="2"/>
      <c r="AG10" s="3"/>
    </row>
    <row r="11" spans="1:33" x14ac:dyDescent="0.25">
      <c r="A11" s="4"/>
      <c r="B11" s="5"/>
      <c r="C11" s="5"/>
      <c r="D11" s="5"/>
      <c r="E11" s="5"/>
      <c r="F11" s="5"/>
      <c r="G11" s="5"/>
      <c r="H11" s="5"/>
      <c r="J11" s="5"/>
      <c r="K11" s="12"/>
      <c r="L11" s="12"/>
      <c r="M11" s="12"/>
      <c r="N11" s="5"/>
      <c r="O11" s="5"/>
      <c r="P11" s="5"/>
      <c r="Q11" s="5"/>
      <c r="S11" s="40"/>
      <c r="T11" s="40"/>
      <c r="V11" s="56" t="s">
        <v>31</v>
      </c>
      <c r="W11" s="57" t="e">
        <f>IF(W10&lt;10,TRUE,FALSE)</f>
        <v>#DIV/0!</v>
      </c>
      <c r="Z11" s="4" t="s">
        <v>48</v>
      </c>
      <c r="AA11" s="5" t="s">
        <v>56</v>
      </c>
      <c r="AB11" s="14">
        <f>-SLOPE(S58:S156,A58:A156)*8.314</f>
        <v>491.16553846153852</v>
      </c>
      <c r="AC11" s="5"/>
      <c r="AD11" s="5" t="s">
        <v>26</v>
      </c>
      <c r="AE11" s="41"/>
      <c r="AF11" s="5"/>
      <c r="AG11" s="6"/>
    </row>
    <row r="12" spans="1:33" x14ac:dyDescent="0.25">
      <c r="A12" s="21"/>
      <c r="B12" s="14"/>
      <c r="C12" s="14"/>
      <c r="D12" s="14"/>
      <c r="E12" s="14"/>
      <c r="F12" s="14"/>
      <c r="G12" s="14"/>
      <c r="H12" s="14"/>
      <c r="J12" s="14"/>
      <c r="K12" s="42"/>
      <c r="L12" s="42"/>
      <c r="M12" s="42"/>
      <c r="N12" s="14"/>
      <c r="O12" s="14"/>
      <c r="P12" s="14"/>
      <c r="Q12" s="14"/>
      <c r="S12" s="40"/>
      <c r="T12" s="40"/>
      <c r="Z12" s="4" t="s">
        <v>48</v>
      </c>
      <c r="AA12" s="5" t="s">
        <v>57</v>
      </c>
      <c r="AB12" s="14">
        <f>-SLOPE(T58:T156,A58:A156)*8.314</f>
        <v>9168.4233846153838</v>
      </c>
      <c r="AC12" s="5"/>
      <c r="AD12" s="5" t="s">
        <v>9</v>
      </c>
      <c r="AE12" s="41"/>
      <c r="AF12" s="5"/>
      <c r="AG12" s="6"/>
    </row>
    <row r="13" spans="1:33" x14ac:dyDescent="0.25">
      <c r="A13" s="4"/>
      <c r="B13" s="5"/>
      <c r="C13" s="5"/>
      <c r="D13" s="5"/>
      <c r="E13" s="5"/>
      <c r="F13" s="5"/>
      <c r="G13" s="5"/>
      <c r="H13" s="5"/>
      <c r="J13" s="14"/>
      <c r="K13" s="43"/>
      <c r="L13" s="43"/>
      <c r="M13" s="43"/>
      <c r="N13" s="14"/>
      <c r="O13" s="14"/>
      <c r="P13" s="14"/>
      <c r="Q13" s="14"/>
      <c r="Z13" s="4" t="s">
        <v>49</v>
      </c>
      <c r="AA13" s="5" t="s">
        <v>58</v>
      </c>
      <c r="AB13" s="5">
        <f>AB11/(T6+273.15)</f>
        <v>1.6743328394802746</v>
      </c>
      <c r="AC13" s="5"/>
      <c r="AD13" s="5"/>
      <c r="AE13" s="14"/>
      <c r="AF13" s="5"/>
      <c r="AG13" s="6"/>
    </row>
    <row r="14" spans="1:33" x14ac:dyDescent="0.25">
      <c r="J14" s="14"/>
      <c r="K14" s="42"/>
      <c r="L14" s="42"/>
      <c r="M14" s="42"/>
      <c r="N14" s="14"/>
      <c r="O14" s="14"/>
      <c r="P14" s="14"/>
      <c r="Q14" s="14"/>
      <c r="Z14" s="8" t="s">
        <v>49</v>
      </c>
      <c r="AA14" s="9" t="s">
        <v>59</v>
      </c>
      <c r="AB14" s="9">
        <f>AB12/(T7+273.15)</f>
        <v>26.082224011764293</v>
      </c>
      <c r="AC14" s="9"/>
      <c r="AD14" s="9" t="s">
        <v>30</v>
      </c>
      <c r="AE14" s="9" t="e">
        <f>100*(ABS(AE12-AE11))/(AE12+AE11)</f>
        <v>#DIV/0!</v>
      </c>
      <c r="AF14" s="58" t="s">
        <v>31</v>
      </c>
      <c r="AG14" s="57" t="e">
        <f>IF(AE14&lt;=5,TRUE,FALSE)</f>
        <v>#DIV/0!</v>
      </c>
    </row>
    <row r="15" spans="1:33" x14ac:dyDescent="0.25">
      <c r="J15" s="14"/>
      <c r="K15" s="43"/>
      <c r="L15" s="43"/>
      <c r="M15" s="43"/>
      <c r="N15" s="14"/>
      <c r="O15" s="14"/>
      <c r="P15" s="14"/>
      <c r="Q15" s="14"/>
    </row>
    <row r="16" spans="1:33" x14ac:dyDescent="0.25">
      <c r="J16" s="14"/>
      <c r="K16" s="42"/>
      <c r="L16" s="42"/>
      <c r="M16" s="42"/>
      <c r="N16" s="14"/>
      <c r="O16" s="42"/>
      <c r="P16" s="42"/>
      <c r="Q16" s="14"/>
    </row>
    <row r="28" spans="31:31" ht="15.75" thickBot="1" x14ac:dyDescent="0.3">
      <c r="AE28" s="19"/>
    </row>
    <row r="54" spans="1:27" x14ac:dyDescent="0.25">
      <c r="D54" s="50" t="s">
        <v>64</v>
      </c>
      <c r="I54" s="50" t="s">
        <v>51</v>
      </c>
      <c r="O54" s="50" t="s">
        <v>16</v>
      </c>
      <c r="Q54" s="5"/>
      <c r="R54" s="20" t="s">
        <v>18</v>
      </c>
      <c r="S54" s="5"/>
      <c r="T54" s="5"/>
      <c r="U54" s="5"/>
      <c r="V54" s="50" t="s">
        <v>19</v>
      </c>
    </row>
    <row r="55" spans="1:27" x14ac:dyDescent="0.25">
      <c r="A55" s="1" t="s">
        <v>60</v>
      </c>
      <c r="B55" s="2" t="s">
        <v>46</v>
      </c>
      <c r="C55" s="3" t="s">
        <v>61</v>
      </c>
      <c r="D55" s="1" t="s">
        <v>11</v>
      </c>
      <c r="E55" s="2" t="s">
        <v>12</v>
      </c>
      <c r="F55" s="2" t="s">
        <v>13</v>
      </c>
      <c r="G55" s="51" t="s">
        <v>65</v>
      </c>
      <c r="H55" s="5"/>
      <c r="I55" s="1" t="s">
        <v>11</v>
      </c>
      <c r="J55" s="2" t="s">
        <v>12</v>
      </c>
      <c r="K55" s="2" t="s">
        <v>13</v>
      </c>
      <c r="L55" s="3" t="s">
        <v>66</v>
      </c>
      <c r="M55" s="5"/>
      <c r="N55" s="5"/>
      <c r="O55" s="1" t="s">
        <v>17</v>
      </c>
      <c r="P55" s="3" t="s">
        <v>34</v>
      </c>
      <c r="Q55" s="14"/>
      <c r="R55" s="15" t="s">
        <v>21</v>
      </c>
      <c r="S55" s="2" t="s">
        <v>67</v>
      </c>
      <c r="T55" s="3" t="s">
        <v>68</v>
      </c>
      <c r="U55" s="14"/>
      <c r="V55" s="1" t="s">
        <v>22</v>
      </c>
      <c r="W55" s="2" t="s">
        <v>23</v>
      </c>
      <c r="X55" s="2" t="s">
        <v>25</v>
      </c>
      <c r="Y55" s="2" t="s">
        <v>27</v>
      </c>
      <c r="Z55" s="2" t="s">
        <v>28</v>
      </c>
      <c r="AA55" s="3" t="s">
        <v>32</v>
      </c>
    </row>
    <row r="56" spans="1:27" x14ac:dyDescent="0.25">
      <c r="A56" s="8" t="s">
        <v>62</v>
      </c>
      <c r="B56" s="9" t="s">
        <v>63</v>
      </c>
      <c r="C56" s="10" t="s">
        <v>14</v>
      </c>
      <c r="D56" s="8" t="s">
        <v>15</v>
      </c>
      <c r="E56" s="9" t="s">
        <v>15</v>
      </c>
      <c r="F56" s="9" t="s">
        <v>14</v>
      </c>
      <c r="G56" s="10" t="s">
        <v>15</v>
      </c>
      <c r="H56" s="5"/>
      <c r="I56" s="8"/>
      <c r="J56" s="9" t="s">
        <v>15</v>
      </c>
      <c r="K56" s="9" t="s">
        <v>14</v>
      </c>
      <c r="L56" s="10" t="s">
        <v>15</v>
      </c>
      <c r="M56" s="5"/>
      <c r="N56" s="5"/>
      <c r="O56" s="8" t="s">
        <v>15</v>
      </c>
      <c r="P56" s="10" t="s">
        <v>15</v>
      </c>
      <c r="Q56" s="5"/>
      <c r="R56" s="8" t="s">
        <v>15</v>
      </c>
      <c r="S56" s="9" t="s">
        <v>15</v>
      </c>
      <c r="T56" s="10" t="s">
        <v>15</v>
      </c>
      <c r="U56" s="5"/>
      <c r="V56" s="8" t="s">
        <v>15</v>
      </c>
      <c r="W56" s="9" t="s">
        <v>15</v>
      </c>
      <c r="X56" s="9" t="s">
        <v>15</v>
      </c>
      <c r="Y56" s="9" t="s">
        <v>15</v>
      </c>
      <c r="Z56" s="9" t="s">
        <v>15</v>
      </c>
      <c r="AA56" s="10" t="s">
        <v>15</v>
      </c>
    </row>
    <row r="57" spans="1:27" x14ac:dyDescent="0.25">
      <c r="C57" s="20"/>
      <c r="F57" s="7"/>
      <c r="G57" s="17"/>
      <c r="I57" s="1"/>
      <c r="K57" s="11"/>
      <c r="L57" s="18"/>
      <c r="O57" s="1"/>
      <c r="P57" s="3"/>
      <c r="R57" s="1"/>
      <c r="S57" s="2"/>
      <c r="T57" s="3"/>
      <c r="V57" s="1"/>
      <c r="W57" s="2"/>
      <c r="X57" s="2"/>
      <c r="Y57" s="2"/>
      <c r="Z57" s="2"/>
      <c r="AA57" s="3"/>
    </row>
    <row r="58" spans="1:27" x14ac:dyDescent="0.25">
      <c r="A58">
        <f t="shared" ref="A58:A89" si="0">1/(273.15+B58)</f>
        <v>3.6609921288669233E-3</v>
      </c>
      <c r="B58" s="6"/>
      <c r="C58">
        <v>1.032</v>
      </c>
      <c r="D58" s="33"/>
      <c r="E58" s="5"/>
      <c r="F58" s="7">
        <f t="shared" ref="F58:F89" si="1">(10^($B$10-($C$10/($D$10+273.15+B58))))</f>
        <v>0.43424112669249815</v>
      </c>
      <c r="G58" s="17" t="e">
        <f t="shared" ref="G58:G89" si="2">(C58*E58)/(F58*D58)</f>
        <v>#DIV/0!</v>
      </c>
      <c r="I58" s="4">
        <f t="shared" ref="I58:I89" si="3">1-D58</f>
        <v>1</v>
      </c>
      <c r="J58" s="6">
        <f t="shared" ref="J58:J89" si="4">1-E58</f>
        <v>1</v>
      </c>
      <c r="K58" s="11">
        <f t="shared" ref="K58:K89" si="5">(10^($K$10-($L$10/($M$10+273.15+B58))))</f>
        <v>1.5690855307326605E-2</v>
      </c>
      <c r="L58" s="18">
        <f t="shared" ref="L58:L89" si="6">(C58*J58)/(I58*K58)</f>
        <v>65.770793228723704</v>
      </c>
      <c r="O58" s="4" t="e">
        <f t="shared" ref="O58:O89" si="7">LN(G58/L58)</f>
        <v>#DIV/0!</v>
      </c>
      <c r="P58" s="6" t="e">
        <f>ABS(O58)</f>
        <v>#DIV/0!</v>
      </c>
      <c r="Q58" s="14"/>
      <c r="R58" s="4" t="e">
        <f t="shared" ref="R58:R89" si="8">8.314*(273.15+B58)*((D58*LN(G58))+(I58*LN(L58)))</f>
        <v>#DIV/0!</v>
      </c>
      <c r="S58" s="5">
        <f t="shared" ref="S58:S89" si="9">LN(F58)</f>
        <v>-0.83415530770815371</v>
      </c>
      <c r="T58" s="6">
        <f t="shared" ref="T58:T89" si="10">LN(K58)</f>
        <v>-4.1546772008277113</v>
      </c>
      <c r="U58" s="14"/>
      <c r="V58" s="4" t="e">
        <f t="shared" ref="V58:V89" si="11">8.314*(B58+273.15)*((D58*LN(G58))+(I58*LN(L58)))</f>
        <v>#DIV/0!</v>
      </c>
      <c r="W58" s="5" t="e">
        <f t="shared" ref="W58:W89" si="12">(D58*LN(E58/D58))+(I58*LN(J58/I58))</f>
        <v>#DIV/0!</v>
      </c>
      <c r="X58" s="5">
        <f t="shared" ref="X58:X89" si="13">(D58*$AB$13)+(I58*$AB$14)</f>
        <v>26.082224011764293</v>
      </c>
      <c r="Y58" s="5" t="e">
        <f t="shared" ref="Y58:Y89" si="14">(V58-8.314*(B58+273.15)*W58)/X58</f>
        <v>#DIV/0!</v>
      </c>
      <c r="Z58" s="5">
        <f>(((($T$6+273.15)*D58*$AB$13)+(($T$7+273.15)*I58*$AB$14))/X58)-(B58+273.15)</f>
        <v>78.37</v>
      </c>
      <c r="AA58" s="6" t="e">
        <f t="shared" ref="AA58:AA89" si="15">Z58/Y58</f>
        <v>#DIV/0!</v>
      </c>
    </row>
    <row r="59" spans="1:27" x14ac:dyDescent="0.25">
      <c r="A59">
        <f t="shared" si="0"/>
        <v>3.6609921288669233E-3</v>
      </c>
      <c r="B59" s="6"/>
      <c r="C59">
        <v>1.032</v>
      </c>
      <c r="D59" s="33"/>
      <c r="E59" s="5"/>
      <c r="F59" s="7">
        <f t="shared" si="1"/>
        <v>0.43424112669249815</v>
      </c>
      <c r="G59" s="17" t="e">
        <f t="shared" si="2"/>
        <v>#DIV/0!</v>
      </c>
      <c r="I59" s="4">
        <f t="shared" si="3"/>
        <v>1</v>
      </c>
      <c r="J59" s="6">
        <f t="shared" si="4"/>
        <v>1</v>
      </c>
      <c r="K59" s="11">
        <f t="shared" si="5"/>
        <v>1.5690855307326605E-2</v>
      </c>
      <c r="L59" s="18">
        <f t="shared" si="6"/>
        <v>65.770793228723704</v>
      </c>
      <c r="O59" s="4" t="e">
        <f t="shared" si="7"/>
        <v>#DIV/0!</v>
      </c>
      <c r="P59" s="6" t="e">
        <f t="shared" ref="P59:P84" si="16">ABS(O59)</f>
        <v>#DIV/0!</v>
      </c>
      <c r="Q59" s="14"/>
      <c r="R59" s="4" t="e">
        <f t="shared" si="8"/>
        <v>#DIV/0!</v>
      </c>
      <c r="S59" s="5">
        <f t="shared" si="9"/>
        <v>-0.83415530770815371</v>
      </c>
      <c r="T59" s="6">
        <f t="shared" si="10"/>
        <v>-4.1546772008277113</v>
      </c>
      <c r="U59" s="14"/>
      <c r="V59" s="4" t="e">
        <f t="shared" si="11"/>
        <v>#DIV/0!</v>
      </c>
      <c r="W59" s="5" t="e">
        <f t="shared" si="12"/>
        <v>#DIV/0!</v>
      </c>
      <c r="X59" s="5">
        <f t="shared" si="13"/>
        <v>26.082224011764293</v>
      </c>
      <c r="Y59" s="5" t="e">
        <f t="shared" si="14"/>
        <v>#DIV/0!</v>
      </c>
      <c r="Z59" s="5">
        <f t="shared" ref="Z59:Z122" si="17">(((($T$6+273.15)*D59*$AB$13)+(($T$7+273.15)*I59*$AB$14))/X59)-(B59+273.15)</f>
        <v>78.37</v>
      </c>
      <c r="AA59" s="6" t="e">
        <f t="shared" si="15"/>
        <v>#DIV/0!</v>
      </c>
    </row>
    <row r="60" spans="1:27" x14ac:dyDescent="0.25">
      <c r="A60">
        <f t="shared" si="0"/>
        <v>3.6609921288669233E-3</v>
      </c>
      <c r="B60" s="6"/>
      <c r="C60">
        <v>1.032</v>
      </c>
      <c r="D60" s="33"/>
      <c r="E60" s="5"/>
      <c r="F60" s="7">
        <f t="shared" si="1"/>
        <v>0.43424112669249815</v>
      </c>
      <c r="G60" s="17" t="e">
        <f t="shared" si="2"/>
        <v>#DIV/0!</v>
      </c>
      <c r="I60" s="4">
        <f t="shared" si="3"/>
        <v>1</v>
      </c>
      <c r="J60" s="6">
        <f t="shared" si="4"/>
        <v>1</v>
      </c>
      <c r="K60" s="11">
        <f t="shared" si="5"/>
        <v>1.5690855307326605E-2</v>
      </c>
      <c r="L60" s="18">
        <f t="shared" si="6"/>
        <v>65.770793228723704</v>
      </c>
      <c r="O60" s="4" t="e">
        <f t="shared" si="7"/>
        <v>#DIV/0!</v>
      </c>
      <c r="P60" s="6" t="e">
        <f t="shared" si="16"/>
        <v>#DIV/0!</v>
      </c>
      <c r="Q60" s="14"/>
      <c r="R60" s="4" t="e">
        <f t="shared" si="8"/>
        <v>#DIV/0!</v>
      </c>
      <c r="S60" s="5">
        <f t="shared" si="9"/>
        <v>-0.83415530770815371</v>
      </c>
      <c r="T60" s="6">
        <f t="shared" si="10"/>
        <v>-4.1546772008277113</v>
      </c>
      <c r="U60" s="14"/>
      <c r="V60" s="4" t="e">
        <f t="shared" si="11"/>
        <v>#DIV/0!</v>
      </c>
      <c r="W60" s="5" t="e">
        <f t="shared" si="12"/>
        <v>#DIV/0!</v>
      </c>
      <c r="X60" s="5">
        <f t="shared" si="13"/>
        <v>26.082224011764293</v>
      </c>
      <c r="Y60" s="5" t="e">
        <f t="shared" si="14"/>
        <v>#DIV/0!</v>
      </c>
      <c r="Z60" s="5">
        <f t="shared" si="17"/>
        <v>78.37</v>
      </c>
      <c r="AA60" s="6" t="e">
        <f t="shared" si="15"/>
        <v>#DIV/0!</v>
      </c>
    </row>
    <row r="61" spans="1:27" x14ac:dyDescent="0.25">
      <c r="A61">
        <f t="shared" si="0"/>
        <v>3.6609921288669233E-3</v>
      </c>
      <c r="B61" s="6"/>
      <c r="C61">
        <v>1.032</v>
      </c>
      <c r="D61" s="33"/>
      <c r="E61" s="5"/>
      <c r="F61" s="7">
        <f t="shared" si="1"/>
        <v>0.43424112669249815</v>
      </c>
      <c r="G61" s="17" t="e">
        <f t="shared" si="2"/>
        <v>#DIV/0!</v>
      </c>
      <c r="I61" s="4">
        <f t="shared" si="3"/>
        <v>1</v>
      </c>
      <c r="J61" s="6">
        <f t="shared" si="4"/>
        <v>1</v>
      </c>
      <c r="K61" s="11">
        <f t="shared" si="5"/>
        <v>1.5690855307326605E-2</v>
      </c>
      <c r="L61" s="18">
        <f t="shared" si="6"/>
        <v>65.770793228723704</v>
      </c>
      <c r="O61" s="4" t="e">
        <f t="shared" si="7"/>
        <v>#DIV/0!</v>
      </c>
      <c r="P61" s="6" t="e">
        <f t="shared" si="16"/>
        <v>#DIV/0!</v>
      </c>
      <c r="Q61" s="14"/>
      <c r="R61" s="4" t="e">
        <f t="shared" si="8"/>
        <v>#DIV/0!</v>
      </c>
      <c r="S61" s="5">
        <f t="shared" si="9"/>
        <v>-0.83415530770815371</v>
      </c>
      <c r="T61" s="6">
        <f t="shared" si="10"/>
        <v>-4.1546772008277113</v>
      </c>
      <c r="U61" s="14"/>
      <c r="V61" s="4" t="e">
        <f t="shared" si="11"/>
        <v>#DIV/0!</v>
      </c>
      <c r="W61" s="5" t="e">
        <f t="shared" si="12"/>
        <v>#DIV/0!</v>
      </c>
      <c r="X61" s="5">
        <f t="shared" si="13"/>
        <v>26.082224011764293</v>
      </c>
      <c r="Y61" s="5" t="e">
        <f t="shared" si="14"/>
        <v>#DIV/0!</v>
      </c>
      <c r="Z61" s="5">
        <f t="shared" si="17"/>
        <v>78.37</v>
      </c>
      <c r="AA61" s="59" t="e">
        <f t="shared" si="15"/>
        <v>#DIV/0!</v>
      </c>
    </row>
    <row r="62" spans="1:27" x14ac:dyDescent="0.25">
      <c r="A62">
        <f t="shared" si="0"/>
        <v>3.6609921288669233E-3</v>
      </c>
      <c r="B62" s="6"/>
      <c r="C62">
        <v>1.032</v>
      </c>
      <c r="D62" s="33"/>
      <c r="E62" s="5"/>
      <c r="F62" s="7">
        <f t="shared" si="1"/>
        <v>0.43424112669249815</v>
      </c>
      <c r="G62" s="17" t="e">
        <f t="shared" si="2"/>
        <v>#DIV/0!</v>
      </c>
      <c r="I62" s="4">
        <f t="shared" si="3"/>
        <v>1</v>
      </c>
      <c r="J62" s="6">
        <f t="shared" si="4"/>
        <v>1</v>
      </c>
      <c r="K62" s="11">
        <f t="shared" si="5"/>
        <v>1.5690855307326605E-2</v>
      </c>
      <c r="L62" s="18">
        <f t="shared" si="6"/>
        <v>65.770793228723704</v>
      </c>
      <c r="O62" s="4" t="e">
        <f t="shared" si="7"/>
        <v>#DIV/0!</v>
      </c>
      <c r="P62" s="6" t="e">
        <f t="shared" si="16"/>
        <v>#DIV/0!</v>
      </c>
      <c r="Q62" s="14"/>
      <c r="R62" s="4" t="e">
        <f t="shared" si="8"/>
        <v>#DIV/0!</v>
      </c>
      <c r="S62" s="5">
        <f t="shared" si="9"/>
        <v>-0.83415530770815371</v>
      </c>
      <c r="T62" s="6">
        <f t="shared" si="10"/>
        <v>-4.1546772008277113</v>
      </c>
      <c r="U62" s="14"/>
      <c r="V62" s="4" t="e">
        <f t="shared" si="11"/>
        <v>#DIV/0!</v>
      </c>
      <c r="W62" s="5" t="e">
        <f t="shared" si="12"/>
        <v>#DIV/0!</v>
      </c>
      <c r="X62" s="5">
        <f t="shared" si="13"/>
        <v>26.082224011764293</v>
      </c>
      <c r="Y62" s="5" t="e">
        <f t="shared" si="14"/>
        <v>#DIV/0!</v>
      </c>
      <c r="Z62" s="5">
        <f t="shared" si="17"/>
        <v>78.37</v>
      </c>
      <c r="AA62" s="6" t="e">
        <f t="shared" si="15"/>
        <v>#DIV/0!</v>
      </c>
    </row>
    <row r="63" spans="1:27" x14ac:dyDescent="0.25">
      <c r="A63">
        <f t="shared" si="0"/>
        <v>3.6609921288669233E-3</v>
      </c>
      <c r="B63" s="6"/>
      <c r="C63">
        <v>1.032</v>
      </c>
      <c r="D63" s="33"/>
      <c r="E63" s="5"/>
      <c r="F63" s="7">
        <f t="shared" si="1"/>
        <v>0.43424112669249815</v>
      </c>
      <c r="G63" s="17" t="e">
        <f t="shared" si="2"/>
        <v>#DIV/0!</v>
      </c>
      <c r="I63" s="4">
        <f t="shared" si="3"/>
        <v>1</v>
      </c>
      <c r="J63" s="6">
        <f t="shared" si="4"/>
        <v>1</v>
      </c>
      <c r="K63" s="11">
        <f t="shared" si="5"/>
        <v>1.5690855307326605E-2</v>
      </c>
      <c r="L63" s="18">
        <f t="shared" si="6"/>
        <v>65.770793228723704</v>
      </c>
      <c r="O63" s="4" t="e">
        <f t="shared" si="7"/>
        <v>#DIV/0!</v>
      </c>
      <c r="P63" s="6" t="e">
        <f t="shared" si="16"/>
        <v>#DIV/0!</v>
      </c>
      <c r="Q63" s="14"/>
      <c r="R63" s="4" t="e">
        <f t="shared" si="8"/>
        <v>#DIV/0!</v>
      </c>
      <c r="S63" s="5">
        <f t="shared" si="9"/>
        <v>-0.83415530770815371</v>
      </c>
      <c r="T63" s="6">
        <f t="shared" si="10"/>
        <v>-4.1546772008277113</v>
      </c>
      <c r="U63" s="14"/>
      <c r="V63" s="4" t="e">
        <f t="shared" si="11"/>
        <v>#DIV/0!</v>
      </c>
      <c r="W63" s="5" t="e">
        <f t="shared" si="12"/>
        <v>#DIV/0!</v>
      </c>
      <c r="X63" s="5">
        <f t="shared" si="13"/>
        <v>26.082224011764293</v>
      </c>
      <c r="Y63" s="5" t="e">
        <f t="shared" si="14"/>
        <v>#DIV/0!</v>
      </c>
      <c r="Z63" s="5">
        <f t="shared" si="17"/>
        <v>78.37</v>
      </c>
      <c r="AA63" s="6" t="e">
        <f t="shared" si="15"/>
        <v>#DIV/0!</v>
      </c>
    </row>
    <row r="64" spans="1:27" x14ac:dyDescent="0.25">
      <c r="A64">
        <f t="shared" si="0"/>
        <v>3.6609921288669233E-3</v>
      </c>
      <c r="B64" s="6"/>
      <c r="C64">
        <v>1.032</v>
      </c>
      <c r="D64" s="33"/>
      <c r="E64" s="5"/>
      <c r="F64" s="7">
        <f t="shared" si="1"/>
        <v>0.43424112669249815</v>
      </c>
      <c r="G64" s="17" t="e">
        <f t="shared" si="2"/>
        <v>#DIV/0!</v>
      </c>
      <c r="I64" s="4">
        <f t="shared" si="3"/>
        <v>1</v>
      </c>
      <c r="J64" s="6">
        <f t="shared" si="4"/>
        <v>1</v>
      </c>
      <c r="K64" s="11">
        <f t="shared" si="5"/>
        <v>1.5690855307326605E-2</v>
      </c>
      <c r="L64" s="18">
        <f t="shared" si="6"/>
        <v>65.770793228723704</v>
      </c>
      <c r="O64" s="4" t="e">
        <f t="shared" si="7"/>
        <v>#DIV/0!</v>
      </c>
      <c r="P64" s="6" t="e">
        <f t="shared" si="16"/>
        <v>#DIV/0!</v>
      </c>
      <c r="Q64" s="14"/>
      <c r="R64" s="4" t="e">
        <f t="shared" si="8"/>
        <v>#DIV/0!</v>
      </c>
      <c r="S64" s="5">
        <f t="shared" si="9"/>
        <v>-0.83415530770815371</v>
      </c>
      <c r="T64" s="6">
        <f t="shared" si="10"/>
        <v>-4.1546772008277113</v>
      </c>
      <c r="U64" s="14"/>
      <c r="V64" s="4" t="e">
        <f t="shared" si="11"/>
        <v>#DIV/0!</v>
      </c>
      <c r="W64" s="5" t="e">
        <f t="shared" si="12"/>
        <v>#DIV/0!</v>
      </c>
      <c r="X64" s="5">
        <f t="shared" si="13"/>
        <v>26.082224011764293</v>
      </c>
      <c r="Y64" s="5" t="e">
        <f t="shared" si="14"/>
        <v>#DIV/0!</v>
      </c>
      <c r="Z64" s="5">
        <f t="shared" si="17"/>
        <v>78.37</v>
      </c>
      <c r="AA64" s="6" t="e">
        <f t="shared" si="15"/>
        <v>#DIV/0!</v>
      </c>
    </row>
    <row r="65" spans="1:27" x14ac:dyDescent="0.25">
      <c r="A65">
        <f t="shared" si="0"/>
        <v>3.6609921288669233E-3</v>
      </c>
      <c r="B65" s="6"/>
      <c r="C65">
        <v>1.032</v>
      </c>
      <c r="D65" s="33"/>
      <c r="E65" s="5"/>
      <c r="F65" s="7">
        <f t="shared" si="1"/>
        <v>0.43424112669249815</v>
      </c>
      <c r="G65" s="17" t="e">
        <f t="shared" si="2"/>
        <v>#DIV/0!</v>
      </c>
      <c r="I65" s="4">
        <f t="shared" si="3"/>
        <v>1</v>
      </c>
      <c r="J65" s="6">
        <f t="shared" si="4"/>
        <v>1</v>
      </c>
      <c r="K65" s="11">
        <f t="shared" si="5"/>
        <v>1.5690855307326605E-2</v>
      </c>
      <c r="L65" s="18">
        <f t="shared" si="6"/>
        <v>65.770793228723704</v>
      </c>
      <c r="O65" s="4" t="e">
        <f t="shared" si="7"/>
        <v>#DIV/0!</v>
      </c>
      <c r="P65" s="6" t="e">
        <f t="shared" si="16"/>
        <v>#DIV/0!</v>
      </c>
      <c r="Q65" s="14"/>
      <c r="R65" s="4" t="e">
        <f t="shared" si="8"/>
        <v>#DIV/0!</v>
      </c>
      <c r="S65" s="5">
        <f t="shared" si="9"/>
        <v>-0.83415530770815371</v>
      </c>
      <c r="T65" s="6">
        <f t="shared" si="10"/>
        <v>-4.1546772008277113</v>
      </c>
      <c r="U65" s="14"/>
      <c r="V65" s="4" t="e">
        <f t="shared" si="11"/>
        <v>#DIV/0!</v>
      </c>
      <c r="W65" s="5" t="e">
        <f t="shared" si="12"/>
        <v>#DIV/0!</v>
      </c>
      <c r="X65" s="5">
        <f t="shared" si="13"/>
        <v>26.082224011764293</v>
      </c>
      <c r="Y65" s="5" t="e">
        <f t="shared" si="14"/>
        <v>#DIV/0!</v>
      </c>
      <c r="Z65" s="5">
        <f t="shared" si="17"/>
        <v>78.37</v>
      </c>
      <c r="AA65" s="6" t="e">
        <f t="shared" si="15"/>
        <v>#DIV/0!</v>
      </c>
    </row>
    <row r="66" spans="1:27" x14ac:dyDescent="0.25">
      <c r="A66">
        <f t="shared" si="0"/>
        <v>3.6609921288669233E-3</v>
      </c>
      <c r="B66" s="6"/>
      <c r="C66">
        <v>1.032</v>
      </c>
      <c r="D66" s="33"/>
      <c r="E66" s="5"/>
      <c r="F66" s="7">
        <f t="shared" si="1"/>
        <v>0.43424112669249815</v>
      </c>
      <c r="G66" s="17" t="e">
        <f t="shared" si="2"/>
        <v>#DIV/0!</v>
      </c>
      <c r="I66" s="4">
        <f t="shared" si="3"/>
        <v>1</v>
      </c>
      <c r="J66" s="6">
        <f t="shared" si="4"/>
        <v>1</v>
      </c>
      <c r="K66" s="11">
        <f t="shared" si="5"/>
        <v>1.5690855307326605E-2</v>
      </c>
      <c r="L66" s="18">
        <f t="shared" si="6"/>
        <v>65.770793228723704</v>
      </c>
      <c r="O66" s="4" t="e">
        <f t="shared" si="7"/>
        <v>#DIV/0!</v>
      </c>
      <c r="P66" s="6" t="e">
        <f t="shared" si="16"/>
        <v>#DIV/0!</v>
      </c>
      <c r="Q66" s="14"/>
      <c r="R66" s="4" t="e">
        <f t="shared" si="8"/>
        <v>#DIV/0!</v>
      </c>
      <c r="S66" s="5">
        <f t="shared" si="9"/>
        <v>-0.83415530770815371</v>
      </c>
      <c r="T66" s="6">
        <f t="shared" si="10"/>
        <v>-4.1546772008277113</v>
      </c>
      <c r="U66" s="14"/>
      <c r="V66" s="4" t="e">
        <f t="shared" si="11"/>
        <v>#DIV/0!</v>
      </c>
      <c r="W66" s="5" t="e">
        <f t="shared" si="12"/>
        <v>#DIV/0!</v>
      </c>
      <c r="X66" s="5">
        <f t="shared" si="13"/>
        <v>26.082224011764293</v>
      </c>
      <c r="Y66" s="5" t="e">
        <f t="shared" si="14"/>
        <v>#DIV/0!</v>
      </c>
      <c r="Z66" s="5">
        <f t="shared" si="17"/>
        <v>78.37</v>
      </c>
      <c r="AA66" s="6" t="e">
        <f t="shared" si="15"/>
        <v>#DIV/0!</v>
      </c>
    </row>
    <row r="67" spans="1:27" x14ac:dyDescent="0.25">
      <c r="A67">
        <f t="shared" si="0"/>
        <v>3.6609921288669233E-3</v>
      </c>
      <c r="B67" s="6"/>
      <c r="C67">
        <v>1.032</v>
      </c>
      <c r="D67" s="33"/>
      <c r="E67" s="5"/>
      <c r="F67" s="7">
        <f t="shared" si="1"/>
        <v>0.43424112669249815</v>
      </c>
      <c r="G67" s="17" t="e">
        <f t="shared" si="2"/>
        <v>#DIV/0!</v>
      </c>
      <c r="I67" s="4">
        <f t="shared" si="3"/>
        <v>1</v>
      </c>
      <c r="J67" s="6">
        <f t="shared" si="4"/>
        <v>1</v>
      </c>
      <c r="K67" s="11">
        <f t="shared" si="5"/>
        <v>1.5690855307326605E-2</v>
      </c>
      <c r="L67" s="18">
        <f t="shared" si="6"/>
        <v>65.770793228723704</v>
      </c>
      <c r="O67" s="4" t="e">
        <f t="shared" si="7"/>
        <v>#DIV/0!</v>
      </c>
      <c r="P67" s="6" t="e">
        <f t="shared" si="16"/>
        <v>#DIV/0!</v>
      </c>
      <c r="Q67" s="14"/>
      <c r="R67" s="4" t="e">
        <f t="shared" si="8"/>
        <v>#DIV/0!</v>
      </c>
      <c r="S67" s="5">
        <f t="shared" si="9"/>
        <v>-0.83415530770815371</v>
      </c>
      <c r="T67" s="6">
        <f t="shared" si="10"/>
        <v>-4.1546772008277113</v>
      </c>
      <c r="U67" s="14"/>
      <c r="V67" s="4" t="e">
        <f t="shared" si="11"/>
        <v>#DIV/0!</v>
      </c>
      <c r="W67" s="5" t="e">
        <f t="shared" si="12"/>
        <v>#DIV/0!</v>
      </c>
      <c r="X67" s="5">
        <f t="shared" si="13"/>
        <v>26.082224011764293</v>
      </c>
      <c r="Y67" s="5" t="e">
        <f t="shared" si="14"/>
        <v>#DIV/0!</v>
      </c>
      <c r="Z67" s="5">
        <f t="shared" si="17"/>
        <v>78.37</v>
      </c>
      <c r="AA67" s="6" t="e">
        <f t="shared" si="15"/>
        <v>#DIV/0!</v>
      </c>
    </row>
    <row r="68" spans="1:27" x14ac:dyDescent="0.25">
      <c r="A68">
        <f t="shared" si="0"/>
        <v>3.6609921288669233E-3</v>
      </c>
      <c r="B68" s="6"/>
      <c r="C68">
        <v>1.032</v>
      </c>
      <c r="D68" s="33"/>
      <c r="E68" s="5"/>
      <c r="F68" s="7">
        <f t="shared" si="1"/>
        <v>0.43424112669249815</v>
      </c>
      <c r="G68" s="17" t="e">
        <f t="shared" si="2"/>
        <v>#DIV/0!</v>
      </c>
      <c r="I68" s="4">
        <f t="shared" si="3"/>
        <v>1</v>
      </c>
      <c r="J68" s="6">
        <f t="shared" si="4"/>
        <v>1</v>
      </c>
      <c r="K68" s="11">
        <f t="shared" si="5"/>
        <v>1.5690855307326605E-2</v>
      </c>
      <c r="L68" s="18">
        <f t="shared" si="6"/>
        <v>65.770793228723704</v>
      </c>
      <c r="O68" s="4" t="e">
        <f t="shared" si="7"/>
        <v>#DIV/0!</v>
      </c>
      <c r="P68" s="6" t="e">
        <f t="shared" si="16"/>
        <v>#DIV/0!</v>
      </c>
      <c r="Q68" s="14"/>
      <c r="R68" s="4" t="e">
        <f t="shared" si="8"/>
        <v>#DIV/0!</v>
      </c>
      <c r="S68" s="5">
        <f t="shared" si="9"/>
        <v>-0.83415530770815371</v>
      </c>
      <c r="T68" s="6">
        <f t="shared" si="10"/>
        <v>-4.1546772008277113</v>
      </c>
      <c r="U68" s="14"/>
      <c r="V68" s="4" t="e">
        <f t="shared" si="11"/>
        <v>#DIV/0!</v>
      </c>
      <c r="W68" s="5" t="e">
        <f t="shared" si="12"/>
        <v>#DIV/0!</v>
      </c>
      <c r="X68" s="5">
        <f t="shared" si="13"/>
        <v>26.082224011764293</v>
      </c>
      <c r="Y68" s="5" t="e">
        <f t="shared" si="14"/>
        <v>#DIV/0!</v>
      </c>
      <c r="Z68" s="5">
        <f t="shared" si="17"/>
        <v>78.37</v>
      </c>
      <c r="AA68" s="6" t="e">
        <f t="shared" si="15"/>
        <v>#DIV/0!</v>
      </c>
    </row>
    <row r="69" spans="1:27" x14ac:dyDescent="0.25">
      <c r="A69">
        <f t="shared" si="0"/>
        <v>3.6609921288669233E-3</v>
      </c>
      <c r="B69" s="6"/>
      <c r="C69">
        <v>1.032</v>
      </c>
      <c r="D69" s="33"/>
      <c r="E69" s="5"/>
      <c r="F69" s="7">
        <f t="shared" si="1"/>
        <v>0.43424112669249815</v>
      </c>
      <c r="G69" s="17" t="e">
        <f t="shared" si="2"/>
        <v>#DIV/0!</v>
      </c>
      <c r="I69" s="4">
        <f t="shared" si="3"/>
        <v>1</v>
      </c>
      <c r="J69" s="6">
        <f t="shared" si="4"/>
        <v>1</v>
      </c>
      <c r="K69" s="11">
        <f t="shared" si="5"/>
        <v>1.5690855307326605E-2</v>
      </c>
      <c r="L69" s="18">
        <f t="shared" si="6"/>
        <v>65.770793228723704</v>
      </c>
      <c r="O69" s="4" t="e">
        <f t="shared" si="7"/>
        <v>#DIV/0!</v>
      </c>
      <c r="P69" s="6" t="e">
        <f t="shared" si="16"/>
        <v>#DIV/0!</v>
      </c>
      <c r="Q69" s="14"/>
      <c r="R69" s="4" t="e">
        <f t="shared" si="8"/>
        <v>#DIV/0!</v>
      </c>
      <c r="S69" s="5">
        <f t="shared" si="9"/>
        <v>-0.83415530770815371</v>
      </c>
      <c r="T69" s="6">
        <f t="shared" si="10"/>
        <v>-4.1546772008277113</v>
      </c>
      <c r="U69" s="14"/>
      <c r="V69" s="4" t="e">
        <f t="shared" si="11"/>
        <v>#DIV/0!</v>
      </c>
      <c r="W69" s="5" t="e">
        <f t="shared" si="12"/>
        <v>#DIV/0!</v>
      </c>
      <c r="X69" s="5">
        <f t="shared" si="13"/>
        <v>26.082224011764293</v>
      </c>
      <c r="Y69" s="5" t="e">
        <f t="shared" si="14"/>
        <v>#DIV/0!</v>
      </c>
      <c r="Z69" s="5">
        <f t="shared" si="17"/>
        <v>78.37</v>
      </c>
      <c r="AA69" s="6" t="e">
        <f t="shared" si="15"/>
        <v>#DIV/0!</v>
      </c>
    </row>
    <row r="70" spans="1:27" x14ac:dyDescent="0.25">
      <c r="A70">
        <f t="shared" si="0"/>
        <v>3.6609921288669233E-3</v>
      </c>
      <c r="B70" s="6"/>
      <c r="C70">
        <v>1.032</v>
      </c>
      <c r="D70" s="33"/>
      <c r="E70" s="5"/>
      <c r="F70" s="7">
        <f t="shared" si="1"/>
        <v>0.43424112669249815</v>
      </c>
      <c r="G70" s="17" t="e">
        <f t="shared" si="2"/>
        <v>#DIV/0!</v>
      </c>
      <c r="I70" s="4">
        <f t="shared" si="3"/>
        <v>1</v>
      </c>
      <c r="J70" s="6">
        <f t="shared" si="4"/>
        <v>1</v>
      </c>
      <c r="K70" s="11">
        <f t="shared" si="5"/>
        <v>1.5690855307326605E-2</v>
      </c>
      <c r="L70" s="18">
        <f t="shared" si="6"/>
        <v>65.770793228723704</v>
      </c>
      <c r="O70" s="4" t="e">
        <f t="shared" si="7"/>
        <v>#DIV/0!</v>
      </c>
      <c r="P70" s="6" t="e">
        <f t="shared" si="16"/>
        <v>#DIV/0!</v>
      </c>
      <c r="Q70" s="14"/>
      <c r="R70" s="4" t="e">
        <f t="shared" si="8"/>
        <v>#DIV/0!</v>
      </c>
      <c r="S70" s="5">
        <f t="shared" si="9"/>
        <v>-0.83415530770815371</v>
      </c>
      <c r="T70" s="6">
        <f t="shared" si="10"/>
        <v>-4.1546772008277113</v>
      </c>
      <c r="U70" s="14"/>
      <c r="V70" s="4" t="e">
        <f t="shared" si="11"/>
        <v>#DIV/0!</v>
      </c>
      <c r="W70" s="5" t="e">
        <f t="shared" si="12"/>
        <v>#DIV/0!</v>
      </c>
      <c r="X70" s="5">
        <f t="shared" si="13"/>
        <v>26.082224011764293</v>
      </c>
      <c r="Y70" s="5" t="e">
        <f t="shared" si="14"/>
        <v>#DIV/0!</v>
      </c>
      <c r="Z70" s="5">
        <f t="shared" si="17"/>
        <v>78.37</v>
      </c>
      <c r="AA70" s="6" t="e">
        <f t="shared" si="15"/>
        <v>#DIV/0!</v>
      </c>
    </row>
    <row r="71" spans="1:27" x14ac:dyDescent="0.25">
      <c r="A71">
        <f t="shared" si="0"/>
        <v>3.6609921288669233E-3</v>
      </c>
      <c r="B71" s="6"/>
      <c r="C71">
        <v>1.032</v>
      </c>
      <c r="D71" s="33"/>
      <c r="E71" s="5"/>
      <c r="F71" s="7">
        <f t="shared" si="1"/>
        <v>0.43424112669249815</v>
      </c>
      <c r="G71" s="17" t="e">
        <f t="shared" si="2"/>
        <v>#DIV/0!</v>
      </c>
      <c r="I71" s="4">
        <f t="shared" si="3"/>
        <v>1</v>
      </c>
      <c r="J71" s="6">
        <f t="shared" si="4"/>
        <v>1</v>
      </c>
      <c r="K71" s="11">
        <f t="shared" si="5"/>
        <v>1.5690855307326605E-2</v>
      </c>
      <c r="L71" s="18">
        <f t="shared" si="6"/>
        <v>65.770793228723704</v>
      </c>
      <c r="O71" s="4" t="e">
        <f t="shared" si="7"/>
        <v>#DIV/0!</v>
      </c>
      <c r="P71" s="6" t="e">
        <f t="shared" si="16"/>
        <v>#DIV/0!</v>
      </c>
      <c r="Q71" s="14"/>
      <c r="R71" s="4" t="e">
        <f t="shared" si="8"/>
        <v>#DIV/0!</v>
      </c>
      <c r="S71" s="5">
        <f t="shared" si="9"/>
        <v>-0.83415530770815371</v>
      </c>
      <c r="T71" s="6">
        <f t="shared" si="10"/>
        <v>-4.1546772008277113</v>
      </c>
      <c r="U71" s="14"/>
      <c r="V71" s="4" t="e">
        <f t="shared" si="11"/>
        <v>#DIV/0!</v>
      </c>
      <c r="W71" s="5" t="e">
        <f t="shared" si="12"/>
        <v>#DIV/0!</v>
      </c>
      <c r="X71" s="5">
        <f t="shared" si="13"/>
        <v>26.082224011764293</v>
      </c>
      <c r="Y71" s="5" t="e">
        <f t="shared" si="14"/>
        <v>#DIV/0!</v>
      </c>
      <c r="Z71" s="5">
        <f t="shared" si="17"/>
        <v>78.37</v>
      </c>
      <c r="AA71" s="6" t="e">
        <f t="shared" si="15"/>
        <v>#DIV/0!</v>
      </c>
    </row>
    <row r="72" spans="1:27" x14ac:dyDescent="0.25">
      <c r="A72">
        <f t="shared" si="0"/>
        <v>3.6609921288669233E-3</v>
      </c>
      <c r="B72" s="6"/>
      <c r="C72">
        <v>1.032</v>
      </c>
      <c r="D72" s="33"/>
      <c r="E72" s="5"/>
      <c r="F72" s="7">
        <f t="shared" si="1"/>
        <v>0.43424112669249815</v>
      </c>
      <c r="G72" s="17" t="e">
        <f t="shared" si="2"/>
        <v>#DIV/0!</v>
      </c>
      <c r="I72" s="4">
        <f t="shared" si="3"/>
        <v>1</v>
      </c>
      <c r="J72" s="6">
        <f t="shared" si="4"/>
        <v>1</v>
      </c>
      <c r="K72" s="11">
        <f t="shared" si="5"/>
        <v>1.5690855307326605E-2</v>
      </c>
      <c r="L72" s="18">
        <f t="shared" si="6"/>
        <v>65.770793228723704</v>
      </c>
      <c r="O72" s="4" t="e">
        <f t="shared" si="7"/>
        <v>#DIV/0!</v>
      </c>
      <c r="P72" s="6" t="e">
        <f t="shared" si="16"/>
        <v>#DIV/0!</v>
      </c>
      <c r="Q72" s="14"/>
      <c r="R72" s="4" t="e">
        <f t="shared" si="8"/>
        <v>#DIV/0!</v>
      </c>
      <c r="S72" s="5">
        <f t="shared" si="9"/>
        <v>-0.83415530770815371</v>
      </c>
      <c r="T72" s="6">
        <f t="shared" si="10"/>
        <v>-4.1546772008277113</v>
      </c>
      <c r="U72" s="14"/>
      <c r="V72" s="4" t="e">
        <f t="shared" si="11"/>
        <v>#DIV/0!</v>
      </c>
      <c r="W72" s="5" t="e">
        <f t="shared" si="12"/>
        <v>#DIV/0!</v>
      </c>
      <c r="X72" s="5">
        <f t="shared" si="13"/>
        <v>26.082224011764293</v>
      </c>
      <c r="Y72" s="5" t="e">
        <f t="shared" si="14"/>
        <v>#DIV/0!</v>
      </c>
      <c r="Z72" s="5">
        <f t="shared" si="17"/>
        <v>78.37</v>
      </c>
      <c r="AA72" s="6" t="e">
        <f t="shared" si="15"/>
        <v>#DIV/0!</v>
      </c>
    </row>
    <row r="73" spans="1:27" x14ac:dyDescent="0.25">
      <c r="A73">
        <f t="shared" si="0"/>
        <v>3.6609921288669233E-3</v>
      </c>
      <c r="B73" s="6"/>
      <c r="C73">
        <v>1.032</v>
      </c>
      <c r="D73" s="33"/>
      <c r="E73" s="5"/>
      <c r="F73" s="7">
        <f t="shared" si="1"/>
        <v>0.43424112669249815</v>
      </c>
      <c r="G73" s="17" t="e">
        <f t="shared" si="2"/>
        <v>#DIV/0!</v>
      </c>
      <c r="I73" s="4">
        <f t="shared" si="3"/>
        <v>1</v>
      </c>
      <c r="J73" s="6">
        <f t="shared" si="4"/>
        <v>1</v>
      </c>
      <c r="K73" s="11">
        <f t="shared" si="5"/>
        <v>1.5690855307326605E-2</v>
      </c>
      <c r="L73" s="18">
        <f t="shared" si="6"/>
        <v>65.770793228723704</v>
      </c>
      <c r="O73" s="4" t="e">
        <f t="shared" si="7"/>
        <v>#DIV/0!</v>
      </c>
      <c r="P73" s="6" t="e">
        <f t="shared" si="16"/>
        <v>#DIV/0!</v>
      </c>
      <c r="Q73" s="14"/>
      <c r="R73" s="4" t="e">
        <f t="shared" si="8"/>
        <v>#DIV/0!</v>
      </c>
      <c r="S73" s="5">
        <f t="shared" si="9"/>
        <v>-0.83415530770815371</v>
      </c>
      <c r="T73" s="6">
        <f t="shared" si="10"/>
        <v>-4.1546772008277113</v>
      </c>
      <c r="U73" s="14"/>
      <c r="V73" s="4" t="e">
        <f t="shared" si="11"/>
        <v>#DIV/0!</v>
      </c>
      <c r="W73" s="5" t="e">
        <f t="shared" si="12"/>
        <v>#DIV/0!</v>
      </c>
      <c r="X73" s="5">
        <f t="shared" si="13"/>
        <v>26.082224011764293</v>
      </c>
      <c r="Y73" s="5" t="e">
        <f t="shared" si="14"/>
        <v>#DIV/0!</v>
      </c>
      <c r="Z73" s="5">
        <f t="shared" si="17"/>
        <v>78.37</v>
      </c>
      <c r="AA73" s="6" t="e">
        <f t="shared" si="15"/>
        <v>#DIV/0!</v>
      </c>
    </row>
    <row r="74" spans="1:27" x14ac:dyDescent="0.25">
      <c r="A74">
        <f t="shared" si="0"/>
        <v>3.6609921288669233E-3</v>
      </c>
      <c r="B74" s="6"/>
      <c r="C74">
        <v>1.032</v>
      </c>
      <c r="D74" s="33"/>
      <c r="E74" s="5"/>
      <c r="F74" s="7">
        <f t="shared" si="1"/>
        <v>0.43424112669249815</v>
      </c>
      <c r="G74" s="17" t="e">
        <f t="shared" si="2"/>
        <v>#DIV/0!</v>
      </c>
      <c r="I74" s="4">
        <f t="shared" si="3"/>
        <v>1</v>
      </c>
      <c r="J74" s="6">
        <f t="shared" si="4"/>
        <v>1</v>
      </c>
      <c r="K74" s="11">
        <f t="shared" si="5"/>
        <v>1.5690855307326605E-2</v>
      </c>
      <c r="L74" s="18">
        <f t="shared" si="6"/>
        <v>65.770793228723704</v>
      </c>
      <c r="O74" s="4" t="e">
        <f t="shared" si="7"/>
        <v>#DIV/0!</v>
      </c>
      <c r="P74" s="6" t="e">
        <f t="shared" si="16"/>
        <v>#DIV/0!</v>
      </c>
      <c r="Q74" s="14"/>
      <c r="R74" s="4" t="e">
        <f t="shared" si="8"/>
        <v>#DIV/0!</v>
      </c>
      <c r="S74" s="5">
        <f t="shared" si="9"/>
        <v>-0.83415530770815371</v>
      </c>
      <c r="T74" s="6">
        <f t="shared" si="10"/>
        <v>-4.1546772008277113</v>
      </c>
      <c r="U74" s="14"/>
      <c r="V74" s="4" t="e">
        <f t="shared" si="11"/>
        <v>#DIV/0!</v>
      </c>
      <c r="W74" s="5" t="e">
        <f t="shared" si="12"/>
        <v>#DIV/0!</v>
      </c>
      <c r="X74" s="5">
        <f t="shared" si="13"/>
        <v>26.082224011764293</v>
      </c>
      <c r="Y74" s="5" t="e">
        <f t="shared" si="14"/>
        <v>#DIV/0!</v>
      </c>
      <c r="Z74" s="5">
        <f t="shared" si="17"/>
        <v>78.37</v>
      </c>
      <c r="AA74" s="6" t="e">
        <f t="shared" si="15"/>
        <v>#DIV/0!</v>
      </c>
    </row>
    <row r="75" spans="1:27" x14ac:dyDescent="0.25">
      <c r="A75">
        <f t="shared" si="0"/>
        <v>3.6609921288669233E-3</v>
      </c>
      <c r="B75" s="6"/>
      <c r="C75">
        <v>1.032</v>
      </c>
      <c r="D75" s="33"/>
      <c r="E75" s="5"/>
      <c r="F75" s="7">
        <f t="shared" si="1"/>
        <v>0.43424112669249815</v>
      </c>
      <c r="G75" s="17" t="e">
        <f t="shared" si="2"/>
        <v>#DIV/0!</v>
      </c>
      <c r="I75" s="4">
        <f t="shared" si="3"/>
        <v>1</v>
      </c>
      <c r="J75" s="6">
        <f t="shared" si="4"/>
        <v>1</v>
      </c>
      <c r="K75" s="11">
        <f t="shared" si="5"/>
        <v>1.5690855307326605E-2</v>
      </c>
      <c r="L75" s="18">
        <f t="shared" si="6"/>
        <v>65.770793228723704</v>
      </c>
      <c r="O75" s="4" t="e">
        <f t="shared" si="7"/>
        <v>#DIV/0!</v>
      </c>
      <c r="P75" s="6" t="e">
        <f t="shared" si="16"/>
        <v>#DIV/0!</v>
      </c>
      <c r="Q75" s="14"/>
      <c r="R75" s="4" t="e">
        <f t="shared" si="8"/>
        <v>#DIV/0!</v>
      </c>
      <c r="S75" s="5">
        <f t="shared" si="9"/>
        <v>-0.83415530770815371</v>
      </c>
      <c r="T75" s="6">
        <f t="shared" si="10"/>
        <v>-4.1546772008277113</v>
      </c>
      <c r="U75" s="14"/>
      <c r="V75" s="4" t="e">
        <f t="shared" si="11"/>
        <v>#DIV/0!</v>
      </c>
      <c r="W75" s="5" t="e">
        <f t="shared" si="12"/>
        <v>#DIV/0!</v>
      </c>
      <c r="X75" s="5">
        <f t="shared" si="13"/>
        <v>26.082224011764293</v>
      </c>
      <c r="Y75" s="5" t="e">
        <f t="shared" si="14"/>
        <v>#DIV/0!</v>
      </c>
      <c r="Z75" s="5">
        <f t="shared" si="17"/>
        <v>78.37</v>
      </c>
      <c r="AA75" s="6" t="e">
        <f t="shared" si="15"/>
        <v>#DIV/0!</v>
      </c>
    </row>
    <row r="76" spans="1:27" x14ac:dyDescent="0.25">
      <c r="A76">
        <f t="shared" si="0"/>
        <v>3.6609921288669233E-3</v>
      </c>
      <c r="B76" s="6"/>
      <c r="C76">
        <v>1.032</v>
      </c>
      <c r="D76" s="33"/>
      <c r="E76" s="5"/>
      <c r="F76" s="7">
        <f t="shared" si="1"/>
        <v>0.43424112669249815</v>
      </c>
      <c r="G76" s="17" t="e">
        <f t="shared" si="2"/>
        <v>#DIV/0!</v>
      </c>
      <c r="I76" s="4">
        <f t="shared" si="3"/>
        <v>1</v>
      </c>
      <c r="J76" s="6">
        <f t="shared" si="4"/>
        <v>1</v>
      </c>
      <c r="K76" s="11">
        <f t="shared" si="5"/>
        <v>1.5690855307326605E-2</v>
      </c>
      <c r="L76" s="18">
        <f t="shared" si="6"/>
        <v>65.770793228723704</v>
      </c>
      <c r="O76" s="4" t="e">
        <f t="shared" si="7"/>
        <v>#DIV/0!</v>
      </c>
      <c r="P76" s="6" t="e">
        <f t="shared" si="16"/>
        <v>#DIV/0!</v>
      </c>
      <c r="Q76" s="14"/>
      <c r="R76" s="4" t="e">
        <f t="shared" si="8"/>
        <v>#DIV/0!</v>
      </c>
      <c r="S76" s="5">
        <f t="shared" si="9"/>
        <v>-0.83415530770815371</v>
      </c>
      <c r="T76" s="6">
        <f t="shared" si="10"/>
        <v>-4.1546772008277113</v>
      </c>
      <c r="U76" s="14"/>
      <c r="V76" s="4" t="e">
        <f t="shared" si="11"/>
        <v>#DIV/0!</v>
      </c>
      <c r="W76" s="5" t="e">
        <f t="shared" si="12"/>
        <v>#DIV/0!</v>
      </c>
      <c r="X76" s="5">
        <f t="shared" si="13"/>
        <v>26.082224011764293</v>
      </c>
      <c r="Y76" s="5" t="e">
        <f t="shared" si="14"/>
        <v>#DIV/0!</v>
      </c>
      <c r="Z76" s="5">
        <f t="shared" si="17"/>
        <v>78.37</v>
      </c>
      <c r="AA76" s="6" t="e">
        <f t="shared" si="15"/>
        <v>#DIV/0!</v>
      </c>
    </row>
    <row r="77" spans="1:27" x14ac:dyDescent="0.25">
      <c r="A77">
        <f t="shared" si="0"/>
        <v>3.6609921288669233E-3</v>
      </c>
      <c r="B77" s="6"/>
      <c r="C77">
        <v>1.032</v>
      </c>
      <c r="D77" s="33"/>
      <c r="E77" s="5"/>
      <c r="F77" s="7">
        <f t="shared" si="1"/>
        <v>0.43424112669249815</v>
      </c>
      <c r="G77" s="17" t="e">
        <f t="shared" si="2"/>
        <v>#DIV/0!</v>
      </c>
      <c r="I77" s="4">
        <f t="shared" si="3"/>
        <v>1</v>
      </c>
      <c r="J77" s="6">
        <f t="shared" si="4"/>
        <v>1</v>
      </c>
      <c r="K77" s="11">
        <f t="shared" si="5"/>
        <v>1.5690855307326605E-2</v>
      </c>
      <c r="L77" s="18">
        <f t="shared" si="6"/>
        <v>65.770793228723704</v>
      </c>
      <c r="O77" s="4" t="e">
        <f t="shared" si="7"/>
        <v>#DIV/0!</v>
      </c>
      <c r="P77" s="6" t="e">
        <f t="shared" si="16"/>
        <v>#DIV/0!</v>
      </c>
      <c r="Q77" s="14"/>
      <c r="R77" s="4" t="e">
        <f t="shared" si="8"/>
        <v>#DIV/0!</v>
      </c>
      <c r="S77" s="5">
        <f t="shared" si="9"/>
        <v>-0.83415530770815371</v>
      </c>
      <c r="T77" s="6">
        <f t="shared" si="10"/>
        <v>-4.1546772008277113</v>
      </c>
      <c r="U77" s="14"/>
      <c r="V77" s="4" t="e">
        <f t="shared" si="11"/>
        <v>#DIV/0!</v>
      </c>
      <c r="W77" s="5" t="e">
        <f t="shared" si="12"/>
        <v>#DIV/0!</v>
      </c>
      <c r="X77" s="5">
        <f t="shared" si="13"/>
        <v>26.082224011764293</v>
      </c>
      <c r="Y77" s="5" t="e">
        <f t="shared" si="14"/>
        <v>#DIV/0!</v>
      </c>
      <c r="Z77" s="5">
        <f t="shared" si="17"/>
        <v>78.37</v>
      </c>
      <c r="AA77" s="6" t="e">
        <f t="shared" si="15"/>
        <v>#DIV/0!</v>
      </c>
    </row>
    <row r="78" spans="1:27" x14ac:dyDescent="0.25">
      <c r="A78">
        <f t="shared" si="0"/>
        <v>3.6609921288669233E-3</v>
      </c>
      <c r="B78" s="6"/>
      <c r="C78">
        <v>1.032</v>
      </c>
      <c r="D78" s="33"/>
      <c r="E78" s="5"/>
      <c r="F78" s="7">
        <f t="shared" si="1"/>
        <v>0.43424112669249815</v>
      </c>
      <c r="G78" s="17" t="e">
        <f t="shared" si="2"/>
        <v>#DIV/0!</v>
      </c>
      <c r="I78" s="4">
        <f t="shared" si="3"/>
        <v>1</v>
      </c>
      <c r="J78" s="6">
        <f t="shared" si="4"/>
        <v>1</v>
      </c>
      <c r="K78" s="11">
        <f t="shared" si="5"/>
        <v>1.5690855307326605E-2</v>
      </c>
      <c r="L78" s="18">
        <f t="shared" si="6"/>
        <v>65.770793228723704</v>
      </c>
      <c r="O78" s="4" t="e">
        <f t="shared" si="7"/>
        <v>#DIV/0!</v>
      </c>
      <c r="P78" s="6" t="e">
        <f t="shared" si="16"/>
        <v>#DIV/0!</v>
      </c>
      <c r="Q78" s="14"/>
      <c r="R78" s="4" t="e">
        <f t="shared" si="8"/>
        <v>#DIV/0!</v>
      </c>
      <c r="S78" s="5">
        <f t="shared" si="9"/>
        <v>-0.83415530770815371</v>
      </c>
      <c r="T78" s="6">
        <f t="shared" si="10"/>
        <v>-4.1546772008277113</v>
      </c>
      <c r="U78" s="14"/>
      <c r="V78" s="4" t="e">
        <f t="shared" si="11"/>
        <v>#DIV/0!</v>
      </c>
      <c r="W78" s="5" t="e">
        <f t="shared" si="12"/>
        <v>#DIV/0!</v>
      </c>
      <c r="X78" s="5">
        <f t="shared" si="13"/>
        <v>26.082224011764293</v>
      </c>
      <c r="Y78" s="5" t="e">
        <f t="shared" si="14"/>
        <v>#DIV/0!</v>
      </c>
      <c r="Z78" s="5">
        <f t="shared" si="17"/>
        <v>78.37</v>
      </c>
      <c r="AA78" s="6" t="e">
        <f t="shared" si="15"/>
        <v>#DIV/0!</v>
      </c>
    </row>
    <row r="79" spans="1:27" x14ac:dyDescent="0.25">
      <c r="A79">
        <f t="shared" si="0"/>
        <v>3.6609921288669233E-3</v>
      </c>
      <c r="B79" s="6"/>
      <c r="C79">
        <v>1.032</v>
      </c>
      <c r="D79" s="33"/>
      <c r="E79" s="5"/>
      <c r="F79" s="7">
        <f t="shared" si="1"/>
        <v>0.43424112669249815</v>
      </c>
      <c r="G79" s="17" t="e">
        <f t="shared" si="2"/>
        <v>#DIV/0!</v>
      </c>
      <c r="I79" s="4">
        <f t="shared" si="3"/>
        <v>1</v>
      </c>
      <c r="J79" s="6">
        <f t="shared" si="4"/>
        <v>1</v>
      </c>
      <c r="K79" s="11">
        <f t="shared" si="5"/>
        <v>1.5690855307326605E-2</v>
      </c>
      <c r="L79" s="18">
        <f t="shared" si="6"/>
        <v>65.770793228723704</v>
      </c>
      <c r="O79" s="4" t="e">
        <f t="shared" si="7"/>
        <v>#DIV/0!</v>
      </c>
      <c r="P79" s="6" t="e">
        <f t="shared" si="16"/>
        <v>#DIV/0!</v>
      </c>
      <c r="Q79" s="14"/>
      <c r="R79" s="4" t="e">
        <f t="shared" si="8"/>
        <v>#DIV/0!</v>
      </c>
      <c r="S79" s="5">
        <f t="shared" si="9"/>
        <v>-0.83415530770815371</v>
      </c>
      <c r="T79" s="6">
        <f t="shared" si="10"/>
        <v>-4.1546772008277113</v>
      </c>
      <c r="U79" s="14"/>
      <c r="V79" s="4" t="e">
        <f t="shared" si="11"/>
        <v>#DIV/0!</v>
      </c>
      <c r="W79" s="5" t="e">
        <f t="shared" si="12"/>
        <v>#DIV/0!</v>
      </c>
      <c r="X79" s="5">
        <f t="shared" si="13"/>
        <v>26.082224011764293</v>
      </c>
      <c r="Y79" s="5" t="e">
        <f t="shared" si="14"/>
        <v>#DIV/0!</v>
      </c>
      <c r="Z79" s="5">
        <f t="shared" si="17"/>
        <v>78.37</v>
      </c>
      <c r="AA79" s="6" t="e">
        <f t="shared" si="15"/>
        <v>#DIV/0!</v>
      </c>
    </row>
    <row r="80" spans="1:27" x14ac:dyDescent="0.25">
      <c r="A80">
        <f t="shared" si="0"/>
        <v>3.6609921288669233E-3</v>
      </c>
      <c r="B80" s="6"/>
      <c r="C80">
        <v>1.032</v>
      </c>
      <c r="D80" s="33"/>
      <c r="E80" s="5"/>
      <c r="F80" s="7">
        <f t="shared" si="1"/>
        <v>0.43424112669249815</v>
      </c>
      <c r="G80" s="17" t="e">
        <f t="shared" si="2"/>
        <v>#DIV/0!</v>
      </c>
      <c r="I80" s="4">
        <f t="shared" si="3"/>
        <v>1</v>
      </c>
      <c r="J80" s="6">
        <f t="shared" si="4"/>
        <v>1</v>
      </c>
      <c r="K80" s="11">
        <f t="shared" si="5"/>
        <v>1.5690855307326605E-2</v>
      </c>
      <c r="L80" s="18">
        <f t="shared" si="6"/>
        <v>65.770793228723704</v>
      </c>
      <c r="O80" s="4" t="e">
        <f t="shared" si="7"/>
        <v>#DIV/0!</v>
      </c>
      <c r="P80" s="6" t="e">
        <f t="shared" si="16"/>
        <v>#DIV/0!</v>
      </c>
      <c r="Q80" s="14"/>
      <c r="R80" s="4" t="e">
        <f t="shared" si="8"/>
        <v>#DIV/0!</v>
      </c>
      <c r="S80" s="5">
        <f t="shared" si="9"/>
        <v>-0.83415530770815371</v>
      </c>
      <c r="T80" s="6">
        <f t="shared" si="10"/>
        <v>-4.1546772008277113</v>
      </c>
      <c r="U80" s="14"/>
      <c r="V80" s="4" t="e">
        <f t="shared" si="11"/>
        <v>#DIV/0!</v>
      </c>
      <c r="W80" s="5" t="e">
        <f t="shared" si="12"/>
        <v>#DIV/0!</v>
      </c>
      <c r="X80" s="5">
        <f t="shared" si="13"/>
        <v>26.082224011764293</v>
      </c>
      <c r="Y80" s="5" t="e">
        <f t="shared" si="14"/>
        <v>#DIV/0!</v>
      </c>
      <c r="Z80" s="5">
        <f t="shared" si="17"/>
        <v>78.37</v>
      </c>
      <c r="AA80" s="6" t="e">
        <f t="shared" si="15"/>
        <v>#DIV/0!</v>
      </c>
    </row>
    <row r="81" spans="1:27" x14ac:dyDescent="0.25">
      <c r="A81">
        <f t="shared" si="0"/>
        <v>3.6609921288669233E-3</v>
      </c>
      <c r="B81" s="6"/>
      <c r="C81">
        <v>1.032</v>
      </c>
      <c r="D81" s="33"/>
      <c r="E81" s="5"/>
      <c r="F81" s="7">
        <f t="shared" si="1"/>
        <v>0.43424112669249815</v>
      </c>
      <c r="G81" s="17" t="e">
        <f t="shared" si="2"/>
        <v>#DIV/0!</v>
      </c>
      <c r="I81" s="4">
        <f t="shared" si="3"/>
        <v>1</v>
      </c>
      <c r="J81" s="6">
        <f t="shared" si="4"/>
        <v>1</v>
      </c>
      <c r="K81" s="11">
        <f t="shared" si="5"/>
        <v>1.5690855307326605E-2</v>
      </c>
      <c r="L81" s="18">
        <f t="shared" si="6"/>
        <v>65.770793228723704</v>
      </c>
      <c r="O81" s="4" t="e">
        <f t="shared" si="7"/>
        <v>#DIV/0!</v>
      </c>
      <c r="P81" s="6" t="e">
        <f t="shared" si="16"/>
        <v>#DIV/0!</v>
      </c>
      <c r="Q81" s="14"/>
      <c r="R81" s="4" t="e">
        <f t="shared" si="8"/>
        <v>#DIV/0!</v>
      </c>
      <c r="S81" s="5">
        <f t="shared" si="9"/>
        <v>-0.83415530770815371</v>
      </c>
      <c r="T81" s="6">
        <f t="shared" si="10"/>
        <v>-4.1546772008277113</v>
      </c>
      <c r="U81" s="14"/>
      <c r="V81" s="4" t="e">
        <f t="shared" si="11"/>
        <v>#DIV/0!</v>
      </c>
      <c r="W81" s="5" t="e">
        <f t="shared" si="12"/>
        <v>#DIV/0!</v>
      </c>
      <c r="X81" s="5">
        <f t="shared" si="13"/>
        <v>26.082224011764293</v>
      </c>
      <c r="Y81" s="5" t="e">
        <f t="shared" si="14"/>
        <v>#DIV/0!</v>
      </c>
      <c r="Z81" s="5">
        <f t="shared" si="17"/>
        <v>78.37</v>
      </c>
      <c r="AA81" s="6" t="e">
        <f t="shared" si="15"/>
        <v>#DIV/0!</v>
      </c>
    </row>
    <row r="82" spans="1:27" x14ac:dyDescent="0.25">
      <c r="A82">
        <f t="shared" si="0"/>
        <v>3.6609921288669233E-3</v>
      </c>
      <c r="B82" s="6"/>
      <c r="C82">
        <v>1.032</v>
      </c>
      <c r="D82" s="33"/>
      <c r="E82" s="5"/>
      <c r="F82" s="7">
        <f t="shared" si="1"/>
        <v>0.43424112669249815</v>
      </c>
      <c r="G82" s="17" t="e">
        <f t="shared" si="2"/>
        <v>#DIV/0!</v>
      </c>
      <c r="I82" s="4">
        <f t="shared" si="3"/>
        <v>1</v>
      </c>
      <c r="J82" s="6">
        <f t="shared" si="4"/>
        <v>1</v>
      </c>
      <c r="K82" s="11">
        <f t="shared" si="5"/>
        <v>1.5690855307326605E-2</v>
      </c>
      <c r="L82" s="18">
        <f t="shared" si="6"/>
        <v>65.770793228723704</v>
      </c>
      <c r="O82" s="4" t="e">
        <f t="shared" si="7"/>
        <v>#DIV/0!</v>
      </c>
      <c r="P82" s="6" t="e">
        <f t="shared" si="16"/>
        <v>#DIV/0!</v>
      </c>
      <c r="Q82" s="14"/>
      <c r="R82" s="4" t="e">
        <f t="shared" si="8"/>
        <v>#DIV/0!</v>
      </c>
      <c r="S82" s="5">
        <f t="shared" si="9"/>
        <v>-0.83415530770815371</v>
      </c>
      <c r="T82" s="6">
        <f t="shared" si="10"/>
        <v>-4.1546772008277113</v>
      </c>
      <c r="U82" s="14"/>
      <c r="V82" s="4" t="e">
        <f t="shared" si="11"/>
        <v>#DIV/0!</v>
      </c>
      <c r="W82" s="5" t="e">
        <f t="shared" si="12"/>
        <v>#DIV/0!</v>
      </c>
      <c r="X82" s="5">
        <f t="shared" si="13"/>
        <v>26.082224011764293</v>
      </c>
      <c r="Y82" s="5" t="e">
        <f t="shared" si="14"/>
        <v>#DIV/0!</v>
      </c>
      <c r="Z82" s="5">
        <f t="shared" si="17"/>
        <v>78.37</v>
      </c>
      <c r="AA82" s="6" t="e">
        <f t="shared" si="15"/>
        <v>#DIV/0!</v>
      </c>
    </row>
    <row r="83" spans="1:27" x14ac:dyDescent="0.25">
      <c r="A83">
        <f t="shared" si="0"/>
        <v>3.6609921288669233E-3</v>
      </c>
      <c r="B83" s="6"/>
      <c r="C83">
        <v>1.032</v>
      </c>
      <c r="D83" s="33"/>
      <c r="E83" s="5"/>
      <c r="F83" s="7">
        <f t="shared" si="1"/>
        <v>0.43424112669249815</v>
      </c>
      <c r="G83" s="17" t="e">
        <f t="shared" si="2"/>
        <v>#DIV/0!</v>
      </c>
      <c r="I83" s="4">
        <f t="shared" si="3"/>
        <v>1</v>
      </c>
      <c r="J83" s="6">
        <f t="shared" si="4"/>
        <v>1</v>
      </c>
      <c r="K83" s="11">
        <f t="shared" si="5"/>
        <v>1.5690855307326605E-2</v>
      </c>
      <c r="L83" s="18">
        <f t="shared" si="6"/>
        <v>65.770793228723704</v>
      </c>
      <c r="O83" s="4" t="e">
        <f t="shared" si="7"/>
        <v>#DIV/0!</v>
      </c>
      <c r="P83" s="6" t="e">
        <f t="shared" si="16"/>
        <v>#DIV/0!</v>
      </c>
      <c r="Q83" s="14"/>
      <c r="R83" s="4" t="e">
        <f t="shared" si="8"/>
        <v>#DIV/0!</v>
      </c>
      <c r="S83" s="5">
        <f t="shared" si="9"/>
        <v>-0.83415530770815371</v>
      </c>
      <c r="T83" s="6">
        <f t="shared" si="10"/>
        <v>-4.1546772008277113</v>
      </c>
      <c r="U83" s="14"/>
      <c r="V83" s="4" t="e">
        <f t="shared" si="11"/>
        <v>#DIV/0!</v>
      </c>
      <c r="W83" s="5" t="e">
        <f t="shared" si="12"/>
        <v>#DIV/0!</v>
      </c>
      <c r="X83" s="5">
        <f t="shared" si="13"/>
        <v>26.082224011764293</v>
      </c>
      <c r="Y83" s="5" t="e">
        <f t="shared" si="14"/>
        <v>#DIV/0!</v>
      </c>
      <c r="Z83" s="5">
        <f t="shared" si="17"/>
        <v>78.37</v>
      </c>
      <c r="AA83" s="6" t="e">
        <f t="shared" si="15"/>
        <v>#DIV/0!</v>
      </c>
    </row>
    <row r="84" spans="1:27" x14ac:dyDescent="0.25">
      <c r="A84">
        <f t="shared" si="0"/>
        <v>3.6609921288669233E-3</v>
      </c>
      <c r="B84" s="6"/>
      <c r="C84">
        <v>1.032</v>
      </c>
      <c r="D84" s="33"/>
      <c r="E84" s="5"/>
      <c r="F84" s="7">
        <f t="shared" si="1"/>
        <v>0.43424112669249815</v>
      </c>
      <c r="G84" s="17" t="e">
        <f t="shared" si="2"/>
        <v>#DIV/0!</v>
      </c>
      <c r="I84" s="4">
        <f t="shared" si="3"/>
        <v>1</v>
      </c>
      <c r="J84" s="6">
        <f t="shared" si="4"/>
        <v>1</v>
      </c>
      <c r="K84" s="11">
        <f t="shared" si="5"/>
        <v>1.5690855307326605E-2</v>
      </c>
      <c r="L84" s="18">
        <f t="shared" si="6"/>
        <v>65.770793228723704</v>
      </c>
      <c r="O84" s="4" t="e">
        <f t="shared" si="7"/>
        <v>#DIV/0!</v>
      </c>
      <c r="P84" s="6" t="e">
        <f t="shared" si="16"/>
        <v>#DIV/0!</v>
      </c>
      <c r="Q84" s="14"/>
      <c r="R84" s="4" t="e">
        <f t="shared" si="8"/>
        <v>#DIV/0!</v>
      </c>
      <c r="S84" s="5">
        <f t="shared" si="9"/>
        <v>-0.83415530770815371</v>
      </c>
      <c r="T84" s="6">
        <f t="shared" si="10"/>
        <v>-4.1546772008277113</v>
      </c>
      <c r="U84" s="14"/>
      <c r="V84" s="4" t="e">
        <f t="shared" si="11"/>
        <v>#DIV/0!</v>
      </c>
      <c r="W84" s="5" t="e">
        <f t="shared" si="12"/>
        <v>#DIV/0!</v>
      </c>
      <c r="X84" s="5">
        <f t="shared" si="13"/>
        <v>26.082224011764293</v>
      </c>
      <c r="Y84" s="5" t="e">
        <f t="shared" si="14"/>
        <v>#DIV/0!</v>
      </c>
      <c r="Z84" s="5">
        <f t="shared" si="17"/>
        <v>78.37</v>
      </c>
      <c r="AA84" s="6" t="e">
        <f t="shared" si="15"/>
        <v>#DIV/0!</v>
      </c>
    </row>
    <row r="85" spans="1:27" x14ac:dyDescent="0.25">
      <c r="A85">
        <f t="shared" si="0"/>
        <v>3.6609921288669233E-3</v>
      </c>
      <c r="B85" s="6"/>
      <c r="C85">
        <v>1.032</v>
      </c>
      <c r="D85" s="33"/>
      <c r="E85" s="5"/>
      <c r="F85" s="7">
        <f t="shared" si="1"/>
        <v>0.43424112669249815</v>
      </c>
      <c r="G85" s="17" t="e">
        <f t="shared" si="2"/>
        <v>#DIV/0!</v>
      </c>
      <c r="I85" s="4">
        <f t="shared" si="3"/>
        <v>1</v>
      </c>
      <c r="J85" s="6">
        <f t="shared" si="4"/>
        <v>1</v>
      </c>
      <c r="K85" s="11">
        <f t="shared" si="5"/>
        <v>1.5690855307326605E-2</v>
      </c>
      <c r="L85" s="18">
        <f t="shared" si="6"/>
        <v>65.770793228723704</v>
      </c>
      <c r="O85" s="4" t="e">
        <f t="shared" si="7"/>
        <v>#DIV/0!</v>
      </c>
      <c r="P85" s="6" t="e">
        <f t="shared" ref="P85:P148" si="18">ABS(O85)</f>
        <v>#DIV/0!</v>
      </c>
      <c r="Q85" s="14"/>
      <c r="R85" s="4" t="e">
        <f t="shared" si="8"/>
        <v>#DIV/0!</v>
      </c>
      <c r="S85" s="5">
        <f t="shared" si="9"/>
        <v>-0.83415530770815371</v>
      </c>
      <c r="T85" s="6">
        <f t="shared" si="10"/>
        <v>-4.1546772008277113</v>
      </c>
      <c r="U85" s="14"/>
      <c r="V85" s="4" t="e">
        <f t="shared" si="11"/>
        <v>#DIV/0!</v>
      </c>
      <c r="W85" s="5" t="e">
        <f t="shared" si="12"/>
        <v>#DIV/0!</v>
      </c>
      <c r="X85" s="5">
        <f t="shared" si="13"/>
        <v>26.082224011764293</v>
      </c>
      <c r="Y85" s="5" t="e">
        <f t="shared" si="14"/>
        <v>#DIV/0!</v>
      </c>
      <c r="Z85" s="5">
        <f t="shared" si="17"/>
        <v>78.37</v>
      </c>
      <c r="AA85" s="6" t="e">
        <f t="shared" si="15"/>
        <v>#DIV/0!</v>
      </c>
    </row>
    <row r="86" spans="1:27" x14ac:dyDescent="0.25">
      <c r="A86">
        <f t="shared" si="0"/>
        <v>3.6609921288669233E-3</v>
      </c>
      <c r="B86" s="6"/>
      <c r="C86">
        <v>1.032</v>
      </c>
      <c r="D86" s="33"/>
      <c r="E86" s="5"/>
      <c r="F86" s="7">
        <f t="shared" si="1"/>
        <v>0.43424112669249815</v>
      </c>
      <c r="G86" s="17" t="e">
        <f t="shared" si="2"/>
        <v>#DIV/0!</v>
      </c>
      <c r="I86" s="4">
        <f t="shared" si="3"/>
        <v>1</v>
      </c>
      <c r="J86" s="6">
        <f t="shared" si="4"/>
        <v>1</v>
      </c>
      <c r="K86" s="11">
        <f t="shared" si="5"/>
        <v>1.5690855307326605E-2</v>
      </c>
      <c r="L86" s="18">
        <f t="shared" si="6"/>
        <v>65.770793228723704</v>
      </c>
      <c r="O86" s="4" t="e">
        <f t="shared" si="7"/>
        <v>#DIV/0!</v>
      </c>
      <c r="P86" s="6" t="e">
        <f t="shared" si="18"/>
        <v>#DIV/0!</v>
      </c>
      <c r="Q86" s="14"/>
      <c r="R86" s="4" t="e">
        <f t="shared" si="8"/>
        <v>#DIV/0!</v>
      </c>
      <c r="S86" s="5">
        <f t="shared" si="9"/>
        <v>-0.83415530770815371</v>
      </c>
      <c r="T86" s="6">
        <f t="shared" si="10"/>
        <v>-4.1546772008277113</v>
      </c>
      <c r="U86" s="14"/>
      <c r="V86" s="4" t="e">
        <f t="shared" si="11"/>
        <v>#DIV/0!</v>
      </c>
      <c r="W86" s="5" t="e">
        <f t="shared" si="12"/>
        <v>#DIV/0!</v>
      </c>
      <c r="X86" s="5">
        <f t="shared" si="13"/>
        <v>26.082224011764293</v>
      </c>
      <c r="Y86" s="5" t="e">
        <f t="shared" si="14"/>
        <v>#DIV/0!</v>
      </c>
      <c r="Z86" s="5">
        <f t="shared" si="17"/>
        <v>78.37</v>
      </c>
      <c r="AA86" s="6" t="e">
        <f t="shared" si="15"/>
        <v>#DIV/0!</v>
      </c>
    </row>
    <row r="87" spans="1:27" x14ac:dyDescent="0.25">
      <c r="A87">
        <f t="shared" si="0"/>
        <v>3.6609921288669233E-3</v>
      </c>
      <c r="B87" s="6"/>
      <c r="C87">
        <v>1.032</v>
      </c>
      <c r="D87" s="33"/>
      <c r="E87" s="5"/>
      <c r="F87" s="7">
        <f t="shared" si="1"/>
        <v>0.43424112669249815</v>
      </c>
      <c r="G87" s="17" t="e">
        <f t="shared" si="2"/>
        <v>#DIV/0!</v>
      </c>
      <c r="I87" s="4">
        <f t="shared" si="3"/>
        <v>1</v>
      </c>
      <c r="J87" s="6">
        <f t="shared" si="4"/>
        <v>1</v>
      </c>
      <c r="K87" s="11">
        <f t="shared" si="5"/>
        <v>1.5690855307326605E-2</v>
      </c>
      <c r="L87" s="18">
        <f t="shared" si="6"/>
        <v>65.770793228723704</v>
      </c>
      <c r="O87" s="4" t="e">
        <f t="shared" si="7"/>
        <v>#DIV/0!</v>
      </c>
      <c r="P87" s="6" t="e">
        <f t="shared" si="18"/>
        <v>#DIV/0!</v>
      </c>
      <c r="Q87" s="14"/>
      <c r="R87" s="4" t="e">
        <f t="shared" si="8"/>
        <v>#DIV/0!</v>
      </c>
      <c r="S87" s="5">
        <f t="shared" si="9"/>
        <v>-0.83415530770815371</v>
      </c>
      <c r="T87" s="6">
        <f t="shared" si="10"/>
        <v>-4.1546772008277113</v>
      </c>
      <c r="U87" s="14"/>
      <c r="V87" s="4" t="e">
        <f t="shared" si="11"/>
        <v>#DIV/0!</v>
      </c>
      <c r="W87" s="5" t="e">
        <f t="shared" si="12"/>
        <v>#DIV/0!</v>
      </c>
      <c r="X87" s="5">
        <f t="shared" si="13"/>
        <v>26.082224011764293</v>
      </c>
      <c r="Y87" s="5" t="e">
        <f t="shared" si="14"/>
        <v>#DIV/0!</v>
      </c>
      <c r="Z87" s="5">
        <f t="shared" si="17"/>
        <v>78.37</v>
      </c>
      <c r="AA87" s="6" t="e">
        <f t="shared" si="15"/>
        <v>#DIV/0!</v>
      </c>
    </row>
    <row r="88" spans="1:27" x14ac:dyDescent="0.25">
      <c r="A88">
        <f t="shared" si="0"/>
        <v>3.6609921288669233E-3</v>
      </c>
      <c r="B88" s="6"/>
      <c r="C88">
        <v>1.032</v>
      </c>
      <c r="D88" s="33"/>
      <c r="E88" s="5"/>
      <c r="F88" s="7">
        <f t="shared" si="1"/>
        <v>0.43424112669249815</v>
      </c>
      <c r="G88" s="17" t="e">
        <f t="shared" si="2"/>
        <v>#DIV/0!</v>
      </c>
      <c r="I88" s="4">
        <f t="shared" si="3"/>
        <v>1</v>
      </c>
      <c r="J88" s="6">
        <f t="shared" si="4"/>
        <v>1</v>
      </c>
      <c r="K88" s="11">
        <f t="shared" si="5"/>
        <v>1.5690855307326605E-2</v>
      </c>
      <c r="L88" s="18">
        <f t="shared" si="6"/>
        <v>65.770793228723704</v>
      </c>
      <c r="O88" s="4" t="e">
        <f t="shared" si="7"/>
        <v>#DIV/0!</v>
      </c>
      <c r="P88" s="6" t="e">
        <f t="shared" si="18"/>
        <v>#DIV/0!</v>
      </c>
      <c r="Q88" s="14"/>
      <c r="R88" s="4" t="e">
        <f t="shared" si="8"/>
        <v>#DIV/0!</v>
      </c>
      <c r="S88" s="5">
        <f t="shared" si="9"/>
        <v>-0.83415530770815371</v>
      </c>
      <c r="T88" s="6">
        <f t="shared" si="10"/>
        <v>-4.1546772008277113</v>
      </c>
      <c r="U88" s="14"/>
      <c r="V88" s="4" t="e">
        <f t="shared" si="11"/>
        <v>#DIV/0!</v>
      </c>
      <c r="W88" s="5" t="e">
        <f t="shared" si="12"/>
        <v>#DIV/0!</v>
      </c>
      <c r="X88" s="5">
        <f t="shared" si="13"/>
        <v>26.082224011764293</v>
      </c>
      <c r="Y88" s="5" t="e">
        <f t="shared" si="14"/>
        <v>#DIV/0!</v>
      </c>
      <c r="Z88" s="5">
        <f t="shared" si="17"/>
        <v>78.37</v>
      </c>
      <c r="AA88" s="6" t="e">
        <f t="shared" si="15"/>
        <v>#DIV/0!</v>
      </c>
    </row>
    <row r="89" spans="1:27" x14ac:dyDescent="0.25">
      <c r="A89">
        <f t="shared" si="0"/>
        <v>3.6609921288669233E-3</v>
      </c>
      <c r="B89" s="6"/>
      <c r="C89">
        <v>1.032</v>
      </c>
      <c r="D89" s="33"/>
      <c r="E89" s="5"/>
      <c r="F89" s="7">
        <f t="shared" si="1"/>
        <v>0.43424112669249815</v>
      </c>
      <c r="G89" s="17" t="e">
        <f t="shared" si="2"/>
        <v>#DIV/0!</v>
      </c>
      <c r="I89" s="4">
        <f t="shared" si="3"/>
        <v>1</v>
      </c>
      <c r="J89" s="6">
        <f t="shared" si="4"/>
        <v>1</v>
      </c>
      <c r="K89" s="11">
        <f t="shared" si="5"/>
        <v>1.5690855307326605E-2</v>
      </c>
      <c r="L89" s="18">
        <f t="shared" si="6"/>
        <v>65.770793228723704</v>
      </c>
      <c r="O89" s="4" t="e">
        <f t="shared" si="7"/>
        <v>#DIV/0!</v>
      </c>
      <c r="P89" s="6" t="e">
        <f t="shared" si="18"/>
        <v>#DIV/0!</v>
      </c>
      <c r="Q89" s="14"/>
      <c r="R89" s="4" t="e">
        <f t="shared" si="8"/>
        <v>#DIV/0!</v>
      </c>
      <c r="S89" s="5">
        <f t="shared" si="9"/>
        <v>-0.83415530770815371</v>
      </c>
      <c r="T89" s="6">
        <f t="shared" si="10"/>
        <v>-4.1546772008277113</v>
      </c>
      <c r="U89" s="14"/>
      <c r="V89" s="4" t="e">
        <f t="shared" si="11"/>
        <v>#DIV/0!</v>
      </c>
      <c r="W89" s="5" t="e">
        <f t="shared" si="12"/>
        <v>#DIV/0!</v>
      </c>
      <c r="X89" s="5">
        <f t="shared" si="13"/>
        <v>26.082224011764293</v>
      </c>
      <c r="Y89" s="5" t="e">
        <f t="shared" si="14"/>
        <v>#DIV/0!</v>
      </c>
      <c r="Z89" s="5">
        <f t="shared" si="17"/>
        <v>78.37</v>
      </c>
      <c r="AA89" s="6" t="e">
        <f t="shared" si="15"/>
        <v>#DIV/0!</v>
      </c>
    </row>
    <row r="90" spans="1:27" x14ac:dyDescent="0.25">
      <c r="A90">
        <f t="shared" ref="A90:A121" si="19">1/(273.15+B90)</f>
        <v>3.6609921288669233E-3</v>
      </c>
      <c r="B90" s="6"/>
      <c r="C90">
        <v>1.032</v>
      </c>
      <c r="D90" s="33"/>
      <c r="E90" s="5"/>
      <c r="F90" s="7">
        <f t="shared" ref="F90:F121" si="20">(10^($B$10-($C$10/($D$10+273.15+B90))))</f>
        <v>0.43424112669249815</v>
      </c>
      <c r="G90" s="17" t="e">
        <f t="shared" ref="G90:G121" si="21">(C90*E90)/(F90*D90)</f>
        <v>#DIV/0!</v>
      </c>
      <c r="I90" s="4">
        <f t="shared" ref="I90:I121" si="22">1-D90</f>
        <v>1</v>
      </c>
      <c r="J90" s="6">
        <f t="shared" ref="J90:J121" si="23">1-E90</f>
        <v>1</v>
      </c>
      <c r="K90" s="11">
        <f t="shared" ref="K90:K121" si="24">(10^($K$10-($L$10/($M$10+273.15+B90))))</f>
        <v>1.5690855307326605E-2</v>
      </c>
      <c r="L90" s="18">
        <f t="shared" ref="L90:L121" si="25">(C90*J90)/(I90*K90)</f>
        <v>65.770793228723704</v>
      </c>
      <c r="O90" s="4" t="e">
        <f t="shared" ref="O90:O121" si="26">LN(G90/L90)</f>
        <v>#DIV/0!</v>
      </c>
      <c r="P90" s="6" t="e">
        <f t="shared" si="18"/>
        <v>#DIV/0!</v>
      </c>
      <c r="Q90" s="14"/>
      <c r="R90" s="4" t="e">
        <f t="shared" ref="R90:R121" si="27">8.314*(273.15+B90)*((D90*LN(G90))+(I90*LN(L90)))</f>
        <v>#DIV/0!</v>
      </c>
      <c r="S90" s="5">
        <f t="shared" ref="S90:S121" si="28">LN(F90)</f>
        <v>-0.83415530770815371</v>
      </c>
      <c r="T90" s="6">
        <f t="shared" ref="T90:T121" si="29">LN(K90)</f>
        <v>-4.1546772008277113</v>
      </c>
      <c r="U90" s="14"/>
      <c r="V90" s="4" t="e">
        <f t="shared" ref="V90:V121" si="30">8.314*(B90+273.15)*((D90*LN(G90))+(I90*LN(L90)))</f>
        <v>#DIV/0!</v>
      </c>
      <c r="W90" s="5" t="e">
        <f t="shared" ref="W90:W121" si="31">(D90*LN(E90/D90))+(I90*LN(J90/I90))</f>
        <v>#DIV/0!</v>
      </c>
      <c r="X90" s="5">
        <f t="shared" ref="X90:X121" si="32">(D90*$AB$13)+(I90*$AB$14)</f>
        <v>26.082224011764293</v>
      </c>
      <c r="Y90" s="5" t="e">
        <f t="shared" ref="Y90:Y121" si="33">(V90-8.314*(B90+273.15)*W90)/X90</f>
        <v>#DIV/0!</v>
      </c>
      <c r="Z90" s="5">
        <f t="shared" si="17"/>
        <v>78.37</v>
      </c>
      <c r="AA90" s="59" t="e">
        <f t="shared" ref="AA90:AA121" si="34">Z90/Y90</f>
        <v>#DIV/0!</v>
      </c>
    </row>
    <row r="91" spans="1:27" x14ac:dyDescent="0.25">
      <c r="A91">
        <f t="shared" si="19"/>
        <v>3.6609921288669233E-3</v>
      </c>
      <c r="B91" s="6"/>
      <c r="C91">
        <v>1.032</v>
      </c>
      <c r="D91" s="33"/>
      <c r="E91" s="5"/>
      <c r="F91" s="7">
        <f t="shared" si="20"/>
        <v>0.43424112669249815</v>
      </c>
      <c r="G91" s="17" t="e">
        <f t="shared" si="21"/>
        <v>#DIV/0!</v>
      </c>
      <c r="I91" s="4">
        <f t="shared" si="22"/>
        <v>1</v>
      </c>
      <c r="J91" s="6">
        <f t="shared" si="23"/>
        <v>1</v>
      </c>
      <c r="K91" s="11">
        <f t="shared" si="24"/>
        <v>1.5690855307326605E-2</v>
      </c>
      <c r="L91" s="18">
        <f t="shared" si="25"/>
        <v>65.770793228723704</v>
      </c>
      <c r="O91" s="4" t="e">
        <f t="shared" si="26"/>
        <v>#DIV/0!</v>
      </c>
      <c r="P91" s="6" t="e">
        <f t="shared" si="18"/>
        <v>#DIV/0!</v>
      </c>
      <c r="Q91" s="14"/>
      <c r="R91" s="4" t="e">
        <f t="shared" si="27"/>
        <v>#DIV/0!</v>
      </c>
      <c r="S91" s="5">
        <f t="shared" si="28"/>
        <v>-0.83415530770815371</v>
      </c>
      <c r="T91" s="6">
        <f t="shared" si="29"/>
        <v>-4.1546772008277113</v>
      </c>
      <c r="U91" s="14"/>
      <c r="V91" s="4" t="e">
        <f t="shared" si="30"/>
        <v>#DIV/0!</v>
      </c>
      <c r="W91" s="5" t="e">
        <f t="shared" si="31"/>
        <v>#DIV/0!</v>
      </c>
      <c r="X91" s="5">
        <f t="shared" si="32"/>
        <v>26.082224011764293</v>
      </c>
      <c r="Y91" s="5" t="e">
        <f t="shared" si="33"/>
        <v>#DIV/0!</v>
      </c>
      <c r="Z91" s="5">
        <f t="shared" si="17"/>
        <v>78.37</v>
      </c>
      <c r="AA91" s="6" t="e">
        <f t="shared" si="34"/>
        <v>#DIV/0!</v>
      </c>
    </row>
    <row r="92" spans="1:27" x14ac:dyDescent="0.25">
      <c r="A92">
        <f t="shared" si="19"/>
        <v>3.6609921288669233E-3</v>
      </c>
      <c r="B92" s="6"/>
      <c r="C92">
        <v>1.032</v>
      </c>
      <c r="D92" s="33"/>
      <c r="E92" s="5"/>
      <c r="F92" s="7">
        <f t="shared" si="20"/>
        <v>0.43424112669249815</v>
      </c>
      <c r="G92" s="17" t="e">
        <f t="shared" si="21"/>
        <v>#DIV/0!</v>
      </c>
      <c r="I92" s="4">
        <f t="shared" si="22"/>
        <v>1</v>
      </c>
      <c r="J92" s="6">
        <f t="shared" si="23"/>
        <v>1</v>
      </c>
      <c r="K92" s="11">
        <f t="shared" si="24"/>
        <v>1.5690855307326605E-2</v>
      </c>
      <c r="L92" s="18">
        <f t="shared" si="25"/>
        <v>65.770793228723704</v>
      </c>
      <c r="O92" s="4" t="e">
        <f t="shared" si="26"/>
        <v>#DIV/0!</v>
      </c>
      <c r="P92" s="6" t="e">
        <f t="shared" si="18"/>
        <v>#DIV/0!</v>
      </c>
      <c r="Q92" s="14"/>
      <c r="R92" s="4" t="e">
        <f t="shared" si="27"/>
        <v>#DIV/0!</v>
      </c>
      <c r="S92" s="5">
        <f t="shared" si="28"/>
        <v>-0.83415530770815371</v>
      </c>
      <c r="T92" s="6">
        <f t="shared" si="29"/>
        <v>-4.1546772008277113</v>
      </c>
      <c r="U92" s="14"/>
      <c r="V92" s="4" t="e">
        <f t="shared" si="30"/>
        <v>#DIV/0!</v>
      </c>
      <c r="W92" s="5" t="e">
        <f t="shared" si="31"/>
        <v>#DIV/0!</v>
      </c>
      <c r="X92" s="5">
        <f t="shared" si="32"/>
        <v>26.082224011764293</v>
      </c>
      <c r="Y92" s="5" t="e">
        <f t="shared" si="33"/>
        <v>#DIV/0!</v>
      </c>
      <c r="Z92" s="5">
        <f t="shared" si="17"/>
        <v>78.37</v>
      </c>
      <c r="AA92" s="6" t="e">
        <f t="shared" si="34"/>
        <v>#DIV/0!</v>
      </c>
    </row>
    <row r="93" spans="1:27" x14ac:dyDescent="0.25">
      <c r="A93">
        <f t="shared" si="19"/>
        <v>3.6609921288669233E-3</v>
      </c>
      <c r="B93" s="6"/>
      <c r="C93">
        <v>1.032</v>
      </c>
      <c r="D93" s="33"/>
      <c r="E93" s="5"/>
      <c r="F93" s="7">
        <f t="shared" si="20"/>
        <v>0.43424112669249815</v>
      </c>
      <c r="G93" s="17" t="e">
        <f t="shared" si="21"/>
        <v>#DIV/0!</v>
      </c>
      <c r="I93" s="4">
        <f t="shared" si="22"/>
        <v>1</v>
      </c>
      <c r="J93" s="6">
        <f t="shared" si="23"/>
        <v>1</v>
      </c>
      <c r="K93" s="11">
        <f t="shared" si="24"/>
        <v>1.5690855307326605E-2</v>
      </c>
      <c r="L93" s="18">
        <f t="shared" si="25"/>
        <v>65.770793228723704</v>
      </c>
      <c r="O93" s="4" t="e">
        <f t="shared" si="26"/>
        <v>#DIV/0!</v>
      </c>
      <c r="P93" s="6" t="e">
        <f t="shared" si="18"/>
        <v>#DIV/0!</v>
      </c>
      <c r="Q93" s="14"/>
      <c r="R93" s="4" t="e">
        <f t="shared" si="27"/>
        <v>#DIV/0!</v>
      </c>
      <c r="S93" s="5">
        <f t="shared" si="28"/>
        <v>-0.83415530770815371</v>
      </c>
      <c r="T93" s="6">
        <f t="shared" si="29"/>
        <v>-4.1546772008277113</v>
      </c>
      <c r="U93" s="14"/>
      <c r="V93" s="4" t="e">
        <f t="shared" si="30"/>
        <v>#DIV/0!</v>
      </c>
      <c r="W93" s="5" t="e">
        <f t="shared" si="31"/>
        <v>#DIV/0!</v>
      </c>
      <c r="X93" s="5">
        <f t="shared" si="32"/>
        <v>26.082224011764293</v>
      </c>
      <c r="Y93" s="5" t="e">
        <f t="shared" si="33"/>
        <v>#DIV/0!</v>
      </c>
      <c r="Z93" s="5">
        <f t="shared" si="17"/>
        <v>78.37</v>
      </c>
      <c r="AA93" s="6" t="e">
        <f t="shared" si="34"/>
        <v>#DIV/0!</v>
      </c>
    </row>
    <row r="94" spans="1:27" x14ac:dyDescent="0.25">
      <c r="A94">
        <f t="shared" si="19"/>
        <v>3.6609921288669233E-3</v>
      </c>
      <c r="B94" s="6"/>
      <c r="C94">
        <v>1.032</v>
      </c>
      <c r="D94" s="33"/>
      <c r="E94" s="5"/>
      <c r="F94" s="7">
        <f t="shared" si="20"/>
        <v>0.43424112669249815</v>
      </c>
      <c r="G94" s="17" t="e">
        <f t="shared" si="21"/>
        <v>#DIV/0!</v>
      </c>
      <c r="I94" s="4">
        <f t="shared" si="22"/>
        <v>1</v>
      </c>
      <c r="J94" s="6">
        <f t="shared" si="23"/>
        <v>1</v>
      </c>
      <c r="K94" s="11">
        <f t="shared" si="24"/>
        <v>1.5690855307326605E-2</v>
      </c>
      <c r="L94" s="18">
        <f t="shared" si="25"/>
        <v>65.770793228723704</v>
      </c>
      <c r="O94" s="4" t="e">
        <f t="shared" si="26"/>
        <v>#DIV/0!</v>
      </c>
      <c r="P94" s="6" t="e">
        <f t="shared" si="18"/>
        <v>#DIV/0!</v>
      </c>
      <c r="Q94" s="14"/>
      <c r="R94" s="4" t="e">
        <f t="shared" si="27"/>
        <v>#DIV/0!</v>
      </c>
      <c r="S94" s="5">
        <f t="shared" si="28"/>
        <v>-0.83415530770815371</v>
      </c>
      <c r="T94" s="6">
        <f t="shared" si="29"/>
        <v>-4.1546772008277113</v>
      </c>
      <c r="U94" s="14"/>
      <c r="V94" s="4" t="e">
        <f t="shared" si="30"/>
        <v>#DIV/0!</v>
      </c>
      <c r="W94" s="5" t="e">
        <f t="shared" si="31"/>
        <v>#DIV/0!</v>
      </c>
      <c r="X94" s="5">
        <f t="shared" si="32"/>
        <v>26.082224011764293</v>
      </c>
      <c r="Y94" s="5" t="e">
        <f t="shared" si="33"/>
        <v>#DIV/0!</v>
      </c>
      <c r="Z94" s="5">
        <f t="shared" si="17"/>
        <v>78.37</v>
      </c>
      <c r="AA94" s="6" t="e">
        <f t="shared" si="34"/>
        <v>#DIV/0!</v>
      </c>
    </row>
    <row r="95" spans="1:27" x14ac:dyDescent="0.25">
      <c r="A95">
        <f t="shared" si="19"/>
        <v>3.6609921288669233E-3</v>
      </c>
      <c r="B95" s="6"/>
      <c r="C95">
        <v>1.032</v>
      </c>
      <c r="D95" s="33"/>
      <c r="E95" s="5"/>
      <c r="F95" s="7">
        <f t="shared" si="20"/>
        <v>0.43424112669249815</v>
      </c>
      <c r="G95" s="17" t="e">
        <f t="shared" si="21"/>
        <v>#DIV/0!</v>
      </c>
      <c r="I95" s="4">
        <f t="shared" si="22"/>
        <v>1</v>
      </c>
      <c r="J95" s="6">
        <f t="shared" si="23"/>
        <v>1</v>
      </c>
      <c r="K95" s="11">
        <f t="shared" si="24"/>
        <v>1.5690855307326605E-2</v>
      </c>
      <c r="L95" s="18">
        <f t="shared" si="25"/>
        <v>65.770793228723704</v>
      </c>
      <c r="O95" s="4" t="e">
        <f t="shared" si="26"/>
        <v>#DIV/0!</v>
      </c>
      <c r="P95" s="6" t="e">
        <f t="shared" si="18"/>
        <v>#DIV/0!</v>
      </c>
      <c r="Q95" s="14"/>
      <c r="R95" s="4" t="e">
        <f t="shared" si="27"/>
        <v>#DIV/0!</v>
      </c>
      <c r="S95" s="5">
        <f t="shared" si="28"/>
        <v>-0.83415530770815371</v>
      </c>
      <c r="T95" s="6">
        <f t="shared" si="29"/>
        <v>-4.1546772008277113</v>
      </c>
      <c r="U95" s="14"/>
      <c r="V95" s="4" t="e">
        <f t="shared" si="30"/>
        <v>#DIV/0!</v>
      </c>
      <c r="W95" s="5" t="e">
        <f t="shared" si="31"/>
        <v>#DIV/0!</v>
      </c>
      <c r="X95" s="5">
        <f t="shared" si="32"/>
        <v>26.082224011764293</v>
      </c>
      <c r="Y95" s="5" t="e">
        <f t="shared" si="33"/>
        <v>#DIV/0!</v>
      </c>
      <c r="Z95" s="5">
        <f t="shared" si="17"/>
        <v>78.37</v>
      </c>
      <c r="AA95" s="6" t="e">
        <f t="shared" si="34"/>
        <v>#DIV/0!</v>
      </c>
    </row>
    <row r="96" spans="1:27" x14ac:dyDescent="0.25">
      <c r="A96">
        <f t="shared" si="19"/>
        <v>3.6609921288669233E-3</v>
      </c>
      <c r="B96" s="6"/>
      <c r="C96">
        <v>1.032</v>
      </c>
      <c r="D96" s="33"/>
      <c r="E96" s="5"/>
      <c r="F96" s="7">
        <f t="shared" si="20"/>
        <v>0.43424112669249815</v>
      </c>
      <c r="G96" s="17" t="e">
        <f t="shared" si="21"/>
        <v>#DIV/0!</v>
      </c>
      <c r="I96" s="4">
        <f t="shared" si="22"/>
        <v>1</v>
      </c>
      <c r="J96" s="6">
        <f t="shared" si="23"/>
        <v>1</v>
      </c>
      <c r="K96" s="11">
        <f t="shared" si="24"/>
        <v>1.5690855307326605E-2</v>
      </c>
      <c r="L96" s="18">
        <f t="shared" si="25"/>
        <v>65.770793228723704</v>
      </c>
      <c r="O96" s="4" t="e">
        <f t="shared" si="26"/>
        <v>#DIV/0!</v>
      </c>
      <c r="P96" s="6" t="e">
        <f t="shared" si="18"/>
        <v>#DIV/0!</v>
      </c>
      <c r="Q96" s="14"/>
      <c r="R96" s="4" t="e">
        <f t="shared" si="27"/>
        <v>#DIV/0!</v>
      </c>
      <c r="S96" s="5">
        <f t="shared" si="28"/>
        <v>-0.83415530770815371</v>
      </c>
      <c r="T96" s="6">
        <f t="shared" si="29"/>
        <v>-4.1546772008277113</v>
      </c>
      <c r="U96" s="14"/>
      <c r="V96" s="4" t="e">
        <f t="shared" si="30"/>
        <v>#DIV/0!</v>
      </c>
      <c r="W96" s="5" t="e">
        <f t="shared" si="31"/>
        <v>#DIV/0!</v>
      </c>
      <c r="X96" s="5">
        <f t="shared" si="32"/>
        <v>26.082224011764293</v>
      </c>
      <c r="Y96" s="5" t="e">
        <f t="shared" si="33"/>
        <v>#DIV/0!</v>
      </c>
      <c r="Z96" s="5">
        <f t="shared" si="17"/>
        <v>78.37</v>
      </c>
      <c r="AA96" s="6" t="e">
        <f t="shared" si="34"/>
        <v>#DIV/0!</v>
      </c>
    </row>
    <row r="97" spans="1:27" x14ac:dyDescent="0.25">
      <c r="A97">
        <f t="shared" si="19"/>
        <v>3.6609921288669233E-3</v>
      </c>
      <c r="B97" s="6"/>
      <c r="C97">
        <v>1.032</v>
      </c>
      <c r="D97" s="33"/>
      <c r="E97" s="5"/>
      <c r="F97" s="7">
        <f t="shared" si="20"/>
        <v>0.43424112669249815</v>
      </c>
      <c r="G97" s="17" t="e">
        <f t="shared" si="21"/>
        <v>#DIV/0!</v>
      </c>
      <c r="I97" s="4">
        <f t="shared" si="22"/>
        <v>1</v>
      </c>
      <c r="J97" s="6">
        <f t="shared" si="23"/>
        <v>1</v>
      </c>
      <c r="K97" s="11">
        <f t="shared" si="24"/>
        <v>1.5690855307326605E-2</v>
      </c>
      <c r="L97" s="18">
        <f t="shared" si="25"/>
        <v>65.770793228723704</v>
      </c>
      <c r="O97" s="4" t="e">
        <f t="shared" si="26"/>
        <v>#DIV/0!</v>
      </c>
      <c r="P97" s="6" t="e">
        <f t="shared" si="18"/>
        <v>#DIV/0!</v>
      </c>
      <c r="Q97" s="14"/>
      <c r="R97" s="4" t="e">
        <f t="shared" si="27"/>
        <v>#DIV/0!</v>
      </c>
      <c r="S97" s="5">
        <f t="shared" si="28"/>
        <v>-0.83415530770815371</v>
      </c>
      <c r="T97" s="6">
        <f t="shared" si="29"/>
        <v>-4.1546772008277113</v>
      </c>
      <c r="U97" s="14"/>
      <c r="V97" s="4" t="e">
        <f t="shared" si="30"/>
        <v>#DIV/0!</v>
      </c>
      <c r="W97" s="5" t="e">
        <f t="shared" si="31"/>
        <v>#DIV/0!</v>
      </c>
      <c r="X97" s="5">
        <f t="shared" si="32"/>
        <v>26.082224011764293</v>
      </c>
      <c r="Y97" s="5" t="e">
        <f t="shared" si="33"/>
        <v>#DIV/0!</v>
      </c>
      <c r="Z97" s="5">
        <f t="shared" si="17"/>
        <v>78.37</v>
      </c>
      <c r="AA97" s="6" t="e">
        <f t="shared" si="34"/>
        <v>#DIV/0!</v>
      </c>
    </row>
    <row r="98" spans="1:27" x14ac:dyDescent="0.25">
      <c r="A98">
        <f t="shared" si="19"/>
        <v>3.6609921288669233E-3</v>
      </c>
      <c r="B98" s="6"/>
      <c r="C98">
        <v>1.032</v>
      </c>
      <c r="D98" s="33"/>
      <c r="E98" s="5"/>
      <c r="F98" s="7">
        <f t="shared" si="20"/>
        <v>0.43424112669249815</v>
      </c>
      <c r="G98" s="17" t="e">
        <f t="shared" si="21"/>
        <v>#DIV/0!</v>
      </c>
      <c r="I98" s="4">
        <f t="shared" si="22"/>
        <v>1</v>
      </c>
      <c r="J98" s="6">
        <f t="shared" si="23"/>
        <v>1</v>
      </c>
      <c r="K98" s="11">
        <f t="shared" si="24"/>
        <v>1.5690855307326605E-2</v>
      </c>
      <c r="L98" s="18">
        <f t="shared" si="25"/>
        <v>65.770793228723704</v>
      </c>
      <c r="O98" s="4" t="e">
        <f t="shared" si="26"/>
        <v>#DIV/0!</v>
      </c>
      <c r="P98" s="6" t="e">
        <f t="shared" si="18"/>
        <v>#DIV/0!</v>
      </c>
      <c r="Q98" s="14"/>
      <c r="R98" s="4" t="e">
        <f t="shared" si="27"/>
        <v>#DIV/0!</v>
      </c>
      <c r="S98" s="5">
        <f t="shared" si="28"/>
        <v>-0.83415530770815371</v>
      </c>
      <c r="T98" s="6">
        <f t="shared" si="29"/>
        <v>-4.1546772008277113</v>
      </c>
      <c r="U98" s="14"/>
      <c r="V98" s="4" t="e">
        <f t="shared" si="30"/>
        <v>#DIV/0!</v>
      </c>
      <c r="W98" s="5" t="e">
        <f t="shared" si="31"/>
        <v>#DIV/0!</v>
      </c>
      <c r="X98" s="5">
        <f t="shared" si="32"/>
        <v>26.082224011764293</v>
      </c>
      <c r="Y98" s="5" t="e">
        <f t="shared" si="33"/>
        <v>#DIV/0!</v>
      </c>
      <c r="Z98" s="5">
        <f t="shared" si="17"/>
        <v>78.37</v>
      </c>
      <c r="AA98" s="6" t="e">
        <f t="shared" si="34"/>
        <v>#DIV/0!</v>
      </c>
    </row>
    <row r="99" spans="1:27" x14ac:dyDescent="0.25">
      <c r="A99">
        <f t="shared" si="19"/>
        <v>3.6609921288669233E-3</v>
      </c>
      <c r="B99" s="6"/>
      <c r="C99">
        <v>1.032</v>
      </c>
      <c r="D99" s="33"/>
      <c r="E99" s="5"/>
      <c r="F99" s="7">
        <f t="shared" si="20"/>
        <v>0.43424112669249815</v>
      </c>
      <c r="G99" s="17" t="e">
        <f t="shared" si="21"/>
        <v>#DIV/0!</v>
      </c>
      <c r="I99" s="4">
        <f t="shared" si="22"/>
        <v>1</v>
      </c>
      <c r="J99" s="6">
        <f t="shared" si="23"/>
        <v>1</v>
      </c>
      <c r="K99" s="11">
        <f t="shared" si="24"/>
        <v>1.5690855307326605E-2</v>
      </c>
      <c r="L99" s="18">
        <f t="shared" si="25"/>
        <v>65.770793228723704</v>
      </c>
      <c r="O99" s="4" t="e">
        <f t="shared" si="26"/>
        <v>#DIV/0!</v>
      </c>
      <c r="P99" s="6" t="e">
        <f t="shared" si="18"/>
        <v>#DIV/0!</v>
      </c>
      <c r="Q99" s="14"/>
      <c r="R99" s="4" t="e">
        <f t="shared" si="27"/>
        <v>#DIV/0!</v>
      </c>
      <c r="S99" s="5">
        <f t="shared" si="28"/>
        <v>-0.83415530770815371</v>
      </c>
      <c r="T99" s="6">
        <f t="shared" si="29"/>
        <v>-4.1546772008277113</v>
      </c>
      <c r="U99" s="14"/>
      <c r="V99" s="4" t="e">
        <f t="shared" si="30"/>
        <v>#DIV/0!</v>
      </c>
      <c r="W99" s="5" t="e">
        <f t="shared" si="31"/>
        <v>#DIV/0!</v>
      </c>
      <c r="X99" s="5">
        <f t="shared" si="32"/>
        <v>26.082224011764293</v>
      </c>
      <c r="Y99" s="5" t="e">
        <f t="shared" si="33"/>
        <v>#DIV/0!</v>
      </c>
      <c r="Z99" s="5">
        <f t="shared" si="17"/>
        <v>78.37</v>
      </c>
      <c r="AA99" s="6" t="e">
        <f t="shared" si="34"/>
        <v>#DIV/0!</v>
      </c>
    </row>
    <row r="100" spans="1:27" x14ac:dyDescent="0.25">
      <c r="A100">
        <f t="shared" si="19"/>
        <v>3.6609921288669233E-3</v>
      </c>
      <c r="B100" s="6"/>
      <c r="C100">
        <v>1.032</v>
      </c>
      <c r="D100" s="33"/>
      <c r="E100" s="5"/>
      <c r="F100" s="7">
        <f t="shared" si="20"/>
        <v>0.43424112669249815</v>
      </c>
      <c r="G100" s="17" t="e">
        <f t="shared" si="21"/>
        <v>#DIV/0!</v>
      </c>
      <c r="I100" s="4">
        <f t="shared" si="22"/>
        <v>1</v>
      </c>
      <c r="J100" s="6">
        <f t="shared" si="23"/>
        <v>1</v>
      </c>
      <c r="K100" s="11">
        <f t="shared" si="24"/>
        <v>1.5690855307326605E-2</v>
      </c>
      <c r="L100" s="18">
        <f t="shared" si="25"/>
        <v>65.770793228723704</v>
      </c>
      <c r="O100" s="4" t="e">
        <f t="shared" si="26"/>
        <v>#DIV/0!</v>
      </c>
      <c r="P100" s="6" t="e">
        <f t="shared" si="18"/>
        <v>#DIV/0!</v>
      </c>
      <c r="Q100" s="14"/>
      <c r="R100" s="4" t="e">
        <f t="shared" si="27"/>
        <v>#DIV/0!</v>
      </c>
      <c r="S100" s="5">
        <f t="shared" si="28"/>
        <v>-0.83415530770815371</v>
      </c>
      <c r="T100" s="6">
        <f t="shared" si="29"/>
        <v>-4.1546772008277113</v>
      </c>
      <c r="U100" s="14"/>
      <c r="V100" s="4" t="e">
        <f t="shared" si="30"/>
        <v>#DIV/0!</v>
      </c>
      <c r="W100" s="5" t="e">
        <f t="shared" si="31"/>
        <v>#DIV/0!</v>
      </c>
      <c r="X100" s="5">
        <f t="shared" si="32"/>
        <v>26.082224011764293</v>
      </c>
      <c r="Y100" s="5" t="e">
        <f t="shared" si="33"/>
        <v>#DIV/0!</v>
      </c>
      <c r="Z100" s="5">
        <f t="shared" si="17"/>
        <v>78.37</v>
      </c>
      <c r="AA100" s="6" t="e">
        <f t="shared" si="34"/>
        <v>#DIV/0!</v>
      </c>
    </row>
    <row r="101" spans="1:27" x14ac:dyDescent="0.25">
      <c r="A101">
        <f t="shared" si="19"/>
        <v>3.6609921288669233E-3</v>
      </c>
      <c r="B101" s="6"/>
      <c r="C101">
        <v>1.032</v>
      </c>
      <c r="D101" s="33"/>
      <c r="E101" s="5"/>
      <c r="F101" s="7">
        <f t="shared" si="20"/>
        <v>0.43424112669249815</v>
      </c>
      <c r="G101" s="17" t="e">
        <f t="shared" si="21"/>
        <v>#DIV/0!</v>
      </c>
      <c r="I101" s="4">
        <f t="shared" si="22"/>
        <v>1</v>
      </c>
      <c r="J101" s="6">
        <f t="shared" si="23"/>
        <v>1</v>
      </c>
      <c r="K101" s="11">
        <f t="shared" si="24"/>
        <v>1.5690855307326605E-2</v>
      </c>
      <c r="L101" s="18">
        <f t="shared" si="25"/>
        <v>65.770793228723704</v>
      </c>
      <c r="O101" s="4" t="e">
        <f t="shared" si="26"/>
        <v>#DIV/0!</v>
      </c>
      <c r="P101" s="6" t="e">
        <f t="shared" si="18"/>
        <v>#DIV/0!</v>
      </c>
      <c r="Q101" s="14"/>
      <c r="R101" s="4" t="e">
        <f t="shared" si="27"/>
        <v>#DIV/0!</v>
      </c>
      <c r="S101" s="5">
        <f t="shared" si="28"/>
        <v>-0.83415530770815371</v>
      </c>
      <c r="T101" s="6">
        <f t="shared" si="29"/>
        <v>-4.1546772008277113</v>
      </c>
      <c r="U101" s="14"/>
      <c r="V101" s="4" t="e">
        <f t="shared" si="30"/>
        <v>#DIV/0!</v>
      </c>
      <c r="W101" s="5" t="e">
        <f t="shared" si="31"/>
        <v>#DIV/0!</v>
      </c>
      <c r="X101" s="5">
        <f t="shared" si="32"/>
        <v>26.082224011764293</v>
      </c>
      <c r="Y101" s="5" t="e">
        <f t="shared" si="33"/>
        <v>#DIV/0!</v>
      </c>
      <c r="Z101" s="5">
        <f t="shared" si="17"/>
        <v>78.37</v>
      </c>
      <c r="AA101" s="6" t="e">
        <f t="shared" si="34"/>
        <v>#DIV/0!</v>
      </c>
    </row>
    <row r="102" spans="1:27" x14ac:dyDescent="0.25">
      <c r="A102">
        <f t="shared" si="19"/>
        <v>3.6609921288669233E-3</v>
      </c>
      <c r="B102" s="6"/>
      <c r="C102">
        <v>1.032</v>
      </c>
      <c r="D102" s="33"/>
      <c r="E102" s="5"/>
      <c r="F102" s="7">
        <f t="shared" si="20"/>
        <v>0.43424112669249815</v>
      </c>
      <c r="G102" s="17" t="e">
        <f t="shared" si="21"/>
        <v>#DIV/0!</v>
      </c>
      <c r="I102" s="4">
        <f t="shared" si="22"/>
        <v>1</v>
      </c>
      <c r="J102" s="6">
        <f t="shared" si="23"/>
        <v>1</v>
      </c>
      <c r="K102" s="11">
        <f t="shared" si="24"/>
        <v>1.5690855307326605E-2</v>
      </c>
      <c r="L102" s="18">
        <f t="shared" si="25"/>
        <v>65.770793228723704</v>
      </c>
      <c r="O102" s="4" t="e">
        <f t="shared" si="26"/>
        <v>#DIV/0!</v>
      </c>
      <c r="P102" s="6" t="e">
        <f t="shared" si="18"/>
        <v>#DIV/0!</v>
      </c>
      <c r="Q102" s="14"/>
      <c r="R102" s="4" t="e">
        <f t="shared" si="27"/>
        <v>#DIV/0!</v>
      </c>
      <c r="S102" s="5">
        <f t="shared" si="28"/>
        <v>-0.83415530770815371</v>
      </c>
      <c r="T102" s="6">
        <f t="shared" si="29"/>
        <v>-4.1546772008277113</v>
      </c>
      <c r="U102" s="14"/>
      <c r="V102" s="4" t="e">
        <f t="shared" si="30"/>
        <v>#DIV/0!</v>
      </c>
      <c r="W102" s="5" t="e">
        <f t="shared" si="31"/>
        <v>#DIV/0!</v>
      </c>
      <c r="X102" s="5">
        <f t="shared" si="32"/>
        <v>26.082224011764293</v>
      </c>
      <c r="Y102" s="5" t="e">
        <f t="shared" si="33"/>
        <v>#DIV/0!</v>
      </c>
      <c r="Z102" s="5">
        <f t="shared" si="17"/>
        <v>78.37</v>
      </c>
      <c r="AA102" s="6" t="e">
        <f t="shared" si="34"/>
        <v>#DIV/0!</v>
      </c>
    </row>
    <row r="103" spans="1:27" x14ac:dyDescent="0.25">
      <c r="A103">
        <f t="shared" si="19"/>
        <v>3.6609921288669233E-3</v>
      </c>
      <c r="B103" s="6"/>
      <c r="C103">
        <v>1.032</v>
      </c>
      <c r="D103" s="33"/>
      <c r="E103" s="5"/>
      <c r="F103" s="7">
        <f t="shared" si="20"/>
        <v>0.43424112669249815</v>
      </c>
      <c r="G103" s="17" t="e">
        <f t="shared" si="21"/>
        <v>#DIV/0!</v>
      </c>
      <c r="I103" s="4">
        <f t="shared" si="22"/>
        <v>1</v>
      </c>
      <c r="J103" s="6">
        <f t="shared" si="23"/>
        <v>1</v>
      </c>
      <c r="K103" s="11">
        <f t="shared" si="24"/>
        <v>1.5690855307326605E-2</v>
      </c>
      <c r="L103" s="18">
        <f t="shared" si="25"/>
        <v>65.770793228723704</v>
      </c>
      <c r="O103" s="4" t="e">
        <f t="shared" si="26"/>
        <v>#DIV/0!</v>
      </c>
      <c r="P103" s="6" t="e">
        <f t="shared" si="18"/>
        <v>#DIV/0!</v>
      </c>
      <c r="Q103" s="14"/>
      <c r="R103" s="4" t="e">
        <f t="shared" si="27"/>
        <v>#DIV/0!</v>
      </c>
      <c r="S103" s="5">
        <f t="shared" si="28"/>
        <v>-0.83415530770815371</v>
      </c>
      <c r="T103" s="6">
        <f t="shared" si="29"/>
        <v>-4.1546772008277113</v>
      </c>
      <c r="U103" s="14"/>
      <c r="V103" s="4" t="e">
        <f t="shared" si="30"/>
        <v>#DIV/0!</v>
      </c>
      <c r="W103" s="5" t="e">
        <f t="shared" si="31"/>
        <v>#DIV/0!</v>
      </c>
      <c r="X103" s="5">
        <f t="shared" si="32"/>
        <v>26.082224011764293</v>
      </c>
      <c r="Y103" s="5" t="e">
        <f t="shared" si="33"/>
        <v>#DIV/0!</v>
      </c>
      <c r="Z103" s="5">
        <f t="shared" si="17"/>
        <v>78.37</v>
      </c>
      <c r="AA103" s="6" t="e">
        <f t="shared" si="34"/>
        <v>#DIV/0!</v>
      </c>
    </row>
    <row r="104" spans="1:27" x14ac:dyDescent="0.25">
      <c r="A104">
        <f t="shared" si="19"/>
        <v>3.6609921288669233E-3</v>
      </c>
      <c r="B104" s="6"/>
      <c r="C104">
        <v>1.032</v>
      </c>
      <c r="D104" s="33"/>
      <c r="E104" s="5"/>
      <c r="F104" s="7">
        <f t="shared" si="20"/>
        <v>0.43424112669249815</v>
      </c>
      <c r="G104" s="17" t="e">
        <f t="shared" si="21"/>
        <v>#DIV/0!</v>
      </c>
      <c r="I104" s="4">
        <f t="shared" si="22"/>
        <v>1</v>
      </c>
      <c r="J104" s="6">
        <f t="shared" si="23"/>
        <v>1</v>
      </c>
      <c r="K104" s="11">
        <f t="shared" si="24"/>
        <v>1.5690855307326605E-2</v>
      </c>
      <c r="L104" s="18">
        <f t="shared" si="25"/>
        <v>65.770793228723704</v>
      </c>
      <c r="O104" s="4" t="e">
        <f t="shared" si="26"/>
        <v>#DIV/0!</v>
      </c>
      <c r="P104" s="6" t="e">
        <f t="shared" si="18"/>
        <v>#DIV/0!</v>
      </c>
      <c r="Q104" s="14"/>
      <c r="R104" s="4" t="e">
        <f t="shared" si="27"/>
        <v>#DIV/0!</v>
      </c>
      <c r="S104" s="5">
        <f t="shared" si="28"/>
        <v>-0.83415530770815371</v>
      </c>
      <c r="T104" s="6">
        <f t="shared" si="29"/>
        <v>-4.1546772008277113</v>
      </c>
      <c r="U104" s="14"/>
      <c r="V104" s="4" t="e">
        <f t="shared" si="30"/>
        <v>#DIV/0!</v>
      </c>
      <c r="W104" s="5" t="e">
        <f t="shared" si="31"/>
        <v>#DIV/0!</v>
      </c>
      <c r="X104" s="5">
        <f t="shared" si="32"/>
        <v>26.082224011764293</v>
      </c>
      <c r="Y104" s="5" t="e">
        <f t="shared" si="33"/>
        <v>#DIV/0!</v>
      </c>
      <c r="Z104" s="5">
        <f t="shared" si="17"/>
        <v>78.37</v>
      </c>
      <c r="AA104" s="6" t="e">
        <f t="shared" si="34"/>
        <v>#DIV/0!</v>
      </c>
    </row>
    <row r="105" spans="1:27" x14ac:dyDescent="0.25">
      <c r="A105">
        <f t="shared" si="19"/>
        <v>3.6609921288669233E-3</v>
      </c>
      <c r="B105" s="6"/>
      <c r="C105">
        <v>1.032</v>
      </c>
      <c r="D105" s="33"/>
      <c r="E105" s="5"/>
      <c r="F105" s="7">
        <f t="shared" si="20"/>
        <v>0.43424112669249815</v>
      </c>
      <c r="G105" s="17" t="e">
        <f t="shared" si="21"/>
        <v>#DIV/0!</v>
      </c>
      <c r="I105" s="4">
        <f t="shared" si="22"/>
        <v>1</v>
      </c>
      <c r="J105" s="6">
        <f t="shared" si="23"/>
        <v>1</v>
      </c>
      <c r="K105" s="11">
        <f t="shared" si="24"/>
        <v>1.5690855307326605E-2</v>
      </c>
      <c r="L105" s="18">
        <f t="shared" si="25"/>
        <v>65.770793228723704</v>
      </c>
      <c r="O105" s="4" t="e">
        <f t="shared" si="26"/>
        <v>#DIV/0!</v>
      </c>
      <c r="P105" s="6" t="e">
        <f t="shared" si="18"/>
        <v>#DIV/0!</v>
      </c>
      <c r="Q105" s="14"/>
      <c r="R105" s="4" t="e">
        <f t="shared" si="27"/>
        <v>#DIV/0!</v>
      </c>
      <c r="S105" s="5">
        <f t="shared" si="28"/>
        <v>-0.83415530770815371</v>
      </c>
      <c r="T105" s="6">
        <f t="shared" si="29"/>
        <v>-4.1546772008277113</v>
      </c>
      <c r="U105" s="14"/>
      <c r="V105" s="4" t="e">
        <f t="shared" si="30"/>
        <v>#DIV/0!</v>
      </c>
      <c r="W105" s="5" t="e">
        <f t="shared" si="31"/>
        <v>#DIV/0!</v>
      </c>
      <c r="X105" s="5">
        <f t="shared" si="32"/>
        <v>26.082224011764293</v>
      </c>
      <c r="Y105" s="5" t="e">
        <f t="shared" si="33"/>
        <v>#DIV/0!</v>
      </c>
      <c r="Z105" s="5">
        <f t="shared" si="17"/>
        <v>78.37</v>
      </c>
      <c r="AA105" s="6" t="e">
        <f t="shared" si="34"/>
        <v>#DIV/0!</v>
      </c>
    </row>
    <row r="106" spans="1:27" x14ac:dyDescent="0.25">
      <c r="A106">
        <f t="shared" si="19"/>
        <v>3.6609921288669233E-3</v>
      </c>
      <c r="B106" s="6"/>
      <c r="C106">
        <v>1.032</v>
      </c>
      <c r="D106" s="33"/>
      <c r="E106" s="5"/>
      <c r="F106" s="7">
        <f t="shared" si="20"/>
        <v>0.43424112669249815</v>
      </c>
      <c r="G106" s="17" t="e">
        <f t="shared" si="21"/>
        <v>#DIV/0!</v>
      </c>
      <c r="I106" s="4">
        <f t="shared" si="22"/>
        <v>1</v>
      </c>
      <c r="J106" s="6">
        <f t="shared" si="23"/>
        <v>1</v>
      </c>
      <c r="K106" s="11">
        <f t="shared" si="24"/>
        <v>1.5690855307326605E-2</v>
      </c>
      <c r="L106" s="18">
        <f t="shared" si="25"/>
        <v>65.770793228723704</v>
      </c>
      <c r="O106" s="4" t="e">
        <f t="shared" si="26"/>
        <v>#DIV/0!</v>
      </c>
      <c r="P106" s="6" t="e">
        <f t="shared" si="18"/>
        <v>#DIV/0!</v>
      </c>
      <c r="Q106" s="14"/>
      <c r="R106" s="4" t="e">
        <f t="shared" si="27"/>
        <v>#DIV/0!</v>
      </c>
      <c r="S106" s="5">
        <f t="shared" si="28"/>
        <v>-0.83415530770815371</v>
      </c>
      <c r="T106" s="6">
        <f t="shared" si="29"/>
        <v>-4.1546772008277113</v>
      </c>
      <c r="U106" s="14"/>
      <c r="V106" s="4" t="e">
        <f t="shared" si="30"/>
        <v>#DIV/0!</v>
      </c>
      <c r="W106" s="5" t="e">
        <f t="shared" si="31"/>
        <v>#DIV/0!</v>
      </c>
      <c r="X106" s="5">
        <f t="shared" si="32"/>
        <v>26.082224011764293</v>
      </c>
      <c r="Y106" s="5" t="e">
        <f t="shared" si="33"/>
        <v>#DIV/0!</v>
      </c>
      <c r="Z106" s="5">
        <f t="shared" si="17"/>
        <v>78.37</v>
      </c>
      <c r="AA106" s="6" t="e">
        <f t="shared" si="34"/>
        <v>#DIV/0!</v>
      </c>
    </row>
    <row r="107" spans="1:27" x14ac:dyDescent="0.25">
      <c r="A107">
        <f t="shared" si="19"/>
        <v>3.6609921288669233E-3</v>
      </c>
      <c r="B107" s="6"/>
      <c r="C107">
        <v>1.032</v>
      </c>
      <c r="D107" s="33"/>
      <c r="E107" s="5"/>
      <c r="F107" s="7">
        <f t="shared" si="20"/>
        <v>0.43424112669249815</v>
      </c>
      <c r="G107" s="17" t="e">
        <f t="shared" si="21"/>
        <v>#DIV/0!</v>
      </c>
      <c r="I107" s="4">
        <f t="shared" si="22"/>
        <v>1</v>
      </c>
      <c r="J107" s="6">
        <f t="shared" si="23"/>
        <v>1</v>
      </c>
      <c r="K107" s="11">
        <f t="shared" si="24"/>
        <v>1.5690855307326605E-2</v>
      </c>
      <c r="L107" s="18">
        <f t="shared" si="25"/>
        <v>65.770793228723704</v>
      </c>
      <c r="O107" s="4" t="e">
        <f t="shared" si="26"/>
        <v>#DIV/0!</v>
      </c>
      <c r="P107" s="6" t="e">
        <f t="shared" si="18"/>
        <v>#DIV/0!</v>
      </c>
      <c r="Q107" s="14"/>
      <c r="R107" s="4" t="e">
        <f t="shared" si="27"/>
        <v>#DIV/0!</v>
      </c>
      <c r="S107" s="5">
        <f t="shared" si="28"/>
        <v>-0.83415530770815371</v>
      </c>
      <c r="T107" s="6">
        <f t="shared" si="29"/>
        <v>-4.1546772008277113</v>
      </c>
      <c r="U107" s="14"/>
      <c r="V107" s="4" t="e">
        <f t="shared" si="30"/>
        <v>#DIV/0!</v>
      </c>
      <c r="W107" s="5" t="e">
        <f t="shared" si="31"/>
        <v>#DIV/0!</v>
      </c>
      <c r="X107" s="5">
        <f t="shared" si="32"/>
        <v>26.082224011764293</v>
      </c>
      <c r="Y107" s="5" t="e">
        <f t="shared" si="33"/>
        <v>#DIV/0!</v>
      </c>
      <c r="Z107" s="5">
        <f t="shared" si="17"/>
        <v>78.37</v>
      </c>
      <c r="AA107" s="6" t="e">
        <f t="shared" si="34"/>
        <v>#DIV/0!</v>
      </c>
    </row>
    <row r="108" spans="1:27" x14ac:dyDescent="0.25">
      <c r="A108">
        <f t="shared" si="19"/>
        <v>3.6609921288669233E-3</v>
      </c>
      <c r="B108" s="6"/>
      <c r="C108">
        <v>1.032</v>
      </c>
      <c r="D108" s="33"/>
      <c r="E108" s="5"/>
      <c r="F108" s="7">
        <f t="shared" si="20"/>
        <v>0.43424112669249815</v>
      </c>
      <c r="G108" s="17" t="e">
        <f t="shared" si="21"/>
        <v>#DIV/0!</v>
      </c>
      <c r="I108" s="4">
        <f t="shared" si="22"/>
        <v>1</v>
      </c>
      <c r="J108" s="6">
        <f t="shared" si="23"/>
        <v>1</v>
      </c>
      <c r="K108" s="11">
        <f t="shared" si="24"/>
        <v>1.5690855307326605E-2</v>
      </c>
      <c r="L108" s="18">
        <f t="shared" si="25"/>
        <v>65.770793228723704</v>
      </c>
      <c r="O108" s="4" t="e">
        <f t="shared" si="26"/>
        <v>#DIV/0!</v>
      </c>
      <c r="P108" s="6" t="e">
        <f t="shared" si="18"/>
        <v>#DIV/0!</v>
      </c>
      <c r="Q108" s="14"/>
      <c r="R108" s="4" t="e">
        <f t="shared" si="27"/>
        <v>#DIV/0!</v>
      </c>
      <c r="S108" s="5">
        <f t="shared" si="28"/>
        <v>-0.83415530770815371</v>
      </c>
      <c r="T108" s="6">
        <f t="shared" si="29"/>
        <v>-4.1546772008277113</v>
      </c>
      <c r="U108" s="14"/>
      <c r="V108" s="4" t="e">
        <f t="shared" si="30"/>
        <v>#DIV/0!</v>
      </c>
      <c r="W108" s="5" t="e">
        <f t="shared" si="31"/>
        <v>#DIV/0!</v>
      </c>
      <c r="X108" s="5">
        <f t="shared" si="32"/>
        <v>26.082224011764293</v>
      </c>
      <c r="Y108" s="5" t="e">
        <f t="shared" si="33"/>
        <v>#DIV/0!</v>
      </c>
      <c r="Z108" s="5">
        <f t="shared" si="17"/>
        <v>78.37</v>
      </c>
      <c r="AA108" s="6" t="e">
        <f t="shared" si="34"/>
        <v>#DIV/0!</v>
      </c>
    </row>
    <row r="109" spans="1:27" x14ac:dyDescent="0.25">
      <c r="A109">
        <f t="shared" si="19"/>
        <v>3.6609921288669233E-3</v>
      </c>
      <c r="B109" s="6"/>
      <c r="C109">
        <v>1.032</v>
      </c>
      <c r="D109" s="33"/>
      <c r="E109" s="5"/>
      <c r="F109" s="7">
        <f t="shared" si="20"/>
        <v>0.43424112669249815</v>
      </c>
      <c r="G109" s="17" t="e">
        <f t="shared" si="21"/>
        <v>#DIV/0!</v>
      </c>
      <c r="I109" s="4">
        <f t="shared" si="22"/>
        <v>1</v>
      </c>
      <c r="J109" s="6">
        <f t="shared" si="23"/>
        <v>1</v>
      </c>
      <c r="K109" s="11">
        <f t="shared" si="24"/>
        <v>1.5690855307326605E-2</v>
      </c>
      <c r="L109" s="18">
        <f t="shared" si="25"/>
        <v>65.770793228723704</v>
      </c>
      <c r="O109" s="4" t="e">
        <f t="shared" si="26"/>
        <v>#DIV/0!</v>
      </c>
      <c r="P109" s="6" t="e">
        <f t="shared" si="18"/>
        <v>#DIV/0!</v>
      </c>
      <c r="Q109" s="14"/>
      <c r="R109" s="4" t="e">
        <f t="shared" si="27"/>
        <v>#DIV/0!</v>
      </c>
      <c r="S109" s="5">
        <f t="shared" si="28"/>
        <v>-0.83415530770815371</v>
      </c>
      <c r="T109" s="6">
        <f t="shared" si="29"/>
        <v>-4.1546772008277113</v>
      </c>
      <c r="U109" s="14"/>
      <c r="V109" s="4" t="e">
        <f t="shared" si="30"/>
        <v>#DIV/0!</v>
      </c>
      <c r="W109" s="5" t="e">
        <f t="shared" si="31"/>
        <v>#DIV/0!</v>
      </c>
      <c r="X109" s="5">
        <f t="shared" si="32"/>
        <v>26.082224011764293</v>
      </c>
      <c r="Y109" s="5" t="e">
        <f t="shared" si="33"/>
        <v>#DIV/0!</v>
      </c>
      <c r="Z109" s="5">
        <f t="shared" si="17"/>
        <v>78.37</v>
      </c>
      <c r="AA109" s="6" t="e">
        <f t="shared" si="34"/>
        <v>#DIV/0!</v>
      </c>
    </row>
    <row r="110" spans="1:27" x14ac:dyDescent="0.25">
      <c r="A110">
        <f t="shared" si="19"/>
        <v>3.6609921288669233E-3</v>
      </c>
      <c r="B110" s="6"/>
      <c r="C110">
        <v>1.032</v>
      </c>
      <c r="D110" s="33"/>
      <c r="E110" s="5"/>
      <c r="F110" s="7">
        <f t="shared" si="20"/>
        <v>0.43424112669249815</v>
      </c>
      <c r="G110" s="17" t="e">
        <f t="shared" si="21"/>
        <v>#DIV/0!</v>
      </c>
      <c r="I110" s="4">
        <f t="shared" si="22"/>
        <v>1</v>
      </c>
      <c r="J110" s="6">
        <f t="shared" si="23"/>
        <v>1</v>
      </c>
      <c r="K110" s="11">
        <f t="shared" si="24"/>
        <v>1.5690855307326605E-2</v>
      </c>
      <c r="L110" s="18">
        <f t="shared" si="25"/>
        <v>65.770793228723704</v>
      </c>
      <c r="O110" s="4" t="e">
        <f t="shared" si="26"/>
        <v>#DIV/0!</v>
      </c>
      <c r="P110" s="6" t="e">
        <f t="shared" si="18"/>
        <v>#DIV/0!</v>
      </c>
      <c r="Q110" s="14"/>
      <c r="R110" s="4" t="e">
        <f t="shared" si="27"/>
        <v>#DIV/0!</v>
      </c>
      <c r="S110" s="5">
        <f t="shared" si="28"/>
        <v>-0.83415530770815371</v>
      </c>
      <c r="T110" s="6">
        <f t="shared" si="29"/>
        <v>-4.1546772008277113</v>
      </c>
      <c r="U110" s="14"/>
      <c r="V110" s="4" t="e">
        <f t="shared" si="30"/>
        <v>#DIV/0!</v>
      </c>
      <c r="W110" s="5" t="e">
        <f t="shared" si="31"/>
        <v>#DIV/0!</v>
      </c>
      <c r="X110" s="5">
        <f t="shared" si="32"/>
        <v>26.082224011764293</v>
      </c>
      <c r="Y110" s="5" t="e">
        <f t="shared" si="33"/>
        <v>#DIV/0!</v>
      </c>
      <c r="Z110" s="5">
        <f t="shared" si="17"/>
        <v>78.37</v>
      </c>
      <c r="AA110" s="6" t="e">
        <f t="shared" si="34"/>
        <v>#DIV/0!</v>
      </c>
    </row>
    <row r="111" spans="1:27" x14ac:dyDescent="0.25">
      <c r="A111">
        <f t="shared" si="19"/>
        <v>3.6609921288669233E-3</v>
      </c>
      <c r="B111" s="6"/>
      <c r="C111">
        <v>1.032</v>
      </c>
      <c r="D111" s="33"/>
      <c r="E111" s="5"/>
      <c r="F111" s="7">
        <f t="shared" si="20"/>
        <v>0.43424112669249815</v>
      </c>
      <c r="G111" s="17" t="e">
        <f t="shared" si="21"/>
        <v>#DIV/0!</v>
      </c>
      <c r="I111" s="4">
        <f t="shared" si="22"/>
        <v>1</v>
      </c>
      <c r="J111" s="6">
        <f t="shared" si="23"/>
        <v>1</v>
      </c>
      <c r="K111" s="11">
        <f t="shared" si="24"/>
        <v>1.5690855307326605E-2</v>
      </c>
      <c r="L111" s="18">
        <f t="shared" si="25"/>
        <v>65.770793228723704</v>
      </c>
      <c r="O111" s="4" t="e">
        <f t="shared" si="26"/>
        <v>#DIV/0!</v>
      </c>
      <c r="P111" s="6" t="e">
        <f t="shared" si="18"/>
        <v>#DIV/0!</v>
      </c>
      <c r="Q111" s="14"/>
      <c r="R111" s="4" t="e">
        <f t="shared" si="27"/>
        <v>#DIV/0!</v>
      </c>
      <c r="S111" s="5">
        <f t="shared" si="28"/>
        <v>-0.83415530770815371</v>
      </c>
      <c r="T111" s="6">
        <f t="shared" si="29"/>
        <v>-4.1546772008277113</v>
      </c>
      <c r="U111" s="14"/>
      <c r="V111" s="4" t="e">
        <f t="shared" si="30"/>
        <v>#DIV/0!</v>
      </c>
      <c r="W111" s="5" t="e">
        <f t="shared" si="31"/>
        <v>#DIV/0!</v>
      </c>
      <c r="X111" s="5">
        <f t="shared" si="32"/>
        <v>26.082224011764293</v>
      </c>
      <c r="Y111" s="5" t="e">
        <f t="shared" si="33"/>
        <v>#DIV/0!</v>
      </c>
      <c r="Z111" s="5">
        <f t="shared" si="17"/>
        <v>78.37</v>
      </c>
      <c r="AA111" s="6" t="e">
        <f t="shared" si="34"/>
        <v>#DIV/0!</v>
      </c>
    </row>
    <row r="112" spans="1:27" x14ac:dyDescent="0.25">
      <c r="A112">
        <f t="shared" si="19"/>
        <v>3.6609921288669233E-3</v>
      </c>
      <c r="B112" s="6"/>
      <c r="C112">
        <v>1.032</v>
      </c>
      <c r="D112" s="33"/>
      <c r="E112" s="5"/>
      <c r="F112" s="7">
        <f t="shared" si="20"/>
        <v>0.43424112669249815</v>
      </c>
      <c r="G112" s="17" t="e">
        <f t="shared" si="21"/>
        <v>#DIV/0!</v>
      </c>
      <c r="I112" s="4">
        <f t="shared" si="22"/>
        <v>1</v>
      </c>
      <c r="J112" s="6">
        <f t="shared" si="23"/>
        <v>1</v>
      </c>
      <c r="K112" s="11">
        <f t="shared" si="24"/>
        <v>1.5690855307326605E-2</v>
      </c>
      <c r="L112" s="18">
        <f t="shared" si="25"/>
        <v>65.770793228723704</v>
      </c>
      <c r="O112" s="4" t="e">
        <f t="shared" si="26"/>
        <v>#DIV/0!</v>
      </c>
      <c r="P112" s="6" t="e">
        <f t="shared" si="18"/>
        <v>#DIV/0!</v>
      </c>
      <c r="Q112" s="14"/>
      <c r="R112" s="4" t="e">
        <f t="shared" si="27"/>
        <v>#DIV/0!</v>
      </c>
      <c r="S112" s="5">
        <f t="shared" si="28"/>
        <v>-0.83415530770815371</v>
      </c>
      <c r="T112" s="6">
        <f t="shared" si="29"/>
        <v>-4.1546772008277113</v>
      </c>
      <c r="U112" s="14"/>
      <c r="V112" s="4" t="e">
        <f t="shared" si="30"/>
        <v>#DIV/0!</v>
      </c>
      <c r="W112" s="5" t="e">
        <f t="shared" si="31"/>
        <v>#DIV/0!</v>
      </c>
      <c r="X112" s="5">
        <f t="shared" si="32"/>
        <v>26.082224011764293</v>
      </c>
      <c r="Y112" s="5" t="e">
        <f t="shared" si="33"/>
        <v>#DIV/0!</v>
      </c>
      <c r="Z112" s="5">
        <f t="shared" si="17"/>
        <v>78.37</v>
      </c>
      <c r="AA112" s="6" t="e">
        <f t="shared" si="34"/>
        <v>#DIV/0!</v>
      </c>
    </row>
    <row r="113" spans="1:27" x14ac:dyDescent="0.25">
      <c r="A113">
        <f t="shared" si="19"/>
        <v>3.6609921288669233E-3</v>
      </c>
      <c r="B113" s="6"/>
      <c r="C113">
        <v>1.032</v>
      </c>
      <c r="D113" s="33"/>
      <c r="E113" s="5"/>
      <c r="F113" s="7">
        <f t="shared" si="20"/>
        <v>0.43424112669249815</v>
      </c>
      <c r="G113" s="17" t="e">
        <f t="shared" si="21"/>
        <v>#DIV/0!</v>
      </c>
      <c r="I113" s="4">
        <f t="shared" si="22"/>
        <v>1</v>
      </c>
      <c r="J113" s="6">
        <f t="shared" si="23"/>
        <v>1</v>
      </c>
      <c r="K113" s="11">
        <f t="shared" si="24"/>
        <v>1.5690855307326605E-2</v>
      </c>
      <c r="L113" s="18">
        <f t="shared" si="25"/>
        <v>65.770793228723704</v>
      </c>
      <c r="O113" s="4" t="e">
        <f t="shared" si="26"/>
        <v>#DIV/0!</v>
      </c>
      <c r="P113" s="6" t="e">
        <f t="shared" si="18"/>
        <v>#DIV/0!</v>
      </c>
      <c r="Q113" s="14"/>
      <c r="R113" s="4" t="e">
        <f t="shared" si="27"/>
        <v>#DIV/0!</v>
      </c>
      <c r="S113" s="5">
        <f t="shared" si="28"/>
        <v>-0.83415530770815371</v>
      </c>
      <c r="T113" s="6">
        <f t="shared" si="29"/>
        <v>-4.1546772008277113</v>
      </c>
      <c r="U113" s="14"/>
      <c r="V113" s="4" t="e">
        <f t="shared" si="30"/>
        <v>#DIV/0!</v>
      </c>
      <c r="W113" s="5" t="e">
        <f t="shared" si="31"/>
        <v>#DIV/0!</v>
      </c>
      <c r="X113" s="5">
        <f t="shared" si="32"/>
        <v>26.082224011764293</v>
      </c>
      <c r="Y113" s="5" t="e">
        <f t="shared" si="33"/>
        <v>#DIV/0!</v>
      </c>
      <c r="Z113" s="5">
        <f t="shared" si="17"/>
        <v>78.37</v>
      </c>
      <c r="AA113" s="6" t="e">
        <f t="shared" si="34"/>
        <v>#DIV/0!</v>
      </c>
    </row>
    <row r="114" spans="1:27" x14ac:dyDescent="0.25">
      <c r="A114">
        <f t="shared" si="19"/>
        <v>3.6609921288669233E-3</v>
      </c>
      <c r="B114" s="6"/>
      <c r="C114">
        <v>1.032</v>
      </c>
      <c r="D114" s="33"/>
      <c r="E114" s="5"/>
      <c r="F114" s="7">
        <f t="shared" si="20"/>
        <v>0.43424112669249815</v>
      </c>
      <c r="G114" s="17" t="e">
        <f t="shared" si="21"/>
        <v>#DIV/0!</v>
      </c>
      <c r="I114" s="4">
        <f t="shared" si="22"/>
        <v>1</v>
      </c>
      <c r="J114" s="6">
        <f t="shared" si="23"/>
        <v>1</v>
      </c>
      <c r="K114" s="11">
        <f t="shared" si="24"/>
        <v>1.5690855307326605E-2</v>
      </c>
      <c r="L114" s="18">
        <f t="shared" si="25"/>
        <v>65.770793228723704</v>
      </c>
      <c r="O114" s="4" t="e">
        <f t="shared" si="26"/>
        <v>#DIV/0!</v>
      </c>
      <c r="P114" s="6" t="e">
        <f t="shared" si="18"/>
        <v>#DIV/0!</v>
      </c>
      <c r="Q114" s="14"/>
      <c r="R114" s="4" t="e">
        <f t="shared" si="27"/>
        <v>#DIV/0!</v>
      </c>
      <c r="S114" s="5">
        <f t="shared" si="28"/>
        <v>-0.83415530770815371</v>
      </c>
      <c r="T114" s="6">
        <f t="shared" si="29"/>
        <v>-4.1546772008277113</v>
      </c>
      <c r="U114" s="14"/>
      <c r="V114" s="4" t="e">
        <f t="shared" si="30"/>
        <v>#DIV/0!</v>
      </c>
      <c r="W114" s="5" t="e">
        <f t="shared" si="31"/>
        <v>#DIV/0!</v>
      </c>
      <c r="X114" s="5">
        <f t="shared" si="32"/>
        <v>26.082224011764293</v>
      </c>
      <c r="Y114" s="5" t="e">
        <f t="shared" si="33"/>
        <v>#DIV/0!</v>
      </c>
      <c r="Z114" s="5">
        <f t="shared" si="17"/>
        <v>78.37</v>
      </c>
      <c r="AA114" s="6" t="e">
        <f t="shared" si="34"/>
        <v>#DIV/0!</v>
      </c>
    </row>
    <row r="115" spans="1:27" x14ac:dyDescent="0.25">
      <c r="A115">
        <f t="shared" si="19"/>
        <v>3.6609921288669233E-3</v>
      </c>
      <c r="B115" s="6"/>
      <c r="C115">
        <v>1.032</v>
      </c>
      <c r="D115" s="33"/>
      <c r="E115" s="5"/>
      <c r="F115" s="7">
        <f t="shared" si="20"/>
        <v>0.43424112669249815</v>
      </c>
      <c r="G115" s="17" t="e">
        <f t="shared" si="21"/>
        <v>#DIV/0!</v>
      </c>
      <c r="I115" s="4">
        <f t="shared" si="22"/>
        <v>1</v>
      </c>
      <c r="J115" s="6">
        <f t="shared" si="23"/>
        <v>1</v>
      </c>
      <c r="K115" s="11">
        <f t="shared" si="24"/>
        <v>1.5690855307326605E-2</v>
      </c>
      <c r="L115" s="18">
        <f t="shared" si="25"/>
        <v>65.770793228723704</v>
      </c>
      <c r="O115" s="4" t="e">
        <f t="shared" si="26"/>
        <v>#DIV/0!</v>
      </c>
      <c r="P115" s="6" t="e">
        <f t="shared" si="18"/>
        <v>#DIV/0!</v>
      </c>
      <c r="Q115" s="14"/>
      <c r="R115" s="4" t="e">
        <f t="shared" si="27"/>
        <v>#DIV/0!</v>
      </c>
      <c r="S115" s="5">
        <f t="shared" si="28"/>
        <v>-0.83415530770815371</v>
      </c>
      <c r="T115" s="6">
        <f t="shared" si="29"/>
        <v>-4.1546772008277113</v>
      </c>
      <c r="U115" s="14"/>
      <c r="V115" s="4" t="e">
        <f t="shared" si="30"/>
        <v>#DIV/0!</v>
      </c>
      <c r="W115" s="5" t="e">
        <f t="shared" si="31"/>
        <v>#DIV/0!</v>
      </c>
      <c r="X115" s="5">
        <f t="shared" si="32"/>
        <v>26.082224011764293</v>
      </c>
      <c r="Y115" s="5" t="e">
        <f t="shared" si="33"/>
        <v>#DIV/0!</v>
      </c>
      <c r="Z115" s="5">
        <f t="shared" si="17"/>
        <v>78.37</v>
      </c>
      <c r="AA115" s="6" t="e">
        <f t="shared" si="34"/>
        <v>#DIV/0!</v>
      </c>
    </row>
    <row r="116" spans="1:27" x14ac:dyDescent="0.25">
      <c r="A116">
        <f t="shared" si="19"/>
        <v>3.6609921288669233E-3</v>
      </c>
      <c r="B116" s="6"/>
      <c r="C116">
        <v>1.032</v>
      </c>
      <c r="D116" s="33"/>
      <c r="E116" s="5"/>
      <c r="F116" s="7">
        <f t="shared" si="20"/>
        <v>0.43424112669249815</v>
      </c>
      <c r="G116" s="17" t="e">
        <f t="shared" si="21"/>
        <v>#DIV/0!</v>
      </c>
      <c r="I116" s="4">
        <f t="shared" si="22"/>
        <v>1</v>
      </c>
      <c r="J116" s="6">
        <f t="shared" si="23"/>
        <v>1</v>
      </c>
      <c r="K116" s="11">
        <f t="shared" si="24"/>
        <v>1.5690855307326605E-2</v>
      </c>
      <c r="L116" s="18">
        <f t="shared" si="25"/>
        <v>65.770793228723704</v>
      </c>
      <c r="O116" s="4" t="e">
        <f t="shared" si="26"/>
        <v>#DIV/0!</v>
      </c>
      <c r="P116" s="6" t="e">
        <f t="shared" si="18"/>
        <v>#DIV/0!</v>
      </c>
      <c r="Q116" s="14"/>
      <c r="R116" s="4" t="e">
        <f t="shared" si="27"/>
        <v>#DIV/0!</v>
      </c>
      <c r="S116" s="5">
        <f t="shared" si="28"/>
        <v>-0.83415530770815371</v>
      </c>
      <c r="T116" s="6">
        <f t="shared" si="29"/>
        <v>-4.1546772008277113</v>
      </c>
      <c r="U116" s="14"/>
      <c r="V116" s="4" t="e">
        <f t="shared" si="30"/>
        <v>#DIV/0!</v>
      </c>
      <c r="W116" s="5" t="e">
        <f t="shared" si="31"/>
        <v>#DIV/0!</v>
      </c>
      <c r="X116" s="5">
        <f t="shared" si="32"/>
        <v>26.082224011764293</v>
      </c>
      <c r="Y116" s="5" t="e">
        <f t="shared" si="33"/>
        <v>#DIV/0!</v>
      </c>
      <c r="Z116" s="5">
        <f t="shared" si="17"/>
        <v>78.37</v>
      </c>
      <c r="AA116" s="6" t="e">
        <f t="shared" si="34"/>
        <v>#DIV/0!</v>
      </c>
    </row>
    <row r="117" spans="1:27" x14ac:dyDescent="0.25">
      <c r="A117">
        <f t="shared" si="19"/>
        <v>3.6609921288669233E-3</v>
      </c>
      <c r="B117" s="6"/>
      <c r="C117">
        <v>1.032</v>
      </c>
      <c r="D117" s="33"/>
      <c r="E117" s="5"/>
      <c r="F117" s="7">
        <f t="shared" si="20"/>
        <v>0.43424112669249815</v>
      </c>
      <c r="G117" s="17" t="e">
        <f t="shared" si="21"/>
        <v>#DIV/0!</v>
      </c>
      <c r="I117" s="4">
        <f t="shared" si="22"/>
        <v>1</v>
      </c>
      <c r="J117" s="6">
        <f t="shared" si="23"/>
        <v>1</v>
      </c>
      <c r="K117" s="11">
        <f t="shared" si="24"/>
        <v>1.5690855307326605E-2</v>
      </c>
      <c r="L117" s="18">
        <f t="shared" si="25"/>
        <v>65.770793228723704</v>
      </c>
      <c r="O117" s="4" t="e">
        <f t="shared" si="26"/>
        <v>#DIV/0!</v>
      </c>
      <c r="P117" s="6" t="e">
        <f t="shared" si="18"/>
        <v>#DIV/0!</v>
      </c>
      <c r="Q117" s="14"/>
      <c r="R117" s="4" t="e">
        <f t="shared" si="27"/>
        <v>#DIV/0!</v>
      </c>
      <c r="S117" s="5">
        <f t="shared" si="28"/>
        <v>-0.83415530770815371</v>
      </c>
      <c r="T117" s="6">
        <f t="shared" si="29"/>
        <v>-4.1546772008277113</v>
      </c>
      <c r="U117" s="14"/>
      <c r="V117" s="4" t="e">
        <f t="shared" si="30"/>
        <v>#DIV/0!</v>
      </c>
      <c r="W117" s="5" t="e">
        <f t="shared" si="31"/>
        <v>#DIV/0!</v>
      </c>
      <c r="X117" s="5">
        <f t="shared" si="32"/>
        <v>26.082224011764293</v>
      </c>
      <c r="Y117" s="5" t="e">
        <f t="shared" si="33"/>
        <v>#DIV/0!</v>
      </c>
      <c r="Z117" s="5">
        <f t="shared" si="17"/>
        <v>78.37</v>
      </c>
      <c r="AA117" s="6" t="e">
        <f t="shared" si="34"/>
        <v>#DIV/0!</v>
      </c>
    </row>
    <row r="118" spans="1:27" x14ac:dyDescent="0.25">
      <c r="A118">
        <f t="shared" si="19"/>
        <v>3.6609921288669233E-3</v>
      </c>
      <c r="B118" s="6"/>
      <c r="C118">
        <v>1.032</v>
      </c>
      <c r="D118" s="33"/>
      <c r="E118" s="5"/>
      <c r="F118" s="7">
        <f t="shared" si="20"/>
        <v>0.43424112669249815</v>
      </c>
      <c r="G118" s="17" t="e">
        <f t="shared" si="21"/>
        <v>#DIV/0!</v>
      </c>
      <c r="I118" s="4">
        <f t="shared" si="22"/>
        <v>1</v>
      </c>
      <c r="J118" s="6">
        <f t="shared" si="23"/>
        <v>1</v>
      </c>
      <c r="K118" s="11">
        <f t="shared" si="24"/>
        <v>1.5690855307326605E-2</v>
      </c>
      <c r="L118" s="18">
        <f t="shared" si="25"/>
        <v>65.770793228723704</v>
      </c>
      <c r="O118" s="4" t="e">
        <f t="shared" si="26"/>
        <v>#DIV/0!</v>
      </c>
      <c r="P118" s="6" t="e">
        <f t="shared" si="18"/>
        <v>#DIV/0!</v>
      </c>
      <c r="Q118" s="14"/>
      <c r="R118" s="4" t="e">
        <f t="shared" si="27"/>
        <v>#DIV/0!</v>
      </c>
      <c r="S118" s="5">
        <f t="shared" si="28"/>
        <v>-0.83415530770815371</v>
      </c>
      <c r="T118" s="6">
        <f t="shared" si="29"/>
        <v>-4.1546772008277113</v>
      </c>
      <c r="U118" s="14"/>
      <c r="V118" s="4" t="e">
        <f t="shared" si="30"/>
        <v>#DIV/0!</v>
      </c>
      <c r="W118" s="5" t="e">
        <f t="shared" si="31"/>
        <v>#DIV/0!</v>
      </c>
      <c r="X118" s="5">
        <f t="shared" si="32"/>
        <v>26.082224011764293</v>
      </c>
      <c r="Y118" s="5" t="e">
        <f t="shared" si="33"/>
        <v>#DIV/0!</v>
      </c>
      <c r="Z118" s="5">
        <f t="shared" si="17"/>
        <v>78.37</v>
      </c>
      <c r="AA118" s="6" t="e">
        <f t="shared" si="34"/>
        <v>#DIV/0!</v>
      </c>
    </row>
    <row r="119" spans="1:27" x14ac:dyDescent="0.25">
      <c r="A119">
        <f t="shared" si="19"/>
        <v>3.6609921288669233E-3</v>
      </c>
      <c r="B119" s="6"/>
      <c r="C119">
        <v>1.032</v>
      </c>
      <c r="D119" s="33"/>
      <c r="E119" s="5"/>
      <c r="F119" s="7">
        <f t="shared" si="20"/>
        <v>0.43424112669249815</v>
      </c>
      <c r="G119" s="17" t="e">
        <f t="shared" si="21"/>
        <v>#DIV/0!</v>
      </c>
      <c r="I119" s="4">
        <f t="shared" si="22"/>
        <v>1</v>
      </c>
      <c r="J119" s="6">
        <f t="shared" si="23"/>
        <v>1</v>
      </c>
      <c r="K119" s="11">
        <f t="shared" si="24"/>
        <v>1.5690855307326605E-2</v>
      </c>
      <c r="L119" s="18">
        <f t="shared" si="25"/>
        <v>65.770793228723704</v>
      </c>
      <c r="O119" s="4" t="e">
        <f t="shared" si="26"/>
        <v>#DIV/0!</v>
      </c>
      <c r="P119" s="6" t="e">
        <f t="shared" si="18"/>
        <v>#DIV/0!</v>
      </c>
      <c r="Q119" s="14"/>
      <c r="R119" s="4" t="e">
        <f t="shared" si="27"/>
        <v>#DIV/0!</v>
      </c>
      <c r="S119" s="5">
        <f t="shared" si="28"/>
        <v>-0.83415530770815371</v>
      </c>
      <c r="T119" s="6">
        <f t="shared" si="29"/>
        <v>-4.1546772008277113</v>
      </c>
      <c r="U119" s="14"/>
      <c r="V119" s="4" t="e">
        <f t="shared" si="30"/>
        <v>#DIV/0!</v>
      </c>
      <c r="W119" s="5" t="e">
        <f t="shared" si="31"/>
        <v>#DIV/0!</v>
      </c>
      <c r="X119" s="5">
        <f t="shared" si="32"/>
        <v>26.082224011764293</v>
      </c>
      <c r="Y119" s="5" t="e">
        <f t="shared" si="33"/>
        <v>#DIV/0!</v>
      </c>
      <c r="Z119" s="5">
        <f t="shared" si="17"/>
        <v>78.37</v>
      </c>
      <c r="AA119" s="59" t="e">
        <f t="shared" si="34"/>
        <v>#DIV/0!</v>
      </c>
    </row>
    <row r="120" spans="1:27" x14ac:dyDescent="0.25">
      <c r="A120">
        <f t="shared" si="19"/>
        <v>3.6609921288669233E-3</v>
      </c>
      <c r="B120" s="6"/>
      <c r="C120">
        <v>1.032</v>
      </c>
      <c r="D120" s="33"/>
      <c r="E120" s="5"/>
      <c r="F120" s="7">
        <f t="shared" si="20"/>
        <v>0.43424112669249815</v>
      </c>
      <c r="G120" s="17" t="e">
        <f t="shared" si="21"/>
        <v>#DIV/0!</v>
      </c>
      <c r="I120" s="4">
        <f t="shared" si="22"/>
        <v>1</v>
      </c>
      <c r="J120" s="6">
        <f t="shared" si="23"/>
        <v>1</v>
      </c>
      <c r="K120" s="11">
        <f t="shared" si="24"/>
        <v>1.5690855307326605E-2</v>
      </c>
      <c r="L120" s="18">
        <f t="shared" si="25"/>
        <v>65.770793228723704</v>
      </c>
      <c r="O120" s="4" t="e">
        <f t="shared" si="26"/>
        <v>#DIV/0!</v>
      </c>
      <c r="P120" s="6" t="e">
        <f t="shared" si="18"/>
        <v>#DIV/0!</v>
      </c>
      <c r="Q120" s="14"/>
      <c r="R120" s="4" t="e">
        <f t="shared" si="27"/>
        <v>#DIV/0!</v>
      </c>
      <c r="S120" s="5">
        <f t="shared" si="28"/>
        <v>-0.83415530770815371</v>
      </c>
      <c r="T120" s="6">
        <f t="shared" si="29"/>
        <v>-4.1546772008277113</v>
      </c>
      <c r="U120" s="14"/>
      <c r="V120" s="4" t="e">
        <f t="shared" si="30"/>
        <v>#DIV/0!</v>
      </c>
      <c r="W120" s="5" t="e">
        <f t="shared" si="31"/>
        <v>#DIV/0!</v>
      </c>
      <c r="X120" s="5">
        <f t="shared" si="32"/>
        <v>26.082224011764293</v>
      </c>
      <c r="Y120" s="5" t="e">
        <f t="shared" si="33"/>
        <v>#DIV/0!</v>
      </c>
      <c r="Z120" s="5">
        <f t="shared" si="17"/>
        <v>78.37</v>
      </c>
      <c r="AA120" s="6" t="e">
        <f t="shared" si="34"/>
        <v>#DIV/0!</v>
      </c>
    </row>
    <row r="121" spans="1:27" x14ac:dyDescent="0.25">
      <c r="A121">
        <f t="shared" si="19"/>
        <v>3.6609921288669233E-3</v>
      </c>
      <c r="B121" s="6"/>
      <c r="C121">
        <v>1.032</v>
      </c>
      <c r="D121" s="33"/>
      <c r="E121" s="5"/>
      <c r="F121" s="7">
        <f t="shared" si="20"/>
        <v>0.43424112669249815</v>
      </c>
      <c r="G121" s="17" t="e">
        <f t="shared" si="21"/>
        <v>#DIV/0!</v>
      </c>
      <c r="I121" s="4">
        <f t="shared" si="22"/>
        <v>1</v>
      </c>
      <c r="J121" s="6">
        <f t="shared" si="23"/>
        <v>1</v>
      </c>
      <c r="K121" s="11">
        <f t="shared" si="24"/>
        <v>1.5690855307326605E-2</v>
      </c>
      <c r="L121" s="18">
        <f t="shared" si="25"/>
        <v>65.770793228723704</v>
      </c>
      <c r="O121" s="4" t="e">
        <f t="shared" si="26"/>
        <v>#DIV/0!</v>
      </c>
      <c r="P121" s="6" t="e">
        <f t="shared" si="18"/>
        <v>#DIV/0!</v>
      </c>
      <c r="Q121" s="14"/>
      <c r="R121" s="4" t="e">
        <f t="shared" si="27"/>
        <v>#DIV/0!</v>
      </c>
      <c r="S121" s="5">
        <f t="shared" si="28"/>
        <v>-0.83415530770815371</v>
      </c>
      <c r="T121" s="6">
        <f t="shared" si="29"/>
        <v>-4.1546772008277113</v>
      </c>
      <c r="U121" s="14"/>
      <c r="V121" s="4" t="e">
        <f t="shared" si="30"/>
        <v>#DIV/0!</v>
      </c>
      <c r="W121" s="5" t="e">
        <f t="shared" si="31"/>
        <v>#DIV/0!</v>
      </c>
      <c r="X121" s="5">
        <f t="shared" si="32"/>
        <v>26.082224011764293</v>
      </c>
      <c r="Y121" s="5" t="e">
        <f t="shared" si="33"/>
        <v>#DIV/0!</v>
      </c>
      <c r="Z121" s="5">
        <f t="shared" si="17"/>
        <v>78.37</v>
      </c>
      <c r="AA121" s="6" t="e">
        <f t="shared" si="34"/>
        <v>#DIV/0!</v>
      </c>
    </row>
    <row r="122" spans="1:27" x14ac:dyDescent="0.25">
      <c r="A122">
        <f t="shared" ref="A122:A153" si="35">1/(273.15+B122)</f>
        <v>3.6609921288669233E-3</v>
      </c>
      <c r="B122" s="6"/>
      <c r="C122">
        <v>1.032</v>
      </c>
      <c r="D122" s="33"/>
      <c r="E122" s="5"/>
      <c r="F122" s="7">
        <f t="shared" ref="F122:F156" si="36">(10^($B$10-($C$10/($D$10+273.15+B122))))</f>
        <v>0.43424112669249815</v>
      </c>
      <c r="G122" s="17" t="e">
        <f t="shared" ref="G122:G153" si="37">(C122*E122)/(F122*D122)</f>
        <v>#DIV/0!</v>
      </c>
      <c r="I122" s="4">
        <f t="shared" ref="I122:I156" si="38">1-D122</f>
        <v>1</v>
      </c>
      <c r="J122" s="6">
        <f t="shared" ref="J122:J156" si="39">1-E122</f>
        <v>1</v>
      </c>
      <c r="K122" s="11">
        <f t="shared" ref="K122:K156" si="40">(10^($K$10-($L$10/($M$10+273.15+B122))))</f>
        <v>1.5690855307326605E-2</v>
      </c>
      <c r="L122" s="18">
        <f t="shared" ref="L122:L153" si="41">(C122*J122)/(I122*K122)</f>
        <v>65.770793228723704</v>
      </c>
      <c r="O122" s="4" t="e">
        <f t="shared" ref="O122:O156" si="42">LN(G122/L122)</f>
        <v>#DIV/0!</v>
      </c>
      <c r="P122" s="6" t="e">
        <f t="shared" si="18"/>
        <v>#DIV/0!</v>
      </c>
      <c r="Q122" s="14"/>
      <c r="R122" s="4" t="e">
        <f t="shared" ref="R122:R156" si="43">8.314*(273.15+B122)*((D122*LN(G122))+(I122*LN(L122)))</f>
        <v>#DIV/0!</v>
      </c>
      <c r="S122" s="5">
        <f t="shared" ref="S122:S156" si="44">LN(F122)</f>
        <v>-0.83415530770815371</v>
      </c>
      <c r="T122" s="6">
        <f t="shared" ref="T122:T156" si="45">LN(K122)</f>
        <v>-4.1546772008277113</v>
      </c>
      <c r="U122" s="14"/>
      <c r="V122" s="4" t="e">
        <f t="shared" ref="V122:V156" si="46">8.314*(B122+273.15)*((D122*LN(G122))+(I122*LN(L122)))</f>
        <v>#DIV/0!</v>
      </c>
      <c r="W122" s="5" t="e">
        <f t="shared" ref="W122:W156" si="47">(D122*LN(E122/D122))+(I122*LN(J122/I122))</f>
        <v>#DIV/0!</v>
      </c>
      <c r="X122" s="5">
        <f t="shared" ref="X122:X156" si="48">(D122*$AB$13)+(I122*$AB$14)</f>
        <v>26.082224011764293</v>
      </c>
      <c r="Y122" s="5" t="e">
        <f t="shared" ref="Y122:Y153" si="49">(V122-8.314*(B122+273.15)*W122)/X122</f>
        <v>#DIV/0!</v>
      </c>
      <c r="Z122" s="5">
        <f t="shared" si="17"/>
        <v>78.37</v>
      </c>
      <c r="AA122" s="6" t="e">
        <f t="shared" ref="AA122:AA153" si="50">Z122/Y122</f>
        <v>#DIV/0!</v>
      </c>
    </row>
    <row r="123" spans="1:27" x14ac:dyDescent="0.25">
      <c r="A123">
        <f t="shared" si="35"/>
        <v>3.6609921288669233E-3</v>
      </c>
      <c r="B123" s="6"/>
      <c r="C123">
        <v>1.032</v>
      </c>
      <c r="D123" s="33"/>
      <c r="E123" s="5"/>
      <c r="F123" s="7">
        <f t="shared" si="36"/>
        <v>0.43424112669249815</v>
      </c>
      <c r="G123" s="17" t="e">
        <f t="shared" si="37"/>
        <v>#DIV/0!</v>
      </c>
      <c r="I123" s="4">
        <f t="shared" si="38"/>
        <v>1</v>
      </c>
      <c r="J123" s="6">
        <f t="shared" si="39"/>
        <v>1</v>
      </c>
      <c r="K123" s="11">
        <f t="shared" si="40"/>
        <v>1.5690855307326605E-2</v>
      </c>
      <c r="L123" s="18">
        <f t="shared" si="41"/>
        <v>65.770793228723704</v>
      </c>
      <c r="O123" s="4" t="e">
        <f t="shared" si="42"/>
        <v>#DIV/0!</v>
      </c>
      <c r="P123" s="6" t="e">
        <f t="shared" si="18"/>
        <v>#DIV/0!</v>
      </c>
      <c r="Q123" s="14"/>
      <c r="R123" s="4" t="e">
        <f t="shared" si="43"/>
        <v>#DIV/0!</v>
      </c>
      <c r="S123" s="5">
        <f t="shared" si="44"/>
        <v>-0.83415530770815371</v>
      </c>
      <c r="T123" s="6">
        <f t="shared" si="45"/>
        <v>-4.1546772008277113</v>
      </c>
      <c r="U123" s="14"/>
      <c r="V123" s="4" t="e">
        <f t="shared" si="46"/>
        <v>#DIV/0!</v>
      </c>
      <c r="W123" s="5" t="e">
        <f t="shared" si="47"/>
        <v>#DIV/0!</v>
      </c>
      <c r="X123" s="5">
        <f t="shared" si="48"/>
        <v>26.082224011764293</v>
      </c>
      <c r="Y123" s="5" t="e">
        <f t="shared" si="49"/>
        <v>#DIV/0!</v>
      </c>
      <c r="Z123" s="5">
        <f t="shared" ref="Z123:Z156" si="51">(((($T$6+273.15)*D123*$AB$13)+(($T$7+273.15)*I123*$AB$14))/X123)-(B123+273.15)</f>
        <v>78.37</v>
      </c>
      <c r="AA123" s="6" t="e">
        <f t="shared" si="50"/>
        <v>#DIV/0!</v>
      </c>
    </row>
    <row r="124" spans="1:27" x14ac:dyDescent="0.25">
      <c r="A124">
        <f t="shared" si="35"/>
        <v>3.6609921288669233E-3</v>
      </c>
      <c r="B124" s="6"/>
      <c r="C124">
        <v>1.032</v>
      </c>
      <c r="D124" s="33"/>
      <c r="E124" s="5"/>
      <c r="F124" s="7">
        <f t="shared" si="36"/>
        <v>0.43424112669249815</v>
      </c>
      <c r="G124" s="17" t="e">
        <f t="shared" si="37"/>
        <v>#DIV/0!</v>
      </c>
      <c r="I124" s="4">
        <f t="shared" si="38"/>
        <v>1</v>
      </c>
      <c r="J124" s="6">
        <f t="shared" si="39"/>
        <v>1</v>
      </c>
      <c r="K124" s="11">
        <f t="shared" si="40"/>
        <v>1.5690855307326605E-2</v>
      </c>
      <c r="L124" s="18">
        <f t="shared" si="41"/>
        <v>65.770793228723704</v>
      </c>
      <c r="O124" s="4" t="e">
        <f t="shared" si="42"/>
        <v>#DIV/0!</v>
      </c>
      <c r="P124" s="6" t="e">
        <f t="shared" si="18"/>
        <v>#DIV/0!</v>
      </c>
      <c r="Q124" s="14"/>
      <c r="R124" s="4" t="e">
        <f t="shared" si="43"/>
        <v>#DIV/0!</v>
      </c>
      <c r="S124" s="5">
        <f t="shared" si="44"/>
        <v>-0.83415530770815371</v>
      </c>
      <c r="T124" s="6">
        <f t="shared" si="45"/>
        <v>-4.1546772008277113</v>
      </c>
      <c r="U124" s="14"/>
      <c r="V124" s="4" t="e">
        <f t="shared" si="46"/>
        <v>#DIV/0!</v>
      </c>
      <c r="W124" s="5" t="e">
        <f t="shared" si="47"/>
        <v>#DIV/0!</v>
      </c>
      <c r="X124" s="5">
        <f t="shared" si="48"/>
        <v>26.082224011764293</v>
      </c>
      <c r="Y124" s="5" t="e">
        <f t="shared" si="49"/>
        <v>#DIV/0!</v>
      </c>
      <c r="Z124" s="5">
        <f t="shared" si="51"/>
        <v>78.37</v>
      </c>
      <c r="AA124" s="6" t="e">
        <f t="shared" si="50"/>
        <v>#DIV/0!</v>
      </c>
    </row>
    <row r="125" spans="1:27" x14ac:dyDescent="0.25">
      <c r="A125">
        <f t="shared" si="35"/>
        <v>3.6609921288669233E-3</v>
      </c>
      <c r="B125" s="6"/>
      <c r="C125">
        <v>1.032</v>
      </c>
      <c r="D125" s="33"/>
      <c r="E125" s="5"/>
      <c r="F125" s="7">
        <f t="shared" si="36"/>
        <v>0.43424112669249815</v>
      </c>
      <c r="G125" s="17" t="e">
        <f t="shared" si="37"/>
        <v>#DIV/0!</v>
      </c>
      <c r="I125" s="4">
        <f t="shared" si="38"/>
        <v>1</v>
      </c>
      <c r="J125" s="6">
        <f t="shared" si="39"/>
        <v>1</v>
      </c>
      <c r="K125" s="11">
        <f t="shared" si="40"/>
        <v>1.5690855307326605E-2</v>
      </c>
      <c r="L125" s="18">
        <f t="shared" si="41"/>
        <v>65.770793228723704</v>
      </c>
      <c r="O125" s="4" t="e">
        <f t="shared" si="42"/>
        <v>#DIV/0!</v>
      </c>
      <c r="P125" s="6" t="e">
        <f t="shared" si="18"/>
        <v>#DIV/0!</v>
      </c>
      <c r="Q125" s="14"/>
      <c r="R125" s="4" t="e">
        <f t="shared" si="43"/>
        <v>#DIV/0!</v>
      </c>
      <c r="S125" s="5">
        <f t="shared" si="44"/>
        <v>-0.83415530770815371</v>
      </c>
      <c r="T125" s="6">
        <f t="shared" si="45"/>
        <v>-4.1546772008277113</v>
      </c>
      <c r="U125" s="14"/>
      <c r="V125" s="4" t="e">
        <f t="shared" si="46"/>
        <v>#DIV/0!</v>
      </c>
      <c r="W125" s="5" t="e">
        <f t="shared" si="47"/>
        <v>#DIV/0!</v>
      </c>
      <c r="X125" s="5">
        <f t="shared" si="48"/>
        <v>26.082224011764293</v>
      </c>
      <c r="Y125" s="5" t="e">
        <f t="shared" si="49"/>
        <v>#DIV/0!</v>
      </c>
      <c r="Z125" s="5">
        <f t="shared" si="51"/>
        <v>78.37</v>
      </c>
      <c r="AA125" s="6" t="e">
        <f t="shared" si="50"/>
        <v>#DIV/0!</v>
      </c>
    </row>
    <row r="126" spans="1:27" x14ac:dyDescent="0.25">
      <c r="A126">
        <f t="shared" si="35"/>
        <v>3.6609921288669233E-3</v>
      </c>
      <c r="B126" s="6"/>
      <c r="C126">
        <v>1.032</v>
      </c>
      <c r="D126" s="33"/>
      <c r="E126" s="5"/>
      <c r="F126" s="7">
        <f t="shared" si="36"/>
        <v>0.43424112669249815</v>
      </c>
      <c r="G126" s="17" t="e">
        <f t="shared" si="37"/>
        <v>#DIV/0!</v>
      </c>
      <c r="I126" s="4">
        <f t="shared" si="38"/>
        <v>1</v>
      </c>
      <c r="J126" s="6">
        <f t="shared" si="39"/>
        <v>1</v>
      </c>
      <c r="K126" s="11">
        <f t="shared" si="40"/>
        <v>1.5690855307326605E-2</v>
      </c>
      <c r="L126" s="18">
        <f t="shared" si="41"/>
        <v>65.770793228723704</v>
      </c>
      <c r="O126" s="4" t="e">
        <f t="shared" si="42"/>
        <v>#DIV/0!</v>
      </c>
      <c r="P126" s="6" t="e">
        <f t="shared" si="18"/>
        <v>#DIV/0!</v>
      </c>
      <c r="Q126" s="14"/>
      <c r="R126" s="4" t="e">
        <f t="shared" si="43"/>
        <v>#DIV/0!</v>
      </c>
      <c r="S126" s="5">
        <f t="shared" si="44"/>
        <v>-0.83415530770815371</v>
      </c>
      <c r="T126" s="6">
        <f t="shared" si="45"/>
        <v>-4.1546772008277113</v>
      </c>
      <c r="U126" s="14"/>
      <c r="V126" s="4" t="e">
        <f t="shared" si="46"/>
        <v>#DIV/0!</v>
      </c>
      <c r="W126" s="5" t="e">
        <f t="shared" si="47"/>
        <v>#DIV/0!</v>
      </c>
      <c r="X126" s="5">
        <f t="shared" si="48"/>
        <v>26.082224011764293</v>
      </c>
      <c r="Y126" s="5" t="e">
        <f t="shared" si="49"/>
        <v>#DIV/0!</v>
      </c>
      <c r="Z126" s="5">
        <f t="shared" si="51"/>
        <v>78.37</v>
      </c>
      <c r="AA126" s="6" t="e">
        <f t="shared" si="50"/>
        <v>#DIV/0!</v>
      </c>
    </row>
    <row r="127" spans="1:27" x14ac:dyDescent="0.25">
      <c r="A127">
        <f t="shared" si="35"/>
        <v>3.6609921288669233E-3</v>
      </c>
      <c r="B127" s="6"/>
      <c r="C127">
        <v>1.032</v>
      </c>
      <c r="D127" s="33"/>
      <c r="E127" s="5"/>
      <c r="F127" s="7">
        <f t="shared" si="36"/>
        <v>0.43424112669249815</v>
      </c>
      <c r="G127" s="17" t="e">
        <f t="shared" si="37"/>
        <v>#DIV/0!</v>
      </c>
      <c r="I127" s="4">
        <f t="shared" si="38"/>
        <v>1</v>
      </c>
      <c r="J127" s="6">
        <f t="shared" si="39"/>
        <v>1</v>
      </c>
      <c r="K127" s="11">
        <f t="shared" si="40"/>
        <v>1.5690855307326605E-2</v>
      </c>
      <c r="L127" s="18">
        <f t="shared" si="41"/>
        <v>65.770793228723704</v>
      </c>
      <c r="O127" s="4" t="e">
        <f t="shared" si="42"/>
        <v>#DIV/0!</v>
      </c>
      <c r="P127" s="6" t="e">
        <f t="shared" si="18"/>
        <v>#DIV/0!</v>
      </c>
      <c r="Q127" s="14"/>
      <c r="R127" s="4" t="e">
        <f t="shared" si="43"/>
        <v>#DIV/0!</v>
      </c>
      <c r="S127" s="5">
        <f t="shared" si="44"/>
        <v>-0.83415530770815371</v>
      </c>
      <c r="T127" s="6">
        <f t="shared" si="45"/>
        <v>-4.1546772008277113</v>
      </c>
      <c r="U127" s="14"/>
      <c r="V127" s="4" t="e">
        <f t="shared" si="46"/>
        <v>#DIV/0!</v>
      </c>
      <c r="W127" s="5" t="e">
        <f t="shared" si="47"/>
        <v>#DIV/0!</v>
      </c>
      <c r="X127" s="5">
        <f t="shared" si="48"/>
        <v>26.082224011764293</v>
      </c>
      <c r="Y127" s="5" t="e">
        <f t="shared" si="49"/>
        <v>#DIV/0!</v>
      </c>
      <c r="Z127" s="5">
        <f t="shared" si="51"/>
        <v>78.37</v>
      </c>
      <c r="AA127" s="6" t="e">
        <f t="shared" si="50"/>
        <v>#DIV/0!</v>
      </c>
    </row>
    <row r="128" spans="1:27" x14ac:dyDescent="0.25">
      <c r="A128">
        <f t="shared" si="35"/>
        <v>3.6609921288669233E-3</v>
      </c>
      <c r="B128" s="6"/>
      <c r="C128">
        <v>1.032</v>
      </c>
      <c r="D128" s="33"/>
      <c r="E128" s="5"/>
      <c r="F128" s="7">
        <f t="shared" si="36"/>
        <v>0.43424112669249815</v>
      </c>
      <c r="G128" s="17" t="e">
        <f t="shared" si="37"/>
        <v>#DIV/0!</v>
      </c>
      <c r="I128" s="4">
        <f t="shared" si="38"/>
        <v>1</v>
      </c>
      <c r="J128" s="6">
        <f t="shared" si="39"/>
        <v>1</v>
      </c>
      <c r="K128" s="11">
        <f t="shared" si="40"/>
        <v>1.5690855307326605E-2</v>
      </c>
      <c r="L128" s="18">
        <f t="shared" si="41"/>
        <v>65.770793228723704</v>
      </c>
      <c r="O128" s="4" t="e">
        <f t="shared" si="42"/>
        <v>#DIV/0!</v>
      </c>
      <c r="P128" s="6" t="e">
        <f t="shared" si="18"/>
        <v>#DIV/0!</v>
      </c>
      <c r="Q128" s="14"/>
      <c r="R128" s="4" t="e">
        <f t="shared" si="43"/>
        <v>#DIV/0!</v>
      </c>
      <c r="S128" s="5">
        <f t="shared" si="44"/>
        <v>-0.83415530770815371</v>
      </c>
      <c r="T128" s="6">
        <f t="shared" si="45"/>
        <v>-4.1546772008277113</v>
      </c>
      <c r="U128" s="14"/>
      <c r="V128" s="4" t="e">
        <f t="shared" si="46"/>
        <v>#DIV/0!</v>
      </c>
      <c r="W128" s="5" t="e">
        <f t="shared" si="47"/>
        <v>#DIV/0!</v>
      </c>
      <c r="X128" s="5">
        <f t="shared" si="48"/>
        <v>26.082224011764293</v>
      </c>
      <c r="Y128" s="5" t="e">
        <f t="shared" si="49"/>
        <v>#DIV/0!</v>
      </c>
      <c r="Z128" s="5">
        <f t="shared" si="51"/>
        <v>78.37</v>
      </c>
      <c r="AA128" s="6" t="e">
        <f t="shared" si="50"/>
        <v>#DIV/0!</v>
      </c>
    </row>
    <row r="129" spans="1:27" x14ac:dyDescent="0.25">
      <c r="A129">
        <f t="shared" si="35"/>
        <v>3.6609921288669233E-3</v>
      </c>
      <c r="B129" s="6"/>
      <c r="C129">
        <v>1.032</v>
      </c>
      <c r="D129" s="33"/>
      <c r="E129" s="5"/>
      <c r="F129" s="7">
        <f t="shared" si="36"/>
        <v>0.43424112669249815</v>
      </c>
      <c r="G129" s="17" t="e">
        <f t="shared" si="37"/>
        <v>#DIV/0!</v>
      </c>
      <c r="I129" s="4">
        <f t="shared" si="38"/>
        <v>1</v>
      </c>
      <c r="J129" s="6">
        <f t="shared" si="39"/>
        <v>1</v>
      </c>
      <c r="K129" s="11">
        <f t="shared" si="40"/>
        <v>1.5690855307326605E-2</v>
      </c>
      <c r="L129" s="18">
        <f t="shared" si="41"/>
        <v>65.770793228723704</v>
      </c>
      <c r="O129" s="4" t="e">
        <f t="shared" si="42"/>
        <v>#DIV/0!</v>
      </c>
      <c r="P129" s="6" t="e">
        <f t="shared" si="18"/>
        <v>#DIV/0!</v>
      </c>
      <c r="Q129" s="14"/>
      <c r="R129" s="4" t="e">
        <f t="shared" si="43"/>
        <v>#DIV/0!</v>
      </c>
      <c r="S129" s="5">
        <f t="shared" si="44"/>
        <v>-0.83415530770815371</v>
      </c>
      <c r="T129" s="6">
        <f t="shared" si="45"/>
        <v>-4.1546772008277113</v>
      </c>
      <c r="U129" s="14"/>
      <c r="V129" s="4" t="e">
        <f t="shared" si="46"/>
        <v>#DIV/0!</v>
      </c>
      <c r="W129" s="5" t="e">
        <f t="shared" si="47"/>
        <v>#DIV/0!</v>
      </c>
      <c r="X129" s="5">
        <f t="shared" si="48"/>
        <v>26.082224011764293</v>
      </c>
      <c r="Y129" s="5" t="e">
        <f t="shared" si="49"/>
        <v>#DIV/0!</v>
      </c>
      <c r="Z129" s="5">
        <f t="shared" si="51"/>
        <v>78.37</v>
      </c>
      <c r="AA129" s="6" t="e">
        <f t="shared" si="50"/>
        <v>#DIV/0!</v>
      </c>
    </row>
    <row r="130" spans="1:27" x14ac:dyDescent="0.25">
      <c r="A130">
        <f t="shared" si="35"/>
        <v>3.6609921288669233E-3</v>
      </c>
      <c r="B130" s="6"/>
      <c r="C130">
        <v>1.032</v>
      </c>
      <c r="D130" s="33"/>
      <c r="E130" s="5"/>
      <c r="F130" s="7">
        <f t="shared" si="36"/>
        <v>0.43424112669249815</v>
      </c>
      <c r="G130" s="17" t="e">
        <f t="shared" si="37"/>
        <v>#DIV/0!</v>
      </c>
      <c r="I130" s="4">
        <f t="shared" si="38"/>
        <v>1</v>
      </c>
      <c r="J130" s="6">
        <f t="shared" si="39"/>
        <v>1</v>
      </c>
      <c r="K130" s="11">
        <f t="shared" si="40"/>
        <v>1.5690855307326605E-2</v>
      </c>
      <c r="L130" s="18">
        <f t="shared" si="41"/>
        <v>65.770793228723704</v>
      </c>
      <c r="O130" s="4" t="e">
        <f t="shared" si="42"/>
        <v>#DIV/0!</v>
      </c>
      <c r="P130" s="6" t="e">
        <f t="shared" si="18"/>
        <v>#DIV/0!</v>
      </c>
      <c r="Q130" s="14"/>
      <c r="R130" s="4" t="e">
        <f t="shared" si="43"/>
        <v>#DIV/0!</v>
      </c>
      <c r="S130" s="5">
        <f t="shared" si="44"/>
        <v>-0.83415530770815371</v>
      </c>
      <c r="T130" s="6">
        <f t="shared" si="45"/>
        <v>-4.1546772008277113</v>
      </c>
      <c r="U130" s="14"/>
      <c r="V130" s="4" t="e">
        <f t="shared" si="46"/>
        <v>#DIV/0!</v>
      </c>
      <c r="W130" s="5" t="e">
        <f t="shared" si="47"/>
        <v>#DIV/0!</v>
      </c>
      <c r="X130" s="5">
        <f t="shared" si="48"/>
        <v>26.082224011764293</v>
      </c>
      <c r="Y130" s="5" t="e">
        <f t="shared" si="49"/>
        <v>#DIV/0!</v>
      </c>
      <c r="Z130" s="5">
        <f t="shared" si="51"/>
        <v>78.37</v>
      </c>
      <c r="AA130" s="6" t="e">
        <f t="shared" si="50"/>
        <v>#DIV/0!</v>
      </c>
    </row>
    <row r="131" spans="1:27" x14ac:dyDescent="0.25">
      <c r="A131">
        <f t="shared" si="35"/>
        <v>3.6609921288669233E-3</v>
      </c>
      <c r="B131" s="6"/>
      <c r="C131">
        <v>1.032</v>
      </c>
      <c r="D131" s="33"/>
      <c r="E131" s="5"/>
      <c r="F131" s="7">
        <f t="shared" si="36"/>
        <v>0.43424112669249815</v>
      </c>
      <c r="G131" s="17" t="e">
        <f t="shared" si="37"/>
        <v>#DIV/0!</v>
      </c>
      <c r="I131" s="4">
        <f t="shared" si="38"/>
        <v>1</v>
      </c>
      <c r="J131" s="6">
        <f t="shared" si="39"/>
        <v>1</v>
      </c>
      <c r="K131" s="11">
        <f t="shared" si="40"/>
        <v>1.5690855307326605E-2</v>
      </c>
      <c r="L131" s="18">
        <f t="shared" si="41"/>
        <v>65.770793228723704</v>
      </c>
      <c r="O131" s="4" t="e">
        <f t="shared" si="42"/>
        <v>#DIV/0!</v>
      </c>
      <c r="P131" s="6" t="e">
        <f t="shared" si="18"/>
        <v>#DIV/0!</v>
      </c>
      <c r="Q131" s="14"/>
      <c r="R131" s="4" t="e">
        <f t="shared" si="43"/>
        <v>#DIV/0!</v>
      </c>
      <c r="S131" s="5">
        <f t="shared" si="44"/>
        <v>-0.83415530770815371</v>
      </c>
      <c r="T131" s="6">
        <f t="shared" si="45"/>
        <v>-4.1546772008277113</v>
      </c>
      <c r="U131" s="14"/>
      <c r="V131" s="4" t="e">
        <f t="shared" si="46"/>
        <v>#DIV/0!</v>
      </c>
      <c r="W131" s="5" t="e">
        <f t="shared" si="47"/>
        <v>#DIV/0!</v>
      </c>
      <c r="X131" s="5">
        <f t="shared" si="48"/>
        <v>26.082224011764293</v>
      </c>
      <c r="Y131" s="5" t="e">
        <f t="shared" si="49"/>
        <v>#DIV/0!</v>
      </c>
      <c r="Z131" s="5">
        <f t="shared" si="51"/>
        <v>78.37</v>
      </c>
      <c r="AA131" s="6" t="e">
        <f t="shared" si="50"/>
        <v>#DIV/0!</v>
      </c>
    </row>
    <row r="132" spans="1:27" x14ac:dyDescent="0.25">
      <c r="A132">
        <f t="shared" si="35"/>
        <v>3.6609921288669233E-3</v>
      </c>
      <c r="B132" s="6"/>
      <c r="C132">
        <v>1.032</v>
      </c>
      <c r="D132" s="33"/>
      <c r="E132" s="5"/>
      <c r="F132" s="7">
        <f t="shared" si="36"/>
        <v>0.43424112669249815</v>
      </c>
      <c r="G132" s="17" t="e">
        <f t="shared" si="37"/>
        <v>#DIV/0!</v>
      </c>
      <c r="I132" s="4">
        <f t="shared" si="38"/>
        <v>1</v>
      </c>
      <c r="J132" s="6">
        <f t="shared" si="39"/>
        <v>1</v>
      </c>
      <c r="K132" s="11">
        <f t="shared" si="40"/>
        <v>1.5690855307326605E-2</v>
      </c>
      <c r="L132" s="18">
        <f t="shared" si="41"/>
        <v>65.770793228723704</v>
      </c>
      <c r="O132" s="4" t="e">
        <f t="shared" si="42"/>
        <v>#DIV/0!</v>
      </c>
      <c r="P132" s="6" t="e">
        <f t="shared" si="18"/>
        <v>#DIV/0!</v>
      </c>
      <c r="Q132" s="14"/>
      <c r="R132" s="4" t="e">
        <f t="shared" si="43"/>
        <v>#DIV/0!</v>
      </c>
      <c r="S132" s="5">
        <f t="shared" si="44"/>
        <v>-0.83415530770815371</v>
      </c>
      <c r="T132" s="6">
        <f t="shared" si="45"/>
        <v>-4.1546772008277113</v>
      </c>
      <c r="U132" s="14"/>
      <c r="V132" s="4" t="e">
        <f t="shared" si="46"/>
        <v>#DIV/0!</v>
      </c>
      <c r="W132" s="5" t="e">
        <f t="shared" si="47"/>
        <v>#DIV/0!</v>
      </c>
      <c r="X132" s="5">
        <f t="shared" si="48"/>
        <v>26.082224011764293</v>
      </c>
      <c r="Y132" s="5" t="e">
        <f t="shared" si="49"/>
        <v>#DIV/0!</v>
      </c>
      <c r="Z132" s="5">
        <f t="shared" si="51"/>
        <v>78.37</v>
      </c>
      <c r="AA132" s="6" t="e">
        <f t="shared" si="50"/>
        <v>#DIV/0!</v>
      </c>
    </row>
    <row r="133" spans="1:27" x14ac:dyDescent="0.25">
      <c r="A133">
        <f t="shared" si="35"/>
        <v>3.6609921288669233E-3</v>
      </c>
      <c r="B133" s="6"/>
      <c r="C133">
        <v>1.032</v>
      </c>
      <c r="D133" s="33"/>
      <c r="E133" s="5"/>
      <c r="F133" s="7">
        <f t="shared" si="36"/>
        <v>0.43424112669249815</v>
      </c>
      <c r="G133" s="17" t="e">
        <f t="shared" si="37"/>
        <v>#DIV/0!</v>
      </c>
      <c r="I133" s="4">
        <f t="shared" si="38"/>
        <v>1</v>
      </c>
      <c r="J133" s="6">
        <f t="shared" si="39"/>
        <v>1</v>
      </c>
      <c r="K133" s="11">
        <f t="shared" si="40"/>
        <v>1.5690855307326605E-2</v>
      </c>
      <c r="L133" s="18">
        <f t="shared" si="41"/>
        <v>65.770793228723704</v>
      </c>
      <c r="O133" s="4" t="e">
        <f t="shared" si="42"/>
        <v>#DIV/0!</v>
      </c>
      <c r="P133" s="6" t="e">
        <f t="shared" si="18"/>
        <v>#DIV/0!</v>
      </c>
      <c r="Q133" s="14"/>
      <c r="R133" s="4" t="e">
        <f t="shared" si="43"/>
        <v>#DIV/0!</v>
      </c>
      <c r="S133" s="5">
        <f t="shared" si="44"/>
        <v>-0.83415530770815371</v>
      </c>
      <c r="T133" s="6">
        <f t="shared" si="45"/>
        <v>-4.1546772008277113</v>
      </c>
      <c r="U133" s="14"/>
      <c r="V133" s="4" t="e">
        <f t="shared" si="46"/>
        <v>#DIV/0!</v>
      </c>
      <c r="W133" s="5" t="e">
        <f t="shared" si="47"/>
        <v>#DIV/0!</v>
      </c>
      <c r="X133" s="5">
        <f t="shared" si="48"/>
        <v>26.082224011764293</v>
      </c>
      <c r="Y133" s="5" t="e">
        <f t="shared" si="49"/>
        <v>#DIV/0!</v>
      </c>
      <c r="Z133" s="5">
        <f t="shared" si="51"/>
        <v>78.37</v>
      </c>
      <c r="AA133" s="6" t="e">
        <f t="shared" si="50"/>
        <v>#DIV/0!</v>
      </c>
    </row>
    <row r="134" spans="1:27" x14ac:dyDescent="0.25">
      <c r="A134">
        <f t="shared" si="35"/>
        <v>3.6609921288669233E-3</v>
      </c>
      <c r="B134" s="6"/>
      <c r="C134">
        <v>1.032</v>
      </c>
      <c r="D134" s="33"/>
      <c r="E134" s="5"/>
      <c r="F134" s="7">
        <f t="shared" si="36"/>
        <v>0.43424112669249815</v>
      </c>
      <c r="G134" s="17" t="e">
        <f t="shared" si="37"/>
        <v>#DIV/0!</v>
      </c>
      <c r="I134" s="4">
        <f t="shared" si="38"/>
        <v>1</v>
      </c>
      <c r="J134" s="6">
        <f t="shared" si="39"/>
        <v>1</v>
      </c>
      <c r="K134" s="11">
        <f t="shared" si="40"/>
        <v>1.5690855307326605E-2</v>
      </c>
      <c r="L134" s="18">
        <f t="shared" si="41"/>
        <v>65.770793228723704</v>
      </c>
      <c r="O134" s="4" t="e">
        <f t="shared" si="42"/>
        <v>#DIV/0!</v>
      </c>
      <c r="P134" s="6" t="e">
        <f t="shared" si="18"/>
        <v>#DIV/0!</v>
      </c>
      <c r="Q134" s="14"/>
      <c r="R134" s="4" t="e">
        <f t="shared" si="43"/>
        <v>#DIV/0!</v>
      </c>
      <c r="S134" s="5">
        <f t="shared" si="44"/>
        <v>-0.83415530770815371</v>
      </c>
      <c r="T134" s="6">
        <f t="shared" si="45"/>
        <v>-4.1546772008277113</v>
      </c>
      <c r="U134" s="14"/>
      <c r="V134" s="4" t="e">
        <f t="shared" si="46"/>
        <v>#DIV/0!</v>
      </c>
      <c r="W134" s="5" t="e">
        <f t="shared" si="47"/>
        <v>#DIV/0!</v>
      </c>
      <c r="X134" s="5">
        <f t="shared" si="48"/>
        <v>26.082224011764293</v>
      </c>
      <c r="Y134" s="5" t="e">
        <f t="shared" si="49"/>
        <v>#DIV/0!</v>
      </c>
      <c r="Z134" s="5">
        <f t="shared" si="51"/>
        <v>78.37</v>
      </c>
      <c r="AA134" s="6" t="e">
        <f t="shared" si="50"/>
        <v>#DIV/0!</v>
      </c>
    </row>
    <row r="135" spans="1:27" x14ac:dyDescent="0.25">
      <c r="A135">
        <f t="shared" si="35"/>
        <v>3.6609921288669233E-3</v>
      </c>
      <c r="B135" s="6"/>
      <c r="C135">
        <v>1.032</v>
      </c>
      <c r="D135" s="33"/>
      <c r="E135" s="5"/>
      <c r="F135" s="7">
        <f t="shared" si="36"/>
        <v>0.43424112669249815</v>
      </c>
      <c r="G135" s="17" t="e">
        <f t="shared" si="37"/>
        <v>#DIV/0!</v>
      </c>
      <c r="I135" s="4">
        <f t="shared" si="38"/>
        <v>1</v>
      </c>
      <c r="J135" s="6">
        <f t="shared" si="39"/>
        <v>1</v>
      </c>
      <c r="K135" s="11">
        <f t="shared" si="40"/>
        <v>1.5690855307326605E-2</v>
      </c>
      <c r="L135" s="18">
        <f t="shared" si="41"/>
        <v>65.770793228723704</v>
      </c>
      <c r="O135" s="4" t="e">
        <f t="shared" si="42"/>
        <v>#DIV/0!</v>
      </c>
      <c r="P135" s="6" t="e">
        <f t="shared" si="18"/>
        <v>#DIV/0!</v>
      </c>
      <c r="Q135" s="14"/>
      <c r="R135" s="4" t="e">
        <f t="shared" si="43"/>
        <v>#DIV/0!</v>
      </c>
      <c r="S135" s="5">
        <f t="shared" si="44"/>
        <v>-0.83415530770815371</v>
      </c>
      <c r="T135" s="6">
        <f t="shared" si="45"/>
        <v>-4.1546772008277113</v>
      </c>
      <c r="U135" s="14"/>
      <c r="V135" s="4" t="e">
        <f t="shared" si="46"/>
        <v>#DIV/0!</v>
      </c>
      <c r="W135" s="5" t="e">
        <f t="shared" si="47"/>
        <v>#DIV/0!</v>
      </c>
      <c r="X135" s="5">
        <f t="shared" si="48"/>
        <v>26.082224011764293</v>
      </c>
      <c r="Y135" s="5" t="e">
        <f t="shared" si="49"/>
        <v>#DIV/0!</v>
      </c>
      <c r="Z135" s="5">
        <f t="shared" si="51"/>
        <v>78.37</v>
      </c>
      <c r="AA135" s="6" t="e">
        <f t="shared" si="50"/>
        <v>#DIV/0!</v>
      </c>
    </row>
    <row r="136" spans="1:27" x14ac:dyDescent="0.25">
      <c r="A136">
        <f t="shared" si="35"/>
        <v>3.6609921288669233E-3</v>
      </c>
      <c r="B136" s="6"/>
      <c r="C136">
        <v>1.032</v>
      </c>
      <c r="D136" s="33"/>
      <c r="E136" s="5"/>
      <c r="F136" s="7">
        <f t="shared" si="36"/>
        <v>0.43424112669249815</v>
      </c>
      <c r="G136" s="17" t="e">
        <f t="shared" si="37"/>
        <v>#DIV/0!</v>
      </c>
      <c r="I136" s="4">
        <f t="shared" si="38"/>
        <v>1</v>
      </c>
      <c r="J136" s="6">
        <f t="shared" si="39"/>
        <v>1</v>
      </c>
      <c r="K136" s="11">
        <f t="shared" si="40"/>
        <v>1.5690855307326605E-2</v>
      </c>
      <c r="L136" s="18">
        <f t="shared" si="41"/>
        <v>65.770793228723704</v>
      </c>
      <c r="O136" s="4" t="e">
        <f t="shared" si="42"/>
        <v>#DIV/0!</v>
      </c>
      <c r="P136" s="6" t="e">
        <f t="shared" si="18"/>
        <v>#DIV/0!</v>
      </c>
      <c r="Q136" s="14"/>
      <c r="R136" s="4" t="e">
        <f t="shared" si="43"/>
        <v>#DIV/0!</v>
      </c>
      <c r="S136" s="5">
        <f t="shared" si="44"/>
        <v>-0.83415530770815371</v>
      </c>
      <c r="T136" s="6">
        <f t="shared" si="45"/>
        <v>-4.1546772008277113</v>
      </c>
      <c r="U136" s="14"/>
      <c r="V136" s="4" t="e">
        <f t="shared" si="46"/>
        <v>#DIV/0!</v>
      </c>
      <c r="W136" s="5" t="e">
        <f t="shared" si="47"/>
        <v>#DIV/0!</v>
      </c>
      <c r="X136" s="5">
        <f t="shared" si="48"/>
        <v>26.082224011764293</v>
      </c>
      <c r="Y136" s="5" t="e">
        <f t="shared" si="49"/>
        <v>#DIV/0!</v>
      </c>
      <c r="Z136" s="5">
        <f t="shared" si="51"/>
        <v>78.37</v>
      </c>
      <c r="AA136" s="6" t="e">
        <f t="shared" si="50"/>
        <v>#DIV/0!</v>
      </c>
    </row>
    <row r="137" spans="1:27" x14ac:dyDescent="0.25">
      <c r="A137">
        <f t="shared" si="35"/>
        <v>3.6609921288669233E-3</v>
      </c>
      <c r="B137" s="6"/>
      <c r="C137">
        <v>1.032</v>
      </c>
      <c r="D137" s="33"/>
      <c r="E137" s="5"/>
      <c r="F137" s="7">
        <f t="shared" si="36"/>
        <v>0.43424112669249815</v>
      </c>
      <c r="G137" s="17" t="e">
        <f t="shared" si="37"/>
        <v>#DIV/0!</v>
      </c>
      <c r="I137" s="4">
        <f t="shared" si="38"/>
        <v>1</v>
      </c>
      <c r="J137" s="6">
        <f t="shared" si="39"/>
        <v>1</v>
      </c>
      <c r="K137" s="11">
        <f t="shared" si="40"/>
        <v>1.5690855307326605E-2</v>
      </c>
      <c r="L137" s="18">
        <f t="shared" si="41"/>
        <v>65.770793228723704</v>
      </c>
      <c r="O137" s="4" t="e">
        <f t="shared" si="42"/>
        <v>#DIV/0!</v>
      </c>
      <c r="P137" s="6" t="e">
        <f t="shared" si="18"/>
        <v>#DIV/0!</v>
      </c>
      <c r="Q137" s="14"/>
      <c r="R137" s="4" t="e">
        <f t="shared" si="43"/>
        <v>#DIV/0!</v>
      </c>
      <c r="S137" s="5">
        <f t="shared" si="44"/>
        <v>-0.83415530770815371</v>
      </c>
      <c r="T137" s="6">
        <f t="shared" si="45"/>
        <v>-4.1546772008277113</v>
      </c>
      <c r="U137" s="14"/>
      <c r="V137" s="4" t="e">
        <f t="shared" si="46"/>
        <v>#DIV/0!</v>
      </c>
      <c r="W137" s="5" t="e">
        <f t="shared" si="47"/>
        <v>#DIV/0!</v>
      </c>
      <c r="X137" s="5">
        <f t="shared" si="48"/>
        <v>26.082224011764293</v>
      </c>
      <c r="Y137" s="5" t="e">
        <f t="shared" si="49"/>
        <v>#DIV/0!</v>
      </c>
      <c r="Z137" s="5">
        <f t="shared" si="51"/>
        <v>78.37</v>
      </c>
      <c r="AA137" s="6" t="e">
        <f t="shared" si="50"/>
        <v>#DIV/0!</v>
      </c>
    </row>
    <row r="138" spans="1:27" x14ac:dyDescent="0.25">
      <c r="A138">
        <f t="shared" si="35"/>
        <v>3.6609921288669233E-3</v>
      </c>
      <c r="B138" s="6"/>
      <c r="C138">
        <v>1.032</v>
      </c>
      <c r="D138" s="33"/>
      <c r="E138" s="5"/>
      <c r="F138" s="7">
        <f t="shared" si="36"/>
        <v>0.43424112669249815</v>
      </c>
      <c r="G138" s="17" t="e">
        <f t="shared" si="37"/>
        <v>#DIV/0!</v>
      </c>
      <c r="I138" s="4">
        <f t="shared" si="38"/>
        <v>1</v>
      </c>
      <c r="J138" s="6">
        <f t="shared" si="39"/>
        <v>1</v>
      </c>
      <c r="K138" s="11">
        <f t="shared" si="40"/>
        <v>1.5690855307326605E-2</v>
      </c>
      <c r="L138" s="18">
        <f t="shared" si="41"/>
        <v>65.770793228723704</v>
      </c>
      <c r="O138" s="4" t="e">
        <f t="shared" si="42"/>
        <v>#DIV/0!</v>
      </c>
      <c r="P138" s="6" t="e">
        <f t="shared" si="18"/>
        <v>#DIV/0!</v>
      </c>
      <c r="Q138" s="14"/>
      <c r="R138" s="4" t="e">
        <f t="shared" si="43"/>
        <v>#DIV/0!</v>
      </c>
      <c r="S138" s="5">
        <f t="shared" si="44"/>
        <v>-0.83415530770815371</v>
      </c>
      <c r="T138" s="6">
        <f t="shared" si="45"/>
        <v>-4.1546772008277113</v>
      </c>
      <c r="U138" s="14"/>
      <c r="V138" s="4" t="e">
        <f t="shared" si="46"/>
        <v>#DIV/0!</v>
      </c>
      <c r="W138" s="5" t="e">
        <f t="shared" si="47"/>
        <v>#DIV/0!</v>
      </c>
      <c r="X138" s="5">
        <f t="shared" si="48"/>
        <v>26.082224011764293</v>
      </c>
      <c r="Y138" s="5" t="e">
        <f t="shared" si="49"/>
        <v>#DIV/0!</v>
      </c>
      <c r="Z138" s="5">
        <f t="shared" si="51"/>
        <v>78.37</v>
      </c>
      <c r="AA138" s="6" t="e">
        <f t="shared" si="50"/>
        <v>#DIV/0!</v>
      </c>
    </row>
    <row r="139" spans="1:27" x14ac:dyDescent="0.25">
      <c r="A139">
        <f t="shared" si="35"/>
        <v>3.6609921288669233E-3</v>
      </c>
      <c r="B139" s="6"/>
      <c r="C139">
        <v>1.032</v>
      </c>
      <c r="D139" s="33"/>
      <c r="E139" s="5"/>
      <c r="F139" s="7">
        <f t="shared" si="36"/>
        <v>0.43424112669249815</v>
      </c>
      <c r="G139" s="17" t="e">
        <f t="shared" si="37"/>
        <v>#DIV/0!</v>
      </c>
      <c r="I139" s="4">
        <f t="shared" si="38"/>
        <v>1</v>
      </c>
      <c r="J139" s="6">
        <f t="shared" si="39"/>
        <v>1</v>
      </c>
      <c r="K139" s="11">
        <f t="shared" si="40"/>
        <v>1.5690855307326605E-2</v>
      </c>
      <c r="L139" s="18">
        <f t="shared" si="41"/>
        <v>65.770793228723704</v>
      </c>
      <c r="O139" s="4" t="e">
        <f t="shared" si="42"/>
        <v>#DIV/0!</v>
      </c>
      <c r="P139" s="6" t="e">
        <f t="shared" si="18"/>
        <v>#DIV/0!</v>
      </c>
      <c r="Q139" s="14"/>
      <c r="R139" s="4" t="e">
        <f t="shared" si="43"/>
        <v>#DIV/0!</v>
      </c>
      <c r="S139" s="5">
        <f t="shared" si="44"/>
        <v>-0.83415530770815371</v>
      </c>
      <c r="T139" s="6">
        <f t="shared" si="45"/>
        <v>-4.1546772008277113</v>
      </c>
      <c r="U139" s="14"/>
      <c r="V139" s="4" t="e">
        <f t="shared" si="46"/>
        <v>#DIV/0!</v>
      </c>
      <c r="W139" s="5" t="e">
        <f t="shared" si="47"/>
        <v>#DIV/0!</v>
      </c>
      <c r="X139" s="5">
        <f t="shared" si="48"/>
        <v>26.082224011764293</v>
      </c>
      <c r="Y139" s="5" t="e">
        <f t="shared" si="49"/>
        <v>#DIV/0!</v>
      </c>
      <c r="Z139" s="5">
        <f t="shared" si="51"/>
        <v>78.37</v>
      </c>
      <c r="AA139" s="6" t="e">
        <f t="shared" si="50"/>
        <v>#DIV/0!</v>
      </c>
    </row>
    <row r="140" spans="1:27" x14ac:dyDescent="0.25">
      <c r="A140">
        <f t="shared" si="35"/>
        <v>3.6609921288669233E-3</v>
      </c>
      <c r="B140" s="6"/>
      <c r="C140">
        <v>1.032</v>
      </c>
      <c r="D140" s="33"/>
      <c r="E140" s="5"/>
      <c r="F140" s="7">
        <f t="shared" si="36"/>
        <v>0.43424112669249815</v>
      </c>
      <c r="G140" s="17" t="e">
        <f t="shared" si="37"/>
        <v>#DIV/0!</v>
      </c>
      <c r="I140" s="4">
        <f t="shared" si="38"/>
        <v>1</v>
      </c>
      <c r="J140" s="6">
        <f t="shared" si="39"/>
        <v>1</v>
      </c>
      <c r="K140" s="11">
        <f t="shared" si="40"/>
        <v>1.5690855307326605E-2</v>
      </c>
      <c r="L140" s="18">
        <f t="shared" si="41"/>
        <v>65.770793228723704</v>
      </c>
      <c r="O140" s="4" t="e">
        <f t="shared" si="42"/>
        <v>#DIV/0!</v>
      </c>
      <c r="P140" s="6" t="e">
        <f t="shared" si="18"/>
        <v>#DIV/0!</v>
      </c>
      <c r="Q140" s="14"/>
      <c r="R140" s="4" t="e">
        <f t="shared" si="43"/>
        <v>#DIV/0!</v>
      </c>
      <c r="S140" s="5">
        <f t="shared" si="44"/>
        <v>-0.83415530770815371</v>
      </c>
      <c r="T140" s="6">
        <f t="shared" si="45"/>
        <v>-4.1546772008277113</v>
      </c>
      <c r="U140" s="14"/>
      <c r="V140" s="4" t="e">
        <f t="shared" si="46"/>
        <v>#DIV/0!</v>
      </c>
      <c r="W140" s="5" t="e">
        <f t="shared" si="47"/>
        <v>#DIV/0!</v>
      </c>
      <c r="X140" s="5">
        <f t="shared" si="48"/>
        <v>26.082224011764293</v>
      </c>
      <c r="Y140" s="5" t="e">
        <f t="shared" si="49"/>
        <v>#DIV/0!</v>
      </c>
      <c r="Z140" s="5">
        <f t="shared" si="51"/>
        <v>78.37</v>
      </c>
      <c r="AA140" s="6" t="e">
        <f t="shared" si="50"/>
        <v>#DIV/0!</v>
      </c>
    </row>
    <row r="141" spans="1:27" x14ac:dyDescent="0.25">
      <c r="A141">
        <f t="shared" si="35"/>
        <v>3.6609921288669233E-3</v>
      </c>
      <c r="B141" s="6"/>
      <c r="C141">
        <v>1.032</v>
      </c>
      <c r="D141" s="33"/>
      <c r="E141" s="5"/>
      <c r="F141" s="7">
        <f t="shared" si="36"/>
        <v>0.43424112669249815</v>
      </c>
      <c r="G141" s="17" t="e">
        <f t="shared" si="37"/>
        <v>#DIV/0!</v>
      </c>
      <c r="I141" s="4">
        <f t="shared" si="38"/>
        <v>1</v>
      </c>
      <c r="J141" s="6">
        <f t="shared" si="39"/>
        <v>1</v>
      </c>
      <c r="K141" s="11">
        <f t="shared" si="40"/>
        <v>1.5690855307326605E-2</v>
      </c>
      <c r="L141" s="18">
        <f t="shared" si="41"/>
        <v>65.770793228723704</v>
      </c>
      <c r="O141" s="4" t="e">
        <f t="shared" si="42"/>
        <v>#DIV/0!</v>
      </c>
      <c r="P141" s="6" t="e">
        <f t="shared" si="18"/>
        <v>#DIV/0!</v>
      </c>
      <c r="Q141" s="14"/>
      <c r="R141" s="4" t="e">
        <f t="shared" si="43"/>
        <v>#DIV/0!</v>
      </c>
      <c r="S141" s="5">
        <f t="shared" si="44"/>
        <v>-0.83415530770815371</v>
      </c>
      <c r="T141" s="6">
        <f t="shared" si="45"/>
        <v>-4.1546772008277113</v>
      </c>
      <c r="U141" s="14"/>
      <c r="V141" s="4" t="e">
        <f t="shared" si="46"/>
        <v>#DIV/0!</v>
      </c>
      <c r="W141" s="5" t="e">
        <f t="shared" si="47"/>
        <v>#DIV/0!</v>
      </c>
      <c r="X141" s="5">
        <f t="shared" si="48"/>
        <v>26.082224011764293</v>
      </c>
      <c r="Y141" s="5" t="e">
        <f t="shared" si="49"/>
        <v>#DIV/0!</v>
      </c>
      <c r="Z141" s="5">
        <f t="shared" si="51"/>
        <v>78.37</v>
      </c>
      <c r="AA141" s="6" t="e">
        <f t="shared" si="50"/>
        <v>#DIV/0!</v>
      </c>
    </row>
    <row r="142" spans="1:27" x14ac:dyDescent="0.25">
      <c r="A142">
        <f t="shared" si="35"/>
        <v>3.6609921288669233E-3</v>
      </c>
      <c r="B142" s="6"/>
      <c r="C142">
        <v>1.032</v>
      </c>
      <c r="D142" s="33"/>
      <c r="E142" s="5"/>
      <c r="F142" s="7">
        <f t="shared" si="36"/>
        <v>0.43424112669249815</v>
      </c>
      <c r="G142" s="17" t="e">
        <f t="shared" si="37"/>
        <v>#DIV/0!</v>
      </c>
      <c r="I142" s="4">
        <f t="shared" si="38"/>
        <v>1</v>
      </c>
      <c r="J142" s="6">
        <f t="shared" si="39"/>
        <v>1</v>
      </c>
      <c r="K142" s="11">
        <f t="shared" si="40"/>
        <v>1.5690855307326605E-2</v>
      </c>
      <c r="L142" s="18">
        <f t="shared" si="41"/>
        <v>65.770793228723704</v>
      </c>
      <c r="O142" s="4" t="e">
        <f t="shared" si="42"/>
        <v>#DIV/0!</v>
      </c>
      <c r="P142" s="6" t="e">
        <f t="shared" si="18"/>
        <v>#DIV/0!</v>
      </c>
      <c r="Q142" s="14"/>
      <c r="R142" s="4" t="e">
        <f t="shared" si="43"/>
        <v>#DIV/0!</v>
      </c>
      <c r="S142" s="5">
        <f t="shared" si="44"/>
        <v>-0.83415530770815371</v>
      </c>
      <c r="T142" s="6">
        <f t="shared" si="45"/>
        <v>-4.1546772008277113</v>
      </c>
      <c r="U142" s="14"/>
      <c r="V142" s="4" t="e">
        <f t="shared" si="46"/>
        <v>#DIV/0!</v>
      </c>
      <c r="W142" s="5" t="e">
        <f t="shared" si="47"/>
        <v>#DIV/0!</v>
      </c>
      <c r="X142" s="5">
        <f t="shared" si="48"/>
        <v>26.082224011764293</v>
      </c>
      <c r="Y142" s="5" t="e">
        <f t="shared" si="49"/>
        <v>#DIV/0!</v>
      </c>
      <c r="Z142" s="5">
        <f t="shared" si="51"/>
        <v>78.37</v>
      </c>
      <c r="AA142" s="6" t="e">
        <f t="shared" si="50"/>
        <v>#DIV/0!</v>
      </c>
    </row>
    <row r="143" spans="1:27" x14ac:dyDescent="0.25">
      <c r="A143">
        <f t="shared" si="35"/>
        <v>3.6609921288669233E-3</v>
      </c>
      <c r="B143" s="6"/>
      <c r="C143">
        <v>1.032</v>
      </c>
      <c r="D143" s="33"/>
      <c r="E143" s="5"/>
      <c r="F143" s="7">
        <f t="shared" si="36"/>
        <v>0.43424112669249815</v>
      </c>
      <c r="G143" s="17" t="e">
        <f t="shared" si="37"/>
        <v>#DIV/0!</v>
      </c>
      <c r="I143" s="4">
        <f t="shared" si="38"/>
        <v>1</v>
      </c>
      <c r="J143" s="6">
        <f t="shared" si="39"/>
        <v>1</v>
      </c>
      <c r="K143" s="11">
        <f t="shared" si="40"/>
        <v>1.5690855307326605E-2</v>
      </c>
      <c r="L143" s="18">
        <f t="shared" si="41"/>
        <v>65.770793228723704</v>
      </c>
      <c r="O143" s="4" t="e">
        <f t="shared" si="42"/>
        <v>#DIV/0!</v>
      </c>
      <c r="P143" s="6" t="e">
        <f t="shared" si="18"/>
        <v>#DIV/0!</v>
      </c>
      <c r="Q143" s="14"/>
      <c r="R143" s="4" t="e">
        <f t="shared" si="43"/>
        <v>#DIV/0!</v>
      </c>
      <c r="S143" s="5">
        <f t="shared" si="44"/>
        <v>-0.83415530770815371</v>
      </c>
      <c r="T143" s="6">
        <f t="shared" si="45"/>
        <v>-4.1546772008277113</v>
      </c>
      <c r="U143" s="14"/>
      <c r="V143" s="4" t="e">
        <f t="shared" si="46"/>
        <v>#DIV/0!</v>
      </c>
      <c r="W143" s="5" t="e">
        <f t="shared" si="47"/>
        <v>#DIV/0!</v>
      </c>
      <c r="X143" s="5">
        <f t="shared" si="48"/>
        <v>26.082224011764293</v>
      </c>
      <c r="Y143" s="5" t="e">
        <f t="shared" si="49"/>
        <v>#DIV/0!</v>
      </c>
      <c r="Z143" s="5">
        <f t="shared" si="51"/>
        <v>78.37</v>
      </c>
      <c r="AA143" s="6" t="e">
        <f t="shared" si="50"/>
        <v>#DIV/0!</v>
      </c>
    </row>
    <row r="144" spans="1:27" x14ac:dyDescent="0.25">
      <c r="A144">
        <f t="shared" si="35"/>
        <v>3.6609921288669233E-3</v>
      </c>
      <c r="B144" s="6"/>
      <c r="C144">
        <v>1.032</v>
      </c>
      <c r="D144" s="33"/>
      <c r="E144" s="5"/>
      <c r="F144" s="7">
        <f t="shared" si="36"/>
        <v>0.43424112669249815</v>
      </c>
      <c r="G144" s="17" t="e">
        <f t="shared" si="37"/>
        <v>#DIV/0!</v>
      </c>
      <c r="I144" s="4">
        <f t="shared" si="38"/>
        <v>1</v>
      </c>
      <c r="J144" s="6">
        <f t="shared" si="39"/>
        <v>1</v>
      </c>
      <c r="K144" s="11">
        <f t="shared" si="40"/>
        <v>1.5690855307326605E-2</v>
      </c>
      <c r="L144" s="18">
        <f t="shared" si="41"/>
        <v>65.770793228723704</v>
      </c>
      <c r="O144" s="4" t="e">
        <f t="shared" si="42"/>
        <v>#DIV/0!</v>
      </c>
      <c r="P144" s="6" t="e">
        <f t="shared" si="18"/>
        <v>#DIV/0!</v>
      </c>
      <c r="Q144" s="14"/>
      <c r="R144" s="4" t="e">
        <f t="shared" si="43"/>
        <v>#DIV/0!</v>
      </c>
      <c r="S144" s="5">
        <f t="shared" si="44"/>
        <v>-0.83415530770815371</v>
      </c>
      <c r="T144" s="6">
        <f t="shared" si="45"/>
        <v>-4.1546772008277113</v>
      </c>
      <c r="U144" s="14"/>
      <c r="V144" s="4" t="e">
        <f t="shared" si="46"/>
        <v>#DIV/0!</v>
      </c>
      <c r="W144" s="5" t="e">
        <f t="shared" si="47"/>
        <v>#DIV/0!</v>
      </c>
      <c r="X144" s="5">
        <f t="shared" si="48"/>
        <v>26.082224011764293</v>
      </c>
      <c r="Y144" s="5" t="e">
        <f t="shared" si="49"/>
        <v>#DIV/0!</v>
      </c>
      <c r="Z144" s="5">
        <f t="shared" si="51"/>
        <v>78.37</v>
      </c>
      <c r="AA144" s="6" t="e">
        <f t="shared" si="50"/>
        <v>#DIV/0!</v>
      </c>
    </row>
    <row r="145" spans="1:27" x14ac:dyDescent="0.25">
      <c r="A145">
        <f t="shared" si="35"/>
        <v>3.6609921288669233E-3</v>
      </c>
      <c r="B145" s="6"/>
      <c r="C145">
        <v>1.032</v>
      </c>
      <c r="D145" s="33"/>
      <c r="E145" s="5"/>
      <c r="F145" s="7">
        <f t="shared" si="36"/>
        <v>0.43424112669249815</v>
      </c>
      <c r="G145" s="17" t="e">
        <f t="shared" si="37"/>
        <v>#DIV/0!</v>
      </c>
      <c r="I145" s="4">
        <f t="shared" si="38"/>
        <v>1</v>
      </c>
      <c r="J145" s="6">
        <f t="shared" si="39"/>
        <v>1</v>
      </c>
      <c r="K145" s="11">
        <f t="shared" si="40"/>
        <v>1.5690855307326605E-2</v>
      </c>
      <c r="L145" s="18">
        <f t="shared" si="41"/>
        <v>65.770793228723704</v>
      </c>
      <c r="O145" s="4" t="e">
        <f t="shared" si="42"/>
        <v>#DIV/0!</v>
      </c>
      <c r="P145" s="6" t="e">
        <f t="shared" si="18"/>
        <v>#DIV/0!</v>
      </c>
      <c r="Q145" s="14"/>
      <c r="R145" s="4" t="e">
        <f t="shared" si="43"/>
        <v>#DIV/0!</v>
      </c>
      <c r="S145" s="5">
        <f t="shared" si="44"/>
        <v>-0.83415530770815371</v>
      </c>
      <c r="T145" s="6">
        <f t="shared" si="45"/>
        <v>-4.1546772008277113</v>
      </c>
      <c r="U145" s="14"/>
      <c r="V145" s="4" t="e">
        <f t="shared" si="46"/>
        <v>#DIV/0!</v>
      </c>
      <c r="W145" s="5" t="e">
        <f t="shared" si="47"/>
        <v>#DIV/0!</v>
      </c>
      <c r="X145" s="5">
        <f t="shared" si="48"/>
        <v>26.082224011764293</v>
      </c>
      <c r="Y145" s="5" t="e">
        <f t="shared" si="49"/>
        <v>#DIV/0!</v>
      </c>
      <c r="Z145" s="5">
        <f t="shared" si="51"/>
        <v>78.37</v>
      </c>
      <c r="AA145" s="6" t="e">
        <f t="shared" si="50"/>
        <v>#DIV/0!</v>
      </c>
    </row>
    <row r="146" spans="1:27" x14ac:dyDescent="0.25">
      <c r="A146">
        <f t="shared" si="35"/>
        <v>3.6609921288669233E-3</v>
      </c>
      <c r="B146" s="6"/>
      <c r="C146">
        <v>1.032</v>
      </c>
      <c r="D146" s="33"/>
      <c r="E146" s="5"/>
      <c r="F146" s="7">
        <f t="shared" si="36"/>
        <v>0.43424112669249815</v>
      </c>
      <c r="G146" s="17" t="e">
        <f t="shared" si="37"/>
        <v>#DIV/0!</v>
      </c>
      <c r="I146" s="4">
        <f t="shared" si="38"/>
        <v>1</v>
      </c>
      <c r="J146" s="6">
        <f t="shared" si="39"/>
        <v>1</v>
      </c>
      <c r="K146" s="11">
        <f t="shared" si="40"/>
        <v>1.5690855307326605E-2</v>
      </c>
      <c r="L146" s="18">
        <f t="shared" si="41"/>
        <v>65.770793228723704</v>
      </c>
      <c r="O146" s="4" t="e">
        <f t="shared" si="42"/>
        <v>#DIV/0!</v>
      </c>
      <c r="P146" s="6" t="e">
        <f t="shared" si="18"/>
        <v>#DIV/0!</v>
      </c>
      <c r="Q146" s="14"/>
      <c r="R146" s="4" t="e">
        <f t="shared" si="43"/>
        <v>#DIV/0!</v>
      </c>
      <c r="S146" s="5">
        <f t="shared" si="44"/>
        <v>-0.83415530770815371</v>
      </c>
      <c r="T146" s="6">
        <f t="shared" si="45"/>
        <v>-4.1546772008277113</v>
      </c>
      <c r="U146" s="14"/>
      <c r="V146" s="4" t="e">
        <f t="shared" si="46"/>
        <v>#DIV/0!</v>
      </c>
      <c r="W146" s="5" t="e">
        <f t="shared" si="47"/>
        <v>#DIV/0!</v>
      </c>
      <c r="X146" s="5">
        <f t="shared" si="48"/>
        <v>26.082224011764293</v>
      </c>
      <c r="Y146" s="5" t="e">
        <f t="shared" si="49"/>
        <v>#DIV/0!</v>
      </c>
      <c r="Z146" s="5">
        <f t="shared" si="51"/>
        <v>78.37</v>
      </c>
      <c r="AA146" s="6" t="e">
        <f t="shared" si="50"/>
        <v>#DIV/0!</v>
      </c>
    </row>
    <row r="147" spans="1:27" x14ac:dyDescent="0.25">
      <c r="A147">
        <f t="shared" si="35"/>
        <v>3.6609921288669233E-3</v>
      </c>
      <c r="B147" s="6"/>
      <c r="C147">
        <v>1.032</v>
      </c>
      <c r="D147" s="33"/>
      <c r="E147" s="5"/>
      <c r="F147" s="7">
        <f t="shared" si="36"/>
        <v>0.43424112669249815</v>
      </c>
      <c r="G147" s="17" t="e">
        <f t="shared" si="37"/>
        <v>#DIV/0!</v>
      </c>
      <c r="I147" s="4">
        <f t="shared" si="38"/>
        <v>1</v>
      </c>
      <c r="J147" s="6">
        <f t="shared" si="39"/>
        <v>1</v>
      </c>
      <c r="K147" s="11">
        <f t="shared" si="40"/>
        <v>1.5690855307326605E-2</v>
      </c>
      <c r="L147" s="18">
        <f t="shared" si="41"/>
        <v>65.770793228723704</v>
      </c>
      <c r="O147" s="4" t="e">
        <f t="shared" si="42"/>
        <v>#DIV/0!</v>
      </c>
      <c r="P147" s="6" t="e">
        <f t="shared" si="18"/>
        <v>#DIV/0!</v>
      </c>
      <c r="Q147" s="14"/>
      <c r="R147" s="4" t="e">
        <f t="shared" si="43"/>
        <v>#DIV/0!</v>
      </c>
      <c r="S147" s="5">
        <f t="shared" si="44"/>
        <v>-0.83415530770815371</v>
      </c>
      <c r="T147" s="6">
        <f t="shared" si="45"/>
        <v>-4.1546772008277113</v>
      </c>
      <c r="U147" s="14"/>
      <c r="V147" s="4" t="e">
        <f t="shared" si="46"/>
        <v>#DIV/0!</v>
      </c>
      <c r="W147" s="5" t="e">
        <f t="shared" si="47"/>
        <v>#DIV/0!</v>
      </c>
      <c r="X147" s="5">
        <f t="shared" si="48"/>
        <v>26.082224011764293</v>
      </c>
      <c r="Y147" s="5" t="e">
        <f t="shared" si="49"/>
        <v>#DIV/0!</v>
      </c>
      <c r="Z147" s="5">
        <f t="shared" si="51"/>
        <v>78.37</v>
      </c>
      <c r="AA147" s="6" t="e">
        <f t="shared" si="50"/>
        <v>#DIV/0!</v>
      </c>
    </row>
    <row r="148" spans="1:27" x14ac:dyDescent="0.25">
      <c r="A148">
        <f t="shared" si="35"/>
        <v>3.6609921288669233E-3</v>
      </c>
      <c r="B148" s="6"/>
      <c r="C148">
        <v>1.032</v>
      </c>
      <c r="D148" s="33"/>
      <c r="E148" s="5"/>
      <c r="F148" s="7">
        <f t="shared" si="36"/>
        <v>0.43424112669249815</v>
      </c>
      <c r="G148" s="17" t="e">
        <f t="shared" si="37"/>
        <v>#DIV/0!</v>
      </c>
      <c r="I148" s="4">
        <f t="shared" si="38"/>
        <v>1</v>
      </c>
      <c r="J148" s="6">
        <f t="shared" si="39"/>
        <v>1</v>
      </c>
      <c r="K148" s="11">
        <f t="shared" si="40"/>
        <v>1.5690855307326605E-2</v>
      </c>
      <c r="L148" s="18">
        <f t="shared" si="41"/>
        <v>65.770793228723704</v>
      </c>
      <c r="O148" s="4" t="e">
        <f t="shared" si="42"/>
        <v>#DIV/0!</v>
      </c>
      <c r="P148" s="6" t="e">
        <f t="shared" si="18"/>
        <v>#DIV/0!</v>
      </c>
      <c r="Q148" s="14"/>
      <c r="R148" s="4" t="e">
        <f t="shared" si="43"/>
        <v>#DIV/0!</v>
      </c>
      <c r="S148" s="5">
        <f t="shared" si="44"/>
        <v>-0.83415530770815371</v>
      </c>
      <c r="T148" s="6">
        <f t="shared" si="45"/>
        <v>-4.1546772008277113</v>
      </c>
      <c r="U148" s="14"/>
      <c r="V148" s="4" t="e">
        <f t="shared" si="46"/>
        <v>#DIV/0!</v>
      </c>
      <c r="W148" s="5" t="e">
        <f t="shared" si="47"/>
        <v>#DIV/0!</v>
      </c>
      <c r="X148" s="5">
        <f t="shared" si="48"/>
        <v>26.082224011764293</v>
      </c>
      <c r="Y148" s="5" t="e">
        <f t="shared" si="49"/>
        <v>#DIV/0!</v>
      </c>
      <c r="Z148" s="5">
        <f t="shared" si="51"/>
        <v>78.37</v>
      </c>
      <c r="AA148" s="59" t="e">
        <f t="shared" si="50"/>
        <v>#DIV/0!</v>
      </c>
    </row>
    <row r="149" spans="1:27" x14ac:dyDescent="0.25">
      <c r="A149">
        <f t="shared" si="35"/>
        <v>3.6609921288669233E-3</v>
      </c>
      <c r="B149" s="6"/>
      <c r="C149">
        <v>1.032</v>
      </c>
      <c r="D149" s="33"/>
      <c r="E149" s="5"/>
      <c r="F149" s="7">
        <f t="shared" si="36"/>
        <v>0.43424112669249815</v>
      </c>
      <c r="G149" s="17" t="e">
        <f t="shared" si="37"/>
        <v>#DIV/0!</v>
      </c>
      <c r="I149" s="4">
        <f t="shared" si="38"/>
        <v>1</v>
      </c>
      <c r="J149" s="6">
        <f t="shared" si="39"/>
        <v>1</v>
      </c>
      <c r="K149" s="11">
        <f t="shared" si="40"/>
        <v>1.5690855307326605E-2</v>
      </c>
      <c r="L149" s="18">
        <f t="shared" si="41"/>
        <v>65.770793228723704</v>
      </c>
      <c r="O149" s="4" t="e">
        <f t="shared" si="42"/>
        <v>#DIV/0!</v>
      </c>
      <c r="P149" s="6" t="e">
        <f t="shared" ref="P149:P156" si="52">ABS(O149)</f>
        <v>#DIV/0!</v>
      </c>
      <c r="Q149" s="14"/>
      <c r="R149" s="4" t="e">
        <f t="shared" si="43"/>
        <v>#DIV/0!</v>
      </c>
      <c r="S149" s="5">
        <f t="shared" si="44"/>
        <v>-0.83415530770815371</v>
      </c>
      <c r="T149" s="6">
        <f t="shared" si="45"/>
        <v>-4.1546772008277113</v>
      </c>
      <c r="U149" s="14"/>
      <c r="V149" s="4" t="e">
        <f t="shared" si="46"/>
        <v>#DIV/0!</v>
      </c>
      <c r="W149" s="5" t="e">
        <f t="shared" si="47"/>
        <v>#DIV/0!</v>
      </c>
      <c r="X149" s="5">
        <f t="shared" si="48"/>
        <v>26.082224011764293</v>
      </c>
      <c r="Y149" s="5" t="e">
        <f t="shared" si="49"/>
        <v>#DIV/0!</v>
      </c>
      <c r="Z149" s="5">
        <f t="shared" si="51"/>
        <v>78.37</v>
      </c>
      <c r="AA149" s="6" t="e">
        <f t="shared" si="50"/>
        <v>#DIV/0!</v>
      </c>
    </row>
    <row r="150" spans="1:27" x14ac:dyDescent="0.25">
      <c r="A150">
        <f t="shared" si="35"/>
        <v>3.6609921288669233E-3</v>
      </c>
      <c r="B150" s="6"/>
      <c r="C150">
        <v>1.032</v>
      </c>
      <c r="D150" s="33"/>
      <c r="E150" s="5"/>
      <c r="F150" s="7">
        <f t="shared" si="36"/>
        <v>0.43424112669249815</v>
      </c>
      <c r="G150" s="17" t="e">
        <f t="shared" si="37"/>
        <v>#DIV/0!</v>
      </c>
      <c r="I150" s="4">
        <f t="shared" si="38"/>
        <v>1</v>
      </c>
      <c r="J150" s="6">
        <f t="shared" si="39"/>
        <v>1</v>
      </c>
      <c r="K150" s="11">
        <f t="shared" si="40"/>
        <v>1.5690855307326605E-2</v>
      </c>
      <c r="L150" s="18">
        <f t="shared" si="41"/>
        <v>65.770793228723704</v>
      </c>
      <c r="O150" s="4" t="e">
        <f t="shared" si="42"/>
        <v>#DIV/0!</v>
      </c>
      <c r="P150" s="6" t="e">
        <f t="shared" si="52"/>
        <v>#DIV/0!</v>
      </c>
      <c r="Q150" s="14"/>
      <c r="R150" s="4" t="e">
        <f t="shared" si="43"/>
        <v>#DIV/0!</v>
      </c>
      <c r="S150" s="5">
        <f t="shared" si="44"/>
        <v>-0.83415530770815371</v>
      </c>
      <c r="T150" s="6">
        <f t="shared" si="45"/>
        <v>-4.1546772008277113</v>
      </c>
      <c r="U150" s="14"/>
      <c r="V150" s="4" t="e">
        <f t="shared" si="46"/>
        <v>#DIV/0!</v>
      </c>
      <c r="W150" s="5" t="e">
        <f t="shared" si="47"/>
        <v>#DIV/0!</v>
      </c>
      <c r="X150" s="5">
        <f t="shared" si="48"/>
        <v>26.082224011764293</v>
      </c>
      <c r="Y150" s="5" t="e">
        <f t="shared" si="49"/>
        <v>#DIV/0!</v>
      </c>
      <c r="Z150" s="5">
        <f t="shared" si="51"/>
        <v>78.37</v>
      </c>
      <c r="AA150" s="6" t="e">
        <f t="shared" si="50"/>
        <v>#DIV/0!</v>
      </c>
    </row>
    <row r="151" spans="1:27" x14ac:dyDescent="0.25">
      <c r="A151">
        <f t="shared" si="35"/>
        <v>3.6609921288669233E-3</v>
      </c>
      <c r="B151" s="6"/>
      <c r="C151">
        <v>1.032</v>
      </c>
      <c r="D151" s="33"/>
      <c r="E151" s="5"/>
      <c r="F151" s="7">
        <f t="shared" si="36"/>
        <v>0.43424112669249815</v>
      </c>
      <c r="G151" s="17" t="e">
        <f t="shared" si="37"/>
        <v>#DIV/0!</v>
      </c>
      <c r="I151" s="4">
        <f t="shared" si="38"/>
        <v>1</v>
      </c>
      <c r="J151" s="6">
        <f t="shared" si="39"/>
        <v>1</v>
      </c>
      <c r="K151" s="11">
        <f t="shared" si="40"/>
        <v>1.5690855307326605E-2</v>
      </c>
      <c r="L151" s="18">
        <f t="shared" si="41"/>
        <v>65.770793228723704</v>
      </c>
      <c r="O151" s="4" t="e">
        <f t="shared" si="42"/>
        <v>#DIV/0!</v>
      </c>
      <c r="P151" s="6" t="e">
        <f t="shared" si="52"/>
        <v>#DIV/0!</v>
      </c>
      <c r="Q151" s="14"/>
      <c r="R151" s="4" t="e">
        <f t="shared" si="43"/>
        <v>#DIV/0!</v>
      </c>
      <c r="S151" s="5">
        <f t="shared" si="44"/>
        <v>-0.83415530770815371</v>
      </c>
      <c r="T151" s="6">
        <f t="shared" si="45"/>
        <v>-4.1546772008277113</v>
      </c>
      <c r="U151" s="14"/>
      <c r="V151" s="4" t="e">
        <f t="shared" si="46"/>
        <v>#DIV/0!</v>
      </c>
      <c r="W151" s="5" t="e">
        <f t="shared" si="47"/>
        <v>#DIV/0!</v>
      </c>
      <c r="X151" s="5">
        <f t="shared" si="48"/>
        <v>26.082224011764293</v>
      </c>
      <c r="Y151" s="5" t="e">
        <f t="shared" si="49"/>
        <v>#DIV/0!</v>
      </c>
      <c r="Z151" s="5">
        <f t="shared" si="51"/>
        <v>78.37</v>
      </c>
      <c r="AA151" s="6" t="e">
        <f t="shared" si="50"/>
        <v>#DIV/0!</v>
      </c>
    </row>
    <row r="152" spans="1:27" x14ac:dyDescent="0.25">
      <c r="A152">
        <f t="shared" si="35"/>
        <v>3.6609921288669233E-3</v>
      </c>
      <c r="B152" s="6"/>
      <c r="C152">
        <v>1.032</v>
      </c>
      <c r="D152" s="33"/>
      <c r="E152" s="5"/>
      <c r="F152" s="7">
        <f t="shared" si="36"/>
        <v>0.43424112669249815</v>
      </c>
      <c r="G152" s="17" t="e">
        <f t="shared" si="37"/>
        <v>#DIV/0!</v>
      </c>
      <c r="I152" s="4">
        <f t="shared" si="38"/>
        <v>1</v>
      </c>
      <c r="J152" s="6">
        <f t="shared" si="39"/>
        <v>1</v>
      </c>
      <c r="K152" s="11">
        <f t="shared" si="40"/>
        <v>1.5690855307326605E-2</v>
      </c>
      <c r="L152" s="18">
        <f t="shared" si="41"/>
        <v>65.770793228723704</v>
      </c>
      <c r="O152" s="4" t="e">
        <f t="shared" si="42"/>
        <v>#DIV/0!</v>
      </c>
      <c r="P152" s="6" t="e">
        <f t="shared" si="52"/>
        <v>#DIV/0!</v>
      </c>
      <c r="Q152" s="14"/>
      <c r="R152" s="4" t="e">
        <f t="shared" si="43"/>
        <v>#DIV/0!</v>
      </c>
      <c r="S152" s="5">
        <f t="shared" si="44"/>
        <v>-0.83415530770815371</v>
      </c>
      <c r="T152" s="6">
        <f t="shared" si="45"/>
        <v>-4.1546772008277113</v>
      </c>
      <c r="U152" s="14"/>
      <c r="V152" s="4" t="e">
        <f t="shared" si="46"/>
        <v>#DIV/0!</v>
      </c>
      <c r="W152" s="5" t="e">
        <f t="shared" si="47"/>
        <v>#DIV/0!</v>
      </c>
      <c r="X152" s="5">
        <f t="shared" si="48"/>
        <v>26.082224011764293</v>
      </c>
      <c r="Y152" s="5" t="e">
        <f t="shared" si="49"/>
        <v>#DIV/0!</v>
      </c>
      <c r="Z152" s="5">
        <f t="shared" si="51"/>
        <v>78.37</v>
      </c>
      <c r="AA152" s="6" t="e">
        <f t="shared" si="50"/>
        <v>#DIV/0!</v>
      </c>
    </row>
    <row r="153" spans="1:27" x14ac:dyDescent="0.25">
      <c r="A153">
        <f t="shared" si="35"/>
        <v>3.6609921288669233E-3</v>
      </c>
      <c r="B153" s="6"/>
      <c r="C153">
        <v>1.032</v>
      </c>
      <c r="D153" s="33"/>
      <c r="E153" s="5"/>
      <c r="F153" s="7">
        <f t="shared" si="36"/>
        <v>0.43424112669249815</v>
      </c>
      <c r="G153" s="17" t="e">
        <f t="shared" si="37"/>
        <v>#DIV/0!</v>
      </c>
      <c r="I153" s="4">
        <f t="shared" si="38"/>
        <v>1</v>
      </c>
      <c r="J153" s="6">
        <f t="shared" si="39"/>
        <v>1</v>
      </c>
      <c r="K153" s="11">
        <f t="shared" si="40"/>
        <v>1.5690855307326605E-2</v>
      </c>
      <c r="L153" s="18">
        <f t="shared" si="41"/>
        <v>65.770793228723704</v>
      </c>
      <c r="O153" s="4" t="e">
        <f t="shared" si="42"/>
        <v>#DIV/0!</v>
      </c>
      <c r="P153" s="6" t="e">
        <f t="shared" si="52"/>
        <v>#DIV/0!</v>
      </c>
      <c r="Q153" s="14"/>
      <c r="R153" s="4" t="e">
        <f t="shared" si="43"/>
        <v>#DIV/0!</v>
      </c>
      <c r="S153" s="5">
        <f t="shared" si="44"/>
        <v>-0.83415530770815371</v>
      </c>
      <c r="T153" s="6">
        <f t="shared" si="45"/>
        <v>-4.1546772008277113</v>
      </c>
      <c r="U153" s="14"/>
      <c r="V153" s="4" t="e">
        <f t="shared" si="46"/>
        <v>#DIV/0!</v>
      </c>
      <c r="W153" s="5" t="e">
        <f t="shared" si="47"/>
        <v>#DIV/0!</v>
      </c>
      <c r="X153" s="5">
        <f t="shared" si="48"/>
        <v>26.082224011764293</v>
      </c>
      <c r="Y153" s="5" t="e">
        <f t="shared" si="49"/>
        <v>#DIV/0!</v>
      </c>
      <c r="Z153" s="5">
        <f t="shared" si="51"/>
        <v>78.37</v>
      </c>
      <c r="AA153" s="6" t="e">
        <f t="shared" si="50"/>
        <v>#DIV/0!</v>
      </c>
    </row>
    <row r="154" spans="1:27" x14ac:dyDescent="0.25">
      <c r="A154">
        <f t="shared" ref="A154:A156" si="53">1/(273.15+B154)</f>
        <v>3.6609921288669233E-3</v>
      </c>
      <c r="B154" s="6"/>
      <c r="C154">
        <v>1.032</v>
      </c>
      <c r="D154" s="33"/>
      <c r="E154" s="5"/>
      <c r="F154" s="7">
        <f t="shared" si="36"/>
        <v>0.43424112669249815</v>
      </c>
      <c r="G154" s="17" t="e">
        <f t="shared" ref="G154:G156" si="54">(C154*E154)/(F154*D154)</f>
        <v>#DIV/0!</v>
      </c>
      <c r="I154" s="4">
        <f t="shared" si="38"/>
        <v>1</v>
      </c>
      <c r="J154" s="6">
        <f t="shared" si="39"/>
        <v>1</v>
      </c>
      <c r="K154" s="11">
        <f t="shared" si="40"/>
        <v>1.5690855307326605E-2</v>
      </c>
      <c r="L154" s="18">
        <f t="shared" ref="L154:L156" si="55">(C154*J154)/(I154*K154)</f>
        <v>65.770793228723704</v>
      </c>
      <c r="O154" s="4" t="e">
        <f t="shared" si="42"/>
        <v>#DIV/0!</v>
      </c>
      <c r="P154" s="6" t="e">
        <f t="shared" si="52"/>
        <v>#DIV/0!</v>
      </c>
      <c r="Q154" s="14"/>
      <c r="R154" s="4" t="e">
        <f t="shared" si="43"/>
        <v>#DIV/0!</v>
      </c>
      <c r="S154" s="5">
        <f t="shared" si="44"/>
        <v>-0.83415530770815371</v>
      </c>
      <c r="T154" s="6">
        <f t="shared" si="45"/>
        <v>-4.1546772008277113</v>
      </c>
      <c r="U154" s="14"/>
      <c r="V154" s="4" t="e">
        <f t="shared" si="46"/>
        <v>#DIV/0!</v>
      </c>
      <c r="W154" s="5" t="e">
        <f t="shared" si="47"/>
        <v>#DIV/0!</v>
      </c>
      <c r="X154" s="5">
        <f t="shared" si="48"/>
        <v>26.082224011764293</v>
      </c>
      <c r="Y154" s="5" t="e">
        <f t="shared" ref="Y154:Y156" si="56">(V154-8.314*(B154+273.15)*W154)/X154</f>
        <v>#DIV/0!</v>
      </c>
      <c r="Z154" s="5">
        <f t="shared" si="51"/>
        <v>78.37</v>
      </c>
      <c r="AA154" s="6" t="e">
        <f t="shared" ref="AA154:AA156" si="57">Z154/Y154</f>
        <v>#DIV/0!</v>
      </c>
    </row>
    <row r="155" spans="1:27" x14ac:dyDescent="0.25">
      <c r="A155">
        <f t="shared" si="53"/>
        <v>3.6609921288669233E-3</v>
      </c>
      <c r="B155" s="6"/>
      <c r="C155">
        <v>1.032</v>
      </c>
      <c r="D155" s="33"/>
      <c r="E155" s="5"/>
      <c r="F155" s="7">
        <f t="shared" si="36"/>
        <v>0.43424112669249815</v>
      </c>
      <c r="G155" s="17" t="e">
        <f t="shared" si="54"/>
        <v>#DIV/0!</v>
      </c>
      <c r="I155" s="4">
        <f t="shared" si="38"/>
        <v>1</v>
      </c>
      <c r="J155" s="6">
        <f t="shared" si="39"/>
        <v>1</v>
      </c>
      <c r="K155" s="11">
        <f t="shared" si="40"/>
        <v>1.5690855307326605E-2</v>
      </c>
      <c r="L155" s="18">
        <f t="shared" si="55"/>
        <v>65.770793228723704</v>
      </c>
      <c r="O155" s="4" t="e">
        <f t="shared" si="42"/>
        <v>#DIV/0!</v>
      </c>
      <c r="P155" s="6" t="e">
        <f t="shared" si="52"/>
        <v>#DIV/0!</v>
      </c>
      <c r="Q155" s="14"/>
      <c r="R155" s="4" t="e">
        <f t="shared" si="43"/>
        <v>#DIV/0!</v>
      </c>
      <c r="S155" s="5">
        <f t="shared" si="44"/>
        <v>-0.83415530770815371</v>
      </c>
      <c r="T155" s="6">
        <f t="shared" si="45"/>
        <v>-4.1546772008277113</v>
      </c>
      <c r="U155" s="14"/>
      <c r="V155" s="4" t="e">
        <f t="shared" si="46"/>
        <v>#DIV/0!</v>
      </c>
      <c r="W155" s="5" t="e">
        <f t="shared" si="47"/>
        <v>#DIV/0!</v>
      </c>
      <c r="X155" s="5">
        <f t="shared" si="48"/>
        <v>26.082224011764293</v>
      </c>
      <c r="Y155" s="5" t="e">
        <f t="shared" si="56"/>
        <v>#DIV/0!</v>
      </c>
      <c r="Z155" s="5">
        <f t="shared" si="51"/>
        <v>78.37</v>
      </c>
      <c r="AA155" s="6" t="e">
        <f t="shared" si="57"/>
        <v>#DIV/0!</v>
      </c>
    </row>
    <row r="156" spans="1:27" ht="15.75" thickBot="1" x14ac:dyDescent="0.3">
      <c r="A156" s="9">
        <f t="shared" si="53"/>
        <v>3.6609921288669233E-3</v>
      </c>
      <c r="B156" s="10"/>
      <c r="C156">
        <v>1.032</v>
      </c>
      <c r="D156" s="31"/>
      <c r="E156" s="9"/>
      <c r="F156" s="13">
        <f t="shared" si="36"/>
        <v>0.43424112669249815</v>
      </c>
      <c r="G156" s="55" t="e">
        <f t="shared" si="54"/>
        <v>#DIV/0!</v>
      </c>
      <c r="I156" s="8">
        <f t="shared" si="38"/>
        <v>1</v>
      </c>
      <c r="J156" s="10">
        <f t="shared" si="39"/>
        <v>1</v>
      </c>
      <c r="K156" s="16">
        <f t="shared" si="40"/>
        <v>1.5690855307326605E-2</v>
      </c>
      <c r="L156" s="39">
        <f t="shared" si="55"/>
        <v>65.770793228723704</v>
      </c>
      <c r="O156" s="8" t="e">
        <f t="shared" si="42"/>
        <v>#DIV/0!</v>
      </c>
      <c r="P156" s="10" t="e">
        <f t="shared" si="52"/>
        <v>#DIV/0!</v>
      </c>
      <c r="Q156" s="5"/>
      <c r="R156" s="8" t="e">
        <f t="shared" si="43"/>
        <v>#DIV/0!</v>
      </c>
      <c r="S156" s="9">
        <f t="shared" si="44"/>
        <v>-0.83415530770815371</v>
      </c>
      <c r="T156" s="10">
        <f t="shared" si="45"/>
        <v>-4.1546772008277113</v>
      </c>
      <c r="U156" s="5"/>
      <c r="V156" s="8" t="e">
        <f t="shared" si="46"/>
        <v>#DIV/0!</v>
      </c>
      <c r="W156" s="9" t="e">
        <f t="shared" si="47"/>
        <v>#DIV/0!</v>
      </c>
      <c r="X156" s="9">
        <f t="shared" si="48"/>
        <v>26.082224011764293</v>
      </c>
      <c r="Y156" s="9" t="e">
        <f t="shared" si="56"/>
        <v>#DIV/0!</v>
      </c>
      <c r="Z156" s="5">
        <f t="shared" si="51"/>
        <v>78.37</v>
      </c>
      <c r="AA156" s="6" t="e">
        <f t="shared" si="57"/>
        <v>#DIV/0!</v>
      </c>
    </row>
  </sheetData>
  <conditionalFormatting sqref="AA58:AA156">
    <cfRule type="cellIs" dxfId="26" priority="1" operator="between">
      <formula>0.92</formula>
      <formula>1.08</formula>
    </cfRule>
    <cfRule type="cellIs" dxfId="25" priority="2" operator="lessThan">
      <formula>0.92</formula>
    </cfRule>
    <cfRule type="cellIs" dxfId="24" priority="3" operator="greaterThan">
      <formula>1.07999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G156"/>
  <sheetViews>
    <sheetView topLeftCell="F25" zoomScale="68" zoomScaleNormal="68" workbookViewId="0">
      <selection activeCell="AE14" sqref="AE14"/>
    </sheetView>
  </sheetViews>
  <sheetFormatPr defaultRowHeight="15" x14ac:dyDescent="0.25"/>
  <cols>
    <col min="7" max="7" width="13.85546875" bestFit="1" customWidth="1"/>
    <col min="8" max="8" width="13.5703125" bestFit="1" customWidth="1"/>
    <col min="11" max="11" width="10.7109375" bestFit="1" customWidth="1"/>
    <col min="12" max="12" width="13.28515625" bestFit="1" customWidth="1"/>
    <col min="15" max="16" width="13.85546875" bestFit="1" customWidth="1"/>
    <col min="17" max="17" width="13.5703125" bestFit="1" customWidth="1"/>
    <col min="18" max="18" width="13.85546875" bestFit="1" customWidth="1"/>
    <col min="19" max="19" width="13.28515625" bestFit="1" customWidth="1"/>
    <col min="22" max="22" width="14.85546875" bestFit="1" customWidth="1"/>
    <col min="23" max="23" width="13.85546875" bestFit="1" customWidth="1"/>
    <col min="25" max="25" width="15.85546875" bestFit="1" customWidth="1"/>
    <col min="26" max="27" width="14.28515625" bestFit="1" customWidth="1"/>
    <col min="28" max="28" width="13.5703125" bestFit="1" customWidth="1"/>
    <col min="29" max="29" width="13.85546875" bestFit="1" customWidth="1"/>
    <col min="31" max="31" width="13.85546875" bestFit="1" customWidth="1"/>
    <col min="35" max="35" width="14" bestFit="1" customWidth="1"/>
  </cols>
  <sheetData>
    <row r="4" spans="1:33" x14ac:dyDescent="0.25">
      <c r="B4" t="s">
        <v>0</v>
      </c>
      <c r="V4" s="1" t="s">
        <v>16</v>
      </c>
      <c r="W4" s="3"/>
      <c r="Z4" s="1" t="s">
        <v>18</v>
      </c>
      <c r="AA4" s="2"/>
      <c r="AB4" s="2"/>
      <c r="AC4" s="3"/>
    </row>
    <row r="5" spans="1:33" x14ac:dyDescent="0.25">
      <c r="V5" s="8"/>
      <c r="W5" s="10"/>
      <c r="Z5" s="8"/>
      <c r="AA5" s="9"/>
      <c r="AB5" s="9"/>
      <c r="AC5" s="10"/>
    </row>
    <row r="6" spans="1:33" x14ac:dyDescent="0.25">
      <c r="A6" s="1" t="s">
        <v>1</v>
      </c>
      <c r="B6" s="2" t="s">
        <v>50</v>
      </c>
      <c r="C6" s="2"/>
      <c r="D6" s="2"/>
      <c r="E6" s="2"/>
      <c r="F6" s="2"/>
      <c r="G6" s="2"/>
      <c r="H6" s="3"/>
      <c r="J6" s="1" t="s">
        <v>8</v>
      </c>
      <c r="K6" s="2" t="s">
        <v>51</v>
      </c>
      <c r="L6" s="2"/>
      <c r="M6" s="2"/>
      <c r="N6" s="2"/>
      <c r="O6" s="2"/>
      <c r="P6" s="2"/>
      <c r="Q6" s="3"/>
      <c r="S6" t="s">
        <v>52</v>
      </c>
      <c r="T6" s="24">
        <v>20.2</v>
      </c>
      <c r="V6" s="4" t="s">
        <v>35</v>
      </c>
      <c r="W6" s="25">
        <v>-3.9129999999999998E-2</v>
      </c>
      <c r="Z6" s="15" t="s">
        <v>69</v>
      </c>
      <c r="AA6" s="2">
        <f>MAX(R58:R156)</f>
        <v>122.77017297139597</v>
      </c>
      <c r="AB6" s="2" t="s">
        <v>39</v>
      </c>
      <c r="AC6" s="3">
        <f>34*AA8*((ABS(T6-T7))/(T8+273.15))</f>
        <v>3.6696918645530334</v>
      </c>
    </row>
    <row r="7" spans="1:33" x14ac:dyDescent="0.25">
      <c r="A7" s="4"/>
      <c r="B7" s="5"/>
      <c r="C7" s="5"/>
      <c r="D7" s="5"/>
      <c r="E7" s="5"/>
      <c r="F7" s="5"/>
      <c r="G7" s="5"/>
      <c r="H7" s="6"/>
      <c r="J7" s="4"/>
      <c r="K7" s="5"/>
      <c r="L7" s="5"/>
      <c r="M7" s="5"/>
      <c r="N7" s="5"/>
      <c r="O7" s="5"/>
      <c r="P7" s="5"/>
      <c r="Q7" s="6"/>
      <c r="S7" t="s">
        <v>53</v>
      </c>
      <c r="T7" s="24">
        <v>78.37</v>
      </c>
      <c r="V7" s="4" t="s">
        <v>36</v>
      </c>
      <c r="W7" s="25">
        <v>0.12870000000000001</v>
      </c>
      <c r="Z7" s="21" t="s">
        <v>20</v>
      </c>
      <c r="AA7" s="5">
        <f>-237.02+1.3863*AA6</f>
        <v>-66.823709209753787</v>
      </c>
      <c r="AB7" s="14" t="s">
        <v>55</v>
      </c>
      <c r="AC7" s="6">
        <f>ABS(W8-AC6)</f>
        <v>26.734348539487367</v>
      </c>
    </row>
    <row r="8" spans="1:33" x14ac:dyDescent="0.25">
      <c r="A8" s="4"/>
      <c r="B8" s="5" t="s">
        <v>2</v>
      </c>
      <c r="C8" s="5" t="s">
        <v>3</v>
      </c>
      <c r="D8" s="5" t="s">
        <v>4</v>
      </c>
      <c r="E8" s="5"/>
      <c r="F8" s="5" t="s">
        <v>5</v>
      </c>
      <c r="G8" s="5" t="s">
        <v>6</v>
      </c>
      <c r="H8" s="6" t="s">
        <v>24</v>
      </c>
      <c r="J8" s="4"/>
      <c r="K8" s="5" t="s">
        <v>2</v>
      </c>
      <c r="L8" s="5" t="s">
        <v>3</v>
      </c>
      <c r="M8" s="5" t="s">
        <v>4</v>
      </c>
      <c r="N8" s="5"/>
      <c r="O8" s="5" t="s">
        <v>5</v>
      </c>
      <c r="P8" s="5" t="s">
        <v>6</v>
      </c>
      <c r="Q8" s="6" t="s">
        <v>24</v>
      </c>
      <c r="S8" t="s">
        <v>37</v>
      </c>
      <c r="T8" s="24">
        <f>T6</f>
        <v>20.2</v>
      </c>
      <c r="V8" s="4" t="s">
        <v>30</v>
      </c>
      <c r="W8" s="6">
        <f>(100*ABS(W6))/W7</f>
        <v>30.404040404040401</v>
      </c>
      <c r="Z8" s="22" t="s">
        <v>33</v>
      </c>
      <c r="AA8" s="9">
        <f>ABS(AA7/AA6)</f>
        <v>0.54429921855142238</v>
      </c>
      <c r="AB8" s="23" t="s">
        <v>31</v>
      </c>
      <c r="AC8" s="10" t="b">
        <f>IF(AC7&lt;10,TRUE,FALSE)</f>
        <v>0</v>
      </c>
    </row>
    <row r="9" spans="1:33" ht="15.75" thickBot="1" x14ac:dyDescent="0.3">
      <c r="A9" s="4"/>
      <c r="B9" s="5"/>
      <c r="C9" s="5"/>
      <c r="D9" s="5"/>
      <c r="E9" s="5"/>
      <c r="F9" s="5"/>
      <c r="G9" s="5"/>
      <c r="H9" s="6"/>
      <c r="J9" s="4"/>
      <c r="K9" s="5"/>
      <c r="L9" s="5"/>
      <c r="M9" s="5"/>
      <c r="N9" s="5"/>
      <c r="O9" s="5"/>
      <c r="P9" s="5"/>
      <c r="Q9" s="6"/>
      <c r="V9" s="4" t="s">
        <v>38</v>
      </c>
      <c r="W9" s="6">
        <f>150*((T7-T8)/(T8+273.15))</f>
        <v>29.744332708368844</v>
      </c>
    </row>
    <row r="10" spans="1:33" x14ac:dyDescent="0.25">
      <c r="A10" s="47" t="s">
        <v>10</v>
      </c>
      <c r="B10" s="45">
        <v>3.6863899999999998</v>
      </c>
      <c r="C10" s="45">
        <v>822.89400000000001</v>
      </c>
      <c r="D10" s="45">
        <v>-69.899000000000001</v>
      </c>
      <c r="E10" s="48"/>
      <c r="F10" s="48">
        <v>20.25</v>
      </c>
      <c r="G10" s="48">
        <v>104.35</v>
      </c>
      <c r="H10" s="49" t="s">
        <v>7</v>
      </c>
      <c r="J10" s="22" t="s">
        <v>9</v>
      </c>
      <c r="K10" s="46">
        <v>5.2467699999999997</v>
      </c>
      <c r="L10" s="46">
        <v>1598.673</v>
      </c>
      <c r="M10" s="46">
        <v>-46.423999999999999</v>
      </c>
      <c r="N10" s="23"/>
      <c r="O10" s="23">
        <v>19.62</v>
      </c>
      <c r="P10" s="23">
        <v>93.48</v>
      </c>
      <c r="Q10" s="44" t="s">
        <v>7</v>
      </c>
      <c r="V10" s="4" t="s">
        <v>54</v>
      </c>
      <c r="W10" s="6">
        <f>W8-W9</f>
        <v>0.65970769567155685</v>
      </c>
      <c r="Z10" s="1"/>
      <c r="AA10" s="2" t="s">
        <v>19</v>
      </c>
      <c r="AB10" s="2"/>
      <c r="AC10" s="2"/>
      <c r="AD10" s="2" t="s">
        <v>29</v>
      </c>
      <c r="AE10" s="2"/>
      <c r="AF10" s="2"/>
      <c r="AG10" s="3"/>
    </row>
    <row r="11" spans="1:33" x14ac:dyDescent="0.25">
      <c r="A11" s="4"/>
      <c r="B11" s="5"/>
      <c r="C11" s="5"/>
      <c r="D11" s="5"/>
      <c r="E11" s="5"/>
      <c r="F11" s="5"/>
      <c r="G11" s="5"/>
      <c r="H11" s="5"/>
      <c r="J11" s="5"/>
      <c r="K11" s="12"/>
      <c r="L11" s="12"/>
      <c r="M11" s="12"/>
      <c r="N11" s="5"/>
      <c r="O11" s="5"/>
      <c r="P11" s="5"/>
      <c r="Q11" s="5"/>
      <c r="S11" s="40"/>
      <c r="T11" s="40"/>
      <c r="V11" s="8" t="s">
        <v>31</v>
      </c>
      <c r="W11" s="10" t="b">
        <f>IF(W10&lt;10,TRUE,FALSE)</f>
        <v>1</v>
      </c>
      <c r="Z11" s="4" t="s">
        <v>48</v>
      </c>
      <c r="AA11" s="5" t="s">
        <v>56</v>
      </c>
      <c r="AB11" s="14">
        <f>-SLOPE(S58:S156,A58:A156)*8.314</f>
        <v>25946.964879707182</v>
      </c>
      <c r="AC11" s="5"/>
      <c r="AD11" s="5" t="s">
        <v>26</v>
      </c>
      <c r="AE11" s="41">
        <v>11.612399999999999</v>
      </c>
      <c r="AF11" s="5"/>
      <c r="AG11" s="6"/>
    </row>
    <row r="12" spans="1:33" x14ac:dyDescent="0.25">
      <c r="A12" s="21"/>
      <c r="B12" s="14"/>
      <c r="C12" s="14"/>
      <c r="D12" s="14"/>
      <c r="E12" s="14"/>
      <c r="F12" s="14"/>
      <c r="G12" s="14"/>
      <c r="H12" s="14"/>
      <c r="J12" s="14"/>
      <c r="K12" s="42"/>
      <c r="L12" s="42"/>
      <c r="M12" s="42"/>
      <c r="N12" s="14"/>
      <c r="O12" s="14"/>
      <c r="P12" s="14"/>
      <c r="Q12" s="14"/>
      <c r="S12" s="40"/>
      <c r="T12" s="40"/>
      <c r="Z12" s="4" t="s">
        <v>48</v>
      </c>
      <c r="AA12" s="5" t="s">
        <v>57</v>
      </c>
      <c r="AB12" s="14">
        <f>-SLOPE(T58:T156,A58:A156)*8.314</f>
        <v>42024.053101985977</v>
      </c>
      <c r="AC12" s="5"/>
      <c r="AD12" s="5" t="s">
        <v>9</v>
      </c>
      <c r="AE12" s="41">
        <v>12.283200000000001</v>
      </c>
      <c r="AF12" s="5"/>
      <c r="AG12" s="6"/>
    </row>
    <row r="13" spans="1:33" x14ac:dyDescent="0.25">
      <c r="A13" s="4"/>
      <c r="B13" s="5"/>
      <c r="C13" s="5"/>
      <c r="D13" s="5"/>
      <c r="E13" s="5"/>
      <c r="F13" s="5"/>
      <c r="G13" s="5"/>
      <c r="H13" s="5"/>
      <c r="J13" s="14"/>
      <c r="K13" s="43"/>
      <c r="L13" s="43"/>
      <c r="M13" s="43"/>
      <c r="N13" s="14"/>
      <c r="O13" s="14"/>
      <c r="P13" s="14"/>
      <c r="Q13" s="14"/>
      <c r="Z13" s="4" t="s">
        <v>49</v>
      </c>
      <c r="AA13" s="5" t="s">
        <v>58</v>
      </c>
      <c r="AB13" s="5">
        <f>AB11/(T6+273.15)</f>
        <v>88.450536491246581</v>
      </c>
      <c r="AC13" s="5"/>
      <c r="AD13" s="5"/>
      <c r="AE13" s="14"/>
      <c r="AF13" s="5"/>
      <c r="AG13" s="6"/>
    </row>
    <row r="14" spans="1:33" x14ac:dyDescent="0.25">
      <c r="J14" s="14"/>
      <c r="K14" s="42"/>
      <c r="L14" s="42"/>
      <c r="M14" s="42"/>
      <c r="N14" s="14"/>
      <c r="O14" s="14"/>
      <c r="P14" s="14"/>
      <c r="Q14" s="14"/>
      <c r="Z14" s="8" t="s">
        <v>49</v>
      </c>
      <c r="AA14" s="9" t="s">
        <v>59</v>
      </c>
      <c r="AB14" s="9">
        <f>AB12/(T7+273.15)</f>
        <v>119.54953658962785</v>
      </c>
      <c r="AC14" s="9"/>
      <c r="AD14" s="9" t="s">
        <v>30</v>
      </c>
      <c r="AE14" s="9">
        <f>100*(ABS(AE12-AE11))/(AE12+AE11)</f>
        <v>2.807211369457145</v>
      </c>
      <c r="AF14" s="9" t="s">
        <v>31</v>
      </c>
      <c r="AG14" s="10" t="b">
        <f>IF(AE14&lt;=5,TRUE,FALSE)</f>
        <v>1</v>
      </c>
    </row>
    <row r="15" spans="1:33" x14ac:dyDescent="0.25">
      <c r="J15" s="14"/>
      <c r="K15" s="43"/>
      <c r="L15" s="43"/>
      <c r="M15" s="43"/>
      <c r="N15" s="14"/>
      <c r="O15" s="14"/>
      <c r="P15" s="14"/>
      <c r="Q15" s="14"/>
    </row>
    <row r="16" spans="1:33" x14ac:dyDescent="0.25">
      <c r="J16" s="14"/>
      <c r="K16" s="42"/>
      <c r="L16" s="42"/>
      <c r="M16" s="42"/>
      <c r="N16" s="14"/>
      <c r="O16" s="42"/>
      <c r="P16" s="42"/>
      <c r="Q16" s="14"/>
    </row>
    <row r="28" spans="31:31" ht="15.75" thickBot="1" x14ac:dyDescent="0.3">
      <c r="AE28" s="19"/>
    </row>
    <row r="54" spans="1:27" x14ac:dyDescent="0.25">
      <c r="D54" s="50" t="s">
        <v>64</v>
      </c>
      <c r="I54" s="50" t="s">
        <v>51</v>
      </c>
      <c r="O54" s="50" t="s">
        <v>16</v>
      </c>
      <c r="Q54" s="5"/>
      <c r="R54" s="20" t="s">
        <v>18</v>
      </c>
      <c r="S54" s="5"/>
      <c r="T54" s="5"/>
      <c r="U54" s="5"/>
      <c r="V54" s="50" t="s">
        <v>19</v>
      </c>
    </row>
    <row r="55" spans="1:27" x14ac:dyDescent="0.25">
      <c r="A55" s="1" t="s">
        <v>60</v>
      </c>
      <c r="B55" s="2" t="s">
        <v>46</v>
      </c>
      <c r="C55" s="3" t="s">
        <v>61</v>
      </c>
      <c r="D55" s="1" t="s">
        <v>11</v>
      </c>
      <c r="E55" s="2" t="s">
        <v>12</v>
      </c>
      <c r="F55" s="2" t="s">
        <v>13</v>
      </c>
      <c r="G55" s="51" t="s">
        <v>65</v>
      </c>
      <c r="H55" s="5"/>
      <c r="I55" s="1" t="s">
        <v>11</v>
      </c>
      <c r="J55" s="2" t="s">
        <v>12</v>
      </c>
      <c r="K55" s="2" t="s">
        <v>13</v>
      </c>
      <c r="L55" s="3" t="s">
        <v>66</v>
      </c>
      <c r="M55" s="5"/>
      <c r="N55" s="5"/>
      <c r="O55" s="1" t="s">
        <v>17</v>
      </c>
      <c r="P55" s="3" t="s">
        <v>34</v>
      </c>
      <c r="Q55" s="14"/>
      <c r="R55" s="15" t="s">
        <v>21</v>
      </c>
      <c r="S55" s="2" t="s">
        <v>67</v>
      </c>
      <c r="T55" s="3" t="s">
        <v>68</v>
      </c>
      <c r="U55" s="14"/>
      <c r="V55" s="1" t="s">
        <v>22</v>
      </c>
      <c r="W55" s="2" t="s">
        <v>23</v>
      </c>
      <c r="X55" s="2" t="s">
        <v>25</v>
      </c>
      <c r="Y55" s="2" t="s">
        <v>27</v>
      </c>
      <c r="Z55" s="2" t="s">
        <v>28</v>
      </c>
      <c r="AA55" s="3" t="s">
        <v>32</v>
      </c>
    </row>
    <row r="56" spans="1:27" x14ac:dyDescent="0.25">
      <c r="A56" s="8" t="s">
        <v>62</v>
      </c>
      <c r="B56" s="9" t="s">
        <v>63</v>
      </c>
      <c r="C56" s="10" t="s">
        <v>14</v>
      </c>
      <c r="D56" s="8" t="s">
        <v>15</v>
      </c>
      <c r="E56" s="9" t="s">
        <v>15</v>
      </c>
      <c r="F56" s="9" t="s">
        <v>14</v>
      </c>
      <c r="G56" s="10" t="s">
        <v>15</v>
      </c>
      <c r="H56" s="5"/>
      <c r="I56" s="8"/>
      <c r="J56" s="9" t="s">
        <v>15</v>
      </c>
      <c r="K56" s="9" t="s">
        <v>14</v>
      </c>
      <c r="L56" s="10" t="s">
        <v>15</v>
      </c>
      <c r="M56" s="5"/>
      <c r="N56" s="5"/>
      <c r="O56" s="8" t="s">
        <v>15</v>
      </c>
      <c r="P56" s="10" t="s">
        <v>15</v>
      </c>
      <c r="Q56" s="5"/>
      <c r="R56" s="8" t="s">
        <v>15</v>
      </c>
      <c r="S56" s="9" t="s">
        <v>15</v>
      </c>
      <c r="T56" s="10" t="s">
        <v>15</v>
      </c>
      <c r="U56" s="5"/>
      <c r="V56" s="8" t="s">
        <v>15</v>
      </c>
      <c r="W56" s="9" t="s">
        <v>15</v>
      </c>
      <c r="X56" s="9" t="s">
        <v>15</v>
      </c>
      <c r="Y56" s="9" t="s">
        <v>15</v>
      </c>
      <c r="Z56" s="9" t="s">
        <v>15</v>
      </c>
      <c r="AA56" s="10" t="s">
        <v>15</v>
      </c>
    </row>
    <row r="57" spans="1:27" x14ac:dyDescent="0.25">
      <c r="C57" s="20"/>
      <c r="F57" s="7"/>
      <c r="G57" s="17"/>
      <c r="I57" s="1"/>
      <c r="K57" s="11"/>
      <c r="L57" s="18"/>
      <c r="O57" s="1"/>
      <c r="P57" s="3"/>
      <c r="R57" s="1"/>
      <c r="S57" s="2"/>
      <c r="T57" s="3"/>
      <c r="V57" s="1"/>
      <c r="W57" s="2"/>
      <c r="X57" s="2"/>
      <c r="Y57" s="2"/>
      <c r="Z57" s="2"/>
      <c r="AA57" s="3"/>
    </row>
    <row r="58" spans="1:27" x14ac:dyDescent="0.25">
      <c r="A58">
        <f t="shared" ref="A58:A121" si="0">1/(273.15+B58)</f>
        <v>2.8591761398320125E-3</v>
      </c>
      <c r="B58" s="34">
        <v>76.601100000000002</v>
      </c>
      <c r="C58">
        <v>1</v>
      </c>
      <c r="D58" s="33">
        <v>0.01</v>
      </c>
      <c r="E58" s="5">
        <v>6.2458100000000003E-2</v>
      </c>
      <c r="F58" s="7">
        <f t="shared" ref="F58:F121" si="1">(10^($B$10-($C$10/($D$10+273.15+B58))))</f>
        <v>5.5709551741281667</v>
      </c>
      <c r="G58" s="17">
        <f t="shared" ref="G58:G121" si="2">(C58*E58)/(F58*D58)</f>
        <v>1.1211380822100125</v>
      </c>
      <c r="I58" s="4">
        <f t="shared" ref="I58:J89" si="3">1-D58</f>
        <v>0.99</v>
      </c>
      <c r="J58" s="6">
        <f t="shared" si="3"/>
        <v>0.93754190000000004</v>
      </c>
      <c r="K58" s="11">
        <f t="shared" ref="K58:K121" si="4">(10^($K$10-($L$10/($M$10+273.15+B58))))</f>
        <v>0.94691532549917601</v>
      </c>
      <c r="L58" s="18">
        <f t="shared" ref="L58:L121" si="5">(C58*J58)/(I58*K58)</f>
        <v>1.0001021154692931</v>
      </c>
      <c r="O58" s="4">
        <f t="shared" ref="O58:O121" si="6">LN(G58/L58)</f>
        <v>0.1142422039558238</v>
      </c>
      <c r="P58" s="6">
        <f>ABS(O58)</f>
        <v>0.1142422039558238</v>
      </c>
      <c r="Q58" s="14"/>
      <c r="R58" s="4">
        <f t="shared" ref="R58:R121" si="7">8.314*(273.15+B58)*((D58*LN(G58))+(I58*LN(L58)))</f>
        <v>3.6188891478171605</v>
      </c>
      <c r="S58" s="5">
        <f t="shared" ref="S58:S121" si="8">LN(F58)</f>
        <v>1.7175665247180583</v>
      </c>
      <c r="T58" s="6">
        <f t="shared" ref="T58:T121" si="9">LN(K58)</f>
        <v>-5.4545603205317157E-2</v>
      </c>
      <c r="U58" s="14"/>
      <c r="V58" s="4">
        <f t="shared" ref="V58:V121" si="10">8.314*(B58+273.15)*((D58*LN(G58))+(I58*LN(L58)))</f>
        <v>3.6188891478171605</v>
      </c>
      <c r="W58" s="5">
        <f t="shared" ref="W58:W121" si="11">(D58*LN(E58/D58))+(I58*LN(J58/I58))</f>
        <v>-3.5579949630661627E-2</v>
      </c>
      <c r="X58" s="5">
        <f t="shared" ref="X58:X121" si="12">(D58*$AB$13)+(I58*$AB$14)</f>
        <v>119.23854658864404</v>
      </c>
      <c r="Y58" s="5">
        <f t="shared" ref="Y58:Y121" si="13">(V58-8.314*(B58+273.15)*W58)/X58</f>
        <v>0.8980263522923666</v>
      </c>
      <c r="Z58" s="5">
        <f>(((($T$6+273.15)*D58*$AB$13)+(($T$7+273.15)*I58*$AB$14))/X58)-(B58+273.15)</f>
        <v>1.3373979518036094</v>
      </c>
      <c r="AA58" s="6">
        <f t="shared" ref="AA58:AA121" si="14">Z58/Y58</f>
        <v>1.4892635927550135</v>
      </c>
    </row>
    <row r="59" spans="1:27" x14ac:dyDescent="0.25">
      <c r="A59">
        <f t="shared" si="0"/>
        <v>2.8702393492593351E-3</v>
      </c>
      <c r="B59" s="34">
        <v>75.253</v>
      </c>
      <c r="C59">
        <v>1</v>
      </c>
      <c r="D59" s="33">
        <v>0.02</v>
      </c>
      <c r="E59" s="5">
        <v>0.12063599999999999</v>
      </c>
      <c r="F59" s="7">
        <f t="shared" si="1"/>
        <v>5.3913354067307226</v>
      </c>
      <c r="G59" s="17">
        <f t="shared" si="2"/>
        <v>1.1187951676072128</v>
      </c>
      <c r="I59" s="4">
        <f t="shared" si="3"/>
        <v>0.98</v>
      </c>
      <c r="J59" s="6">
        <f t="shared" si="3"/>
        <v>0.87936400000000003</v>
      </c>
      <c r="K59" s="11">
        <f t="shared" si="4"/>
        <v>0.89697981429219642</v>
      </c>
      <c r="L59" s="18">
        <f t="shared" si="5"/>
        <v>1.0003683358133282</v>
      </c>
      <c r="O59" s="4">
        <f t="shared" si="6"/>
        <v>0.11188409507779398</v>
      </c>
      <c r="P59" s="6">
        <f t="shared" ref="P59:P122" si="15">ABS(O59)</f>
        <v>0.11188409507779398</v>
      </c>
      <c r="Q59" s="14"/>
      <c r="R59" s="4">
        <f t="shared" si="7"/>
        <v>7.5484532117902488</v>
      </c>
      <c r="S59" s="5">
        <f t="shared" si="8"/>
        <v>1.684793110585153</v>
      </c>
      <c r="T59" s="6">
        <f t="shared" si="9"/>
        <v>-0.10872192075269689</v>
      </c>
      <c r="U59" s="14"/>
      <c r="V59" s="4">
        <f t="shared" si="10"/>
        <v>7.5484532117902488</v>
      </c>
      <c r="W59" s="5">
        <f t="shared" si="11"/>
        <v>-7.0245670230038526E-2</v>
      </c>
      <c r="X59" s="5">
        <f t="shared" si="12"/>
        <v>118.92755658766022</v>
      </c>
      <c r="Y59" s="5">
        <f t="shared" si="13"/>
        <v>1.7743881328502271</v>
      </c>
      <c r="Z59" s="5">
        <f t="shared" ref="Z59:Z122" si="16">(((($T$6+273.15)*D59*$AB$13)+(($T$7+273.15)*I59*$AB$14))/X59)-(B59+273.15)</f>
        <v>2.2517391882379911</v>
      </c>
      <c r="AA59" s="6">
        <f t="shared" si="14"/>
        <v>1.2690229079817996</v>
      </c>
    </row>
    <row r="60" spans="1:27" x14ac:dyDescent="0.25">
      <c r="A60">
        <f t="shared" si="0"/>
        <v>2.8811734904379618E-3</v>
      </c>
      <c r="B60" s="34">
        <v>73.930800000000005</v>
      </c>
      <c r="C60">
        <v>1</v>
      </c>
      <c r="D60" s="33">
        <v>0.03</v>
      </c>
      <c r="E60" s="5">
        <v>0.17482800000000001</v>
      </c>
      <c r="F60" s="7">
        <f t="shared" si="1"/>
        <v>5.2191767653982515</v>
      </c>
      <c r="G60" s="17">
        <f t="shared" si="2"/>
        <v>1.1165745599258934</v>
      </c>
      <c r="I60" s="4">
        <f t="shared" si="3"/>
        <v>0.97</v>
      </c>
      <c r="J60" s="6">
        <f t="shared" si="3"/>
        <v>0.82517200000000002</v>
      </c>
      <c r="K60" s="11">
        <f t="shared" si="4"/>
        <v>0.85016118646994876</v>
      </c>
      <c r="L60" s="18">
        <f t="shared" si="5"/>
        <v>1.0006252897023131</v>
      </c>
      <c r="O60" s="4">
        <f t="shared" si="6"/>
        <v>0.10964047582828605</v>
      </c>
      <c r="P60" s="6">
        <f t="shared" si="15"/>
        <v>0.10964047582828605</v>
      </c>
      <c r="Q60" s="14"/>
      <c r="R60" s="4">
        <f t="shared" si="7"/>
        <v>11.295245328858961</v>
      </c>
      <c r="S60" s="5">
        <f t="shared" si="8"/>
        <v>1.6523396816792553</v>
      </c>
      <c r="T60" s="6">
        <f t="shared" si="9"/>
        <v>-0.16232931633437084</v>
      </c>
      <c r="U60" s="14"/>
      <c r="V60" s="4">
        <f t="shared" si="10"/>
        <v>11.295245328858961</v>
      </c>
      <c r="W60" s="5">
        <f t="shared" si="11"/>
        <v>-0.10397493782895115</v>
      </c>
      <c r="X60" s="5">
        <f t="shared" si="12"/>
        <v>118.61656658667641</v>
      </c>
      <c r="Y60" s="5">
        <f t="shared" si="13"/>
        <v>2.6246622233771468</v>
      </c>
      <c r="Z60" s="5">
        <f t="shared" si="16"/>
        <v>3.1379059592718477</v>
      </c>
      <c r="AA60" s="6">
        <f t="shared" si="14"/>
        <v>1.1955465855085579</v>
      </c>
    </row>
    <row r="61" spans="1:27" x14ac:dyDescent="0.25">
      <c r="A61">
        <f t="shared" si="0"/>
        <v>2.8919737894631519E-3</v>
      </c>
      <c r="B61" s="34">
        <v>72.634600000000006</v>
      </c>
      <c r="C61">
        <v>1</v>
      </c>
      <c r="D61" s="33">
        <v>0.04</v>
      </c>
      <c r="E61" s="5">
        <v>0.22531000000000001</v>
      </c>
      <c r="F61" s="7">
        <f t="shared" si="1"/>
        <v>5.0542145936801521</v>
      </c>
      <c r="G61" s="17">
        <f t="shared" si="2"/>
        <v>1.1144659364173526</v>
      </c>
      <c r="I61" s="4">
        <f t="shared" si="3"/>
        <v>0.96</v>
      </c>
      <c r="J61" s="6">
        <f t="shared" si="3"/>
        <v>0.77468999999999999</v>
      </c>
      <c r="K61" s="11">
        <f t="shared" si="4"/>
        <v>0.80626546469593297</v>
      </c>
      <c r="L61" s="18">
        <f t="shared" si="5"/>
        <v>1.0008722751188808</v>
      </c>
      <c r="O61" s="4">
        <f t="shared" si="6"/>
        <v>0.10750341446450572</v>
      </c>
      <c r="P61" s="6">
        <f t="shared" si="15"/>
        <v>0.10750341446450572</v>
      </c>
      <c r="Q61" s="14"/>
      <c r="R61" s="4">
        <f t="shared" si="7"/>
        <v>14.868831085635362</v>
      </c>
      <c r="S61" s="5">
        <f t="shared" si="8"/>
        <v>1.6202224682308302</v>
      </c>
      <c r="T61" s="6">
        <f t="shared" si="9"/>
        <v>-0.21534223003789676</v>
      </c>
      <c r="U61" s="14"/>
      <c r="V61" s="4">
        <f t="shared" si="10"/>
        <v>14.868831085635362</v>
      </c>
      <c r="W61" s="5">
        <f t="shared" si="11"/>
        <v>-0.1367476106205453</v>
      </c>
      <c r="X61" s="5">
        <f t="shared" si="12"/>
        <v>118.30557658569261</v>
      </c>
      <c r="Y61" s="5">
        <f t="shared" si="13"/>
        <v>3.4486804762472256</v>
      </c>
      <c r="Z61" s="5">
        <f t="shared" si="16"/>
        <v>3.995780328236151</v>
      </c>
      <c r="AA61" s="59">
        <f t="shared" si="14"/>
        <v>1.1586403425185585</v>
      </c>
    </row>
    <row r="62" spans="1:27" x14ac:dyDescent="0.25">
      <c r="A62">
        <f t="shared" si="0"/>
        <v>2.9026354478548797E-3</v>
      </c>
      <c r="B62" s="34">
        <v>71.364500000000007</v>
      </c>
      <c r="C62">
        <v>1</v>
      </c>
      <c r="D62" s="33">
        <v>0.05</v>
      </c>
      <c r="E62" s="5">
        <v>0.27234000000000003</v>
      </c>
      <c r="F62" s="7">
        <f t="shared" si="1"/>
        <v>4.8961925183500838</v>
      </c>
      <c r="G62" s="17">
        <f t="shared" si="2"/>
        <v>1.1124562564863074</v>
      </c>
      <c r="I62" s="4">
        <f t="shared" si="3"/>
        <v>0.95</v>
      </c>
      <c r="J62" s="6">
        <f t="shared" si="3"/>
        <v>0.72765999999999997</v>
      </c>
      <c r="K62" s="11">
        <f t="shared" si="4"/>
        <v>0.76511059076576737</v>
      </c>
      <c r="L62" s="18">
        <f t="shared" si="5"/>
        <v>1.0011074267972513</v>
      </c>
      <c r="O62" s="4">
        <f t="shared" si="6"/>
        <v>0.10546360022036443</v>
      </c>
      <c r="P62" s="6">
        <f t="shared" si="15"/>
        <v>0.10546360022036443</v>
      </c>
      <c r="Q62" s="14"/>
      <c r="R62" s="4">
        <f t="shared" si="7"/>
        <v>18.274175864410552</v>
      </c>
      <c r="S62" s="5">
        <f t="shared" si="8"/>
        <v>1.588457865995385</v>
      </c>
      <c r="T62" s="6">
        <f t="shared" si="9"/>
        <v>-0.26773489251133176</v>
      </c>
      <c r="U62" s="14"/>
      <c r="V62" s="4">
        <f t="shared" si="10"/>
        <v>18.274175864410552</v>
      </c>
      <c r="W62" s="5">
        <f t="shared" si="11"/>
        <v>-0.1685452605224439</v>
      </c>
      <c r="X62" s="5">
        <f t="shared" si="12"/>
        <v>117.99458658470877</v>
      </c>
      <c r="Y62" s="5">
        <f t="shared" si="13"/>
        <v>4.2462734390603201</v>
      </c>
      <c r="Z62" s="5">
        <f t="shared" si="16"/>
        <v>4.8252441693640549</v>
      </c>
      <c r="AA62" s="6">
        <f t="shared" si="14"/>
        <v>1.1363479621867825</v>
      </c>
    </row>
    <row r="63" spans="1:27" x14ac:dyDescent="0.25">
      <c r="A63">
        <f t="shared" si="0"/>
        <v>2.9131561920737103E-3</v>
      </c>
      <c r="B63" s="34">
        <v>70.1203</v>
      </c>
      <c r="C63">
        <v>1</v>
      </c>
      <c r="D63" s="33">
        <v>0.06</v>
      </c>
      <c r="E63" s="5">
        <v>0.316162</v>
      </c>
      <c r="F63" s="7">
        <f t="shared" si="1"/>
        <v>4.7448262645928372</v>
      </c>
      <c r="G63" s="17">
        <f t="shared" si="2"/>
        <v>1.1105499701829107</v>
      </c>
      <c r="I63" s="4">
        <f t="shared" si="3"/>
        <v>0.94</v>
      </c>
      <c r="J63" s="6">
        <f t="shared" si="3"/>
        <v>0.68383799999999995</v>
      </c>
      <c r="K63" s="11">
        <f t="shared" si="4"/>
        <v>0.72651665052510583</v>
      </c>
      <c r="L63" s="18">
        <f t="shared" si="5"/>
        <v>1.0013359411883347</v>
      </c>
      <c r="O63" s="4">
        <f t="shared" si="6"/>
        <v>0.10352031164056275</v>
      </c>
      <c r="P63" s="6">
        <f t="shared" si="15"/>
        <v>0.10352031164056275</v>
      </c>
      <c r="Q63" s="14"/>
      <c r="R63" s="4">
        <f t="shared" si="7"/>
        <v>21.536666969988353</v>
      </c>
      <c r="S63" s="5">
        <f t="shared" si="8"/>
        <v>1.5570548169748837</v>
      </c>
      <c r="T63" s="6">
        <f t="shared" si="9"/>
        <v>-0.31949387741116142</v>
      </c>
      <c r="U63" s="14"/>
      <c r="V63" s="4">
        <f t="shared" si="10"/>
        <v>21.536666969988353</v>
      </c>
      <c r="W63" s="5">
        <f t="shared" si="11"/>
        <v>-0.19935468743668641</v>
      </c>
      <c r="X63" s="5">
        <f t="shared" si="12"/>
        <v>117.68359658372496</v>
      </c>
      <c r="Y63" s="5">
        <f t="shared" si="13"/>
        <v>5.0175627668567397</v>
      </c>
      <c r="Z63" s="5">
        <f t="shared" si="16"/>
        <v>5.6264791652924941</v>
      </c>
      <c r="AA63" s="6">
        <f t="shared" si="14"/>
        <v>1.1213570067240457</v>
      </c>
    </row>
    <row r="64" spans="1:27" x14ac:dyDescent="0.25">
      <c r="A64">
        <f t="shared" si="0"/>
        <v>2.9235320945353339E-3</v>
      </c>
      <c r="B64" s="34">
        <v>68.902000000000001</v>
      </c>
      <c r="C64">
        <v>1</v>
      </c>
      <c r="D64" s="33">
        <v>7.0000000000000007E-2</v>
      </c>
      <c r="E64" s="5">
        <v>0.35700500000000002</v>
      </c>
      <c r="F64" s="7">
        <f t="shared" si="1"/>
        <v>4.5998663351998559</v>
      </c>
      <c r="G64" s="17">
        <f t="shared" si="2"/>
        <v>1.1087433975078409</v>
      </c>
      <c r="I64" s="4">
        <f t="shared" si="3"/>
        <v>0.92999999999999994</v>
      </c>
      <c r="J64" s="6">
        <f t="shared" si="3"/>
        <v>0.64299499999999998</v>
      </c>
      <c r="K64" s="11">
        <f t="shared" si="4"/>
        <v>0.69032168485907586</v>
      </c>
      <c r="L64" s="18">
        <f t="shared" si="5"/>
        <v>1.0015511438836262</v>
      </c>
      <c r="O64" s="4">
        <f t="shared" si="6"/>
        <v>0.10167735762427345</v>
      </c>
      <c r="P64" s="6">
        <f t="shared" si="15"/>
        <v>0.10167735762427345</v>
      </c>
      <c r="Q64" s="14"/>
      <c r="R64" s="4">
        <f t="shared" si="7"/>
        <v>24.648406414097625</v>
      </c>
      <c r="S64" s="5">
        <f t="shared" si="8"/>
        <v>1.5260272455076214</v>
      </c>
      <c r="T64" s="6">
        <f t="shared" si="9"/>
        <v>-0.37059758009223137</v>
      </c>
      <c r="U64" s="14"/>
      <c r="V64" s="4">
        <f t="shared" si="10"/>
        <v>24.648406414097625</v>
      </c>
      <c r="W64" s="5">
        <f t="shared" si="11"/>
        <v>-0.22916648516399377</v>
      </c>
      <c r="X64" s="5">
        <f t="shared" si="12"/>
        <v>117.37260658274116</v>
      </c>
      <c r="Y64" s="5">
        <f t="shared" si="13"/>
        <v>5.7624750366515851</v>
      </c>
      <c r="Z64" s="5">
        <f t="shared" si="16"/>
        <v>6.3994668045239109</v>
      </c>
      <c r="AA64" s="6">
        <f t="shared" si="14"/>
        <v>1.1105413496493799</v>
      </c>
    </row>
    <row r="65" spans="1:27" x14ac:dyDescent="0.25">
      <c r="A65">
        <f t="shared" si="0"/>
        <v>2.9337618190262084E-3</v>
      </c>
      <c r="B65" s="34">
        <v>67.709299999999999</v>
      </c>
      <c r="C65">
        <v>1</v>
      </c>
      <c r="D65" s="33">
        <v>0.08</v>
      </c>
      <c r="E65" s="5">
        <v>0.39507900000000001</v>
      </c>
      <c r="F65" s="7">
        <f t="shared" si="1"/>
        <v>4.4610375405914953</v>
      </c>
      <c r="G65" s="17">
        <f t="shared" si="2"/>
        <v>1.1070266625340255</v>
      </c>
      <c r="I65" s="4">
        <f t="shared" si="3"/>
        <v>0.92</v>
      </c>
      <c r="J65" s="6">
        <f t="shared" si="3"/>
        <v>0.60492100000000004</v>
      </c>
      <c r="K65" s="11">
        <f t="shared" si="4"/>
        <v>0.65636573743174031</v>
      </c>
      <c r="L65" s="18">
        <f t="shared" si="5"/>
        <v>1.0017628718094636</v>
      </c>
      <c r="O65" s="4">
        <f t="shared" si="6"/>
        <v>9.9916419058328584E-2</v>
      </c>
      <c r="P65" s="6">
        <f t="shared" si="15"/>
        <v>9.9916419058328584E-2</v>
      </c>
      <c r="Q65" s="14"/>
      <c r="R65" s="4">
        <f t="shared" si="7"/>
        <v>27.643696473614629</v>
      </c>
      <c r="S65" s="5">
        <f t="shared" si="8"/>
        <v>1.4953813713968649</v>
      </c>
      <c r="T65" s="6">
        <f t="shared" si="9"/>
        <v>-0.42103711882547051</v>
      </c>
      <c r="U65" s="14"/>
      <c r="V65" s="4">
        <f t="shared" si="10"/>
        <v>27.643696473614629</v>
      </c>
      <c r="W65" s="5">
        <f t="shared" si="11"/>
        <v>-0.25796900630830427</v>
      </c>
      <c r="X65" s="5">
        <f t="shared" si="12"/>
        <v>117.06161658175735</v>
      </c>
      <c r="Y65" s="5">
        <f t="shared" si="13"/>
        <v>6.4812290679552538</v>
      </c>
      <c r="Z65" s="5">
        <f t="shared" si="16"/>
        <v>7.1444883788475977</v>
      </c>
      <c r="AA65" s="6">
        <f t="shared" si="14"/>
        <v>1.1023354218679997</v>
      </c>
    </row>
    <row r="66" spans="1:27" x14ac:dyDescent="0.25">
      <c r="A66">
        <f t="shared" si="0"/>
        <v>2.9438423796137739E-3</v>
      </c>
      <c r="B66" s="34">
        <v>66.542100000000005</v>
      </c>
      <c r="C66">
        <v>1</v>
      </c>
      <c r="D66" s="33">
        <v>0.09</v>
      </c>
      <c r="E66" s="5">
        <v>0.43058299999999999</v>
      </c>
      <c r="F66" s="7">
        <f t="shared" si="1"/>
        <v>4.328098834916446</v>
      </c>
      <c r="G66" s="17">
        <f t="shared" si="2"/>
        <v>1.1053942476911842</v>
      </c>
      <c r="I66" s="4">
        <f t="shared" si="3"/>
        <v>0.91</v>
      </c>
      <c r="J66" s="6">
        <f t="shared" si="3"/>
        <v>0.56941700000000006</v>
      </c>
      <c r="K66" s="11">
        <f t="shared" si="4"/>
        <v>0.62450530079473376</v>
      </c>
      <c r="L66" s="18">
        <f t="shared" si="5"/>
        <v>1.0019658219660761</v>
      </c>
      <c r="O66" s="4">
        <f t="shared" si="6"/>
        <v>9.8238164311262977E-2</v>
      </c>
      <c r="P66" s="6">
        <f t="shared" si="15"/>
        <v>9.8238164311262977E-2</v>
      </c>
      <c r="Q66" s="14"/>
      <c r="R66" s="4">
        <f t="shared" si="7"/>
        <v>30.516405957865988</v>
      </c>
      <c r="S66" s="5">
        <f t="shared" si="8"/>
        <v>1.4651283774471282</v>
      </c>
      <c r="T66" s="6">
        <f t="shared" si="9"/>
        <v>-0.47079546139050443</v>
      </c>
      <c r="U66" s="14"/>
      <c r="V66" s="4">
        <f t="shared" si="10"/>
        <v>30.516405957865988</v>
      </c>
      <c r="W66" s="5">
        <f t="shared" si="11"/>
        <v>-0.28575698884047895</v>
      </c>
      <c r="X66" s="5">
        <f t="shared" si="12"/>
        <v>116.75062658077354</v>
      </c>
      <c r="Y66" s="5">
        <f t="shared" si="13"/>
        <v>7.1738486763587002</v>
      </c>
      <c r="Z66" s="5">
        <f t="shared" si="16"/>
        <v>7.8616249807198528</v>
      </c>
      <c r="AA66" s="6">
        <f t="shared" si="14"/>
        <v>1.0958727086936901</v>
      </c>
    </row>
    <row r="67" spans="1:27" x14ac:dyDescent="0.25">
      <c r="A67">
        <f t="shared" si="0"/>
        <v>2.9537734455767246E-3</v>
      </c>
      <c r="B67" s="34">
        <v>65.400000000000006</v>
      </c>
      <c r="C67">
        <v>1</v>
      </c>
      <c r="D67" s="33">
        <v>0.1</v>
      </c>
      <c r="E67" s="5">
        <v>0.463702</v>
      </c>
      <c r="F67" s="7">
        <f t="shared" si="1"/>
        <v>4.2007853583454819</v>
      </c>
      <c r="G67" s="17">
        <f t="shared" si="2"/>
        <v>1.1038459727031453</v>
      </c>
      <c r="I67" s="4">
        <f t="shared" si="3"/>
        <v>0.9</v>
      </c>
      <c r="J67" s="6">
        <f t="shared" si="3"/>
        <v>0.53629799999999994</v>
      </c>
      <c r="K67" s="11">
        <f t="shared" si="4"/>
        <v>0.59459863363212795</v>
      </c>
      <c r="L67" s="18">
        <f t="shared" si="5"/>
        <v>1.0021662226612775</v>
      </c>
      <c r="O67" s="4">
        <f t="shared" si="6"/>
        <v>9.6636540858578576E-2</v>
      </c>
      <c r="P67" s="6">
        <f t="shared" si="15"/>
        <v>9.6636540858578576E-2</v>
      </c>
      <c r="Q67" s="14"/>
      <c r="R67" s="4">
        <f t="shared" si="7"/>
        <v>33.291015172394722</v>
      </c>
      <c r="S67" s="5">
        <f t="shared" si="8"/>
        <v>1.4352714978911139</v>
      </c>
      <c r="T67" s="6">
        <f t="shared" si="9"/>
        <v>-0.51986866638221974</v>
      </c>
      <c r="U67" s="14"/>
      <c r="V67" s="4">
        <f t="shared" si="10"/>
        <v>33.291015172394722</v>
      </c>
      <c r="W67" s="5">
        <f t="shared" si="11"/>
        <v>-0.31252711608520733</v>
      </c>
      <c r="X67" s="5">
        <f t="shared" si="12"/>
        <v>116.43963657978972</v>
      </c>
      <c r="Y67" s="5">
        <f t="shared" si="13"/>
        <v>7.8406510404150049</v>
      </c>
      <c r="Z67" s="5">
        <f t="shared" si="16"/>
        <v>8.5512575006019915</v>
      </c>
      <c r="AA67" s="6">
        <f t="shared" si="14"/>
        <v>1.0906310530240579</v>
      </c>
    </row>
    <row r="68" spans="1:27" x14ac:dyDescent="0.25">
      <c r="A68">
        <f t="shared" si="0"/>
        <v>2.9635530393014552E-3</v>
      </c>
      <c r="B68" s="34">
        <v>64.282799999999995</v>
      </c>
      <c r="C68">
        <v>1</v>
      </c>
      <c r="D68" s="33">
        <v>0.11</v>
      </c>
      <c r="E68" s="5">
        <v>0.49460900000000002</v>
      </c>
      <c r="F68" s="7">
        <f t="shared" si="1"/>
        <v>4.0788656168562882</v>
      </c>
      <c r="G68" s="17">
        <f t="shared" si="2"/>
        <v>1.1023764636823237</v>
      </c>
      <c r="I68" s="4">
        <f t="shared" si="3"/>
        <v>0.89</v>
      </c>
      <c r="J68" s="6">
        <f t="shared" si="3"/>
        <v>0.50539099999999992</v>
      </c>
      <c r="K68" s="11">
        <f t="shared" si="4"/>
        <v>0.56651899840487907</v>
      </c>
      <c r="L68" s="18">
        <f t="shared" si="5"/>
        <v>1.0023583635829654</v>
      </c>
      <c r="O68" s="4">
        <f t="shared" si="6"/>
        <v>9.511268397071751E-2</v>
      </c>
      <c r="P68" s="6">
        <f t="shared" si="15"/>
        <v>9.511268397071751E-2</v>
      </c>
      <c r="Q68" s="14"/>
      <c r="R68" s="4">
        <f t="shared" si="7"/>
        <v>35.959776312814562</v>
      </c>
      <c r="S68" s="5">
        <f t="shared" si="8"/>
        <v>1.4058189146729074</v>
      </c>
      <c r="T68" s="6">
        <f t="shared" si="9"/>
        <v>-0.56824466261590034</v>
      </c>
      <c r="U68" s="14"/>
      <c r="V68" s="4">
        <f t="shared" si="10"/>
        <v>35.959776312814562</v>
      </c>
      <c r="W68" s="5">
        <f t="shared" si="11"/>
        <v>-0.33827968686919019</v>
      </c>
      <c r="X68" s="5">
        <f t="shared" si="12"/>
        <v>116.12864657880591</v>
      </c>
      <c r="Y68" s="5">
        <f t="shared" si="13"/>
        <v>8.4817583995134243</v>
      </c>
      <c r="Z68" s="5">
        <f t="shared" si="16"/>
        <v>9.2135666242552361</v>
      </c>
      <c r="AA68" s="6">
        <f t="shared" si="14"/>
        <v>1.0862802487729188</v>
      </c>
    </row>
    <row r="69" spans="1:27" x14ac:dyDescent="0.25">
      <c r="A69">
        <f t="shared" si="0"/>
        <v>2.9731810152877993E-3</v>
      </c>
      <c r="B69" s="34">
        <v>63.190100000000001</v>
      </c>
      <c r="C69">
        <v>1</v>
      </c>
      <c r="D69" s="33">
        <v>0.12</v>
      </c>
      <c r="E69" s="5">
        <v>0.52346199999999998</v>
      </c>
      <c r="F69" s="7">
        <f t="shared" si="1"/>
        <v>3.9620964615767202</v>
      </c>
      <c r="G69" s="17">
        <f t="shared" si="2"/>
        <v>1.1009785793043005</v>
      </c>
      <c r="I69" s="4">
        <f t="shared" si="3"/>
        <v>0.88</v>
      </c>
      <c r="J69" s="6">
        <f t="shared" si="3"/>
        <v>0.47653800000000002</v>
      </c>
      <c r="K69" s="11">
        <f t="shared" si="4"/>
        <v>0.54014349480393586</v>
      </c>
      <c r="L69" s="18">
        <f t="shared" si="5"/>
        <v>1.002549248032726</v>
      </c>
      <c r="O69" s="4">
        <f t="shared" si="6"/>
        <v>9.3653397666867283E-2</v>
      </c>
      <c r="P69" s="6">
        <f t="shared" si="15"/>
        <v>9.3653397666867283E-2</v>
      </c>
      <c r="Q69" s="14"/>
      <c r="R69" s="4">
        <f t="shared" si="7"/>
        <v>38.545786553439207</v>
      </c>
      <c r="S69" s="5">
        <f t="shared" si="8"/>
        <v>1.3767732946676967</v>
      </c>
      <c r="T69" s="6">
        <f t="shared" si="9"/>
        <v>-0.61592044360567744</v>
      </c>
      <c r="U69" s="14"/>
      <c r="V69" s="4">
        <f t="shared" si="10"/>
        <v>38.545786553439207</v>
      </c>
      <c r="W69" s="5">
        <f t="shared" si="11"/>
        <v>-0.36301278308118845</v>
      </c>
      <c r="X69" s="5">
        <f t="shared" si="12"/>
        <v>115.81765657782211</v>
      </c>
      <c r="Y69" s="5">
        <f t="shared" si="13"/>
        <v>9.0974893733704238</v>
      </c>
      <c r="Z69" s="5">
        <f t="shared" si="16"/>
        <v>9.8489328299931458</v>
      </c>
      <c r="AA69" s="6">
        <f t="shared" si="14"/>
        <v>1.0825989925113073</v>
      </c>
    </row>
    <row r="70" spans="1:27" x14ac:dyDescent="0.25">
      <c r="A70">
        <f t="shared" si="0"/>
        <v>2.9826564492787342E-3</v>
      </c>
      <c r="B70" s="34">
        <v>62.121600000000001</v>
      </c>
      <c r="C70">
        <v>1</v>
      </c>
      <c r="D70" s="33">
        <v>0.13</v>
      </c>
      <c r="E70" s="5">
        <v>0.55041200000000001</v>
      </c>
      <c r="F70" s="7">
        <f t="shared" si="1"/>
        <v>3.8502559937916856</v>
      </c>
      <c r="G70" s="17">
        <f t="shared" si="2"/>
        <v>1.0996511578361132</v>
      </c>
      <c r="I70" s="4">
        <f t="shared" si="3"/>
        <v>0.87</v>
      </c>
      <c r="J70" s="6">
        <f t="shared" si="3"/>
        <v>0.44958799999999999</v>
      </c>
      <c r="K70" s="11">
        <f t="shared" si="4"/>
        <v>0.51536021964130863</v>
      </c>
      <c r="L70" s="18">
        <f t="shared" si="5"/>
        <v>1.0027312865778137</v>
      </c>
      <c r="O70" s="4">
        <f t="shared" si="6"/>
        <v>9.226543687583795E-2</v>
      </c>
      <c r="P70" s="6">
        <f t="shared" si="15"/>
        <v>9.226543687583795E-2</v>
      </c>
      <c r="Q70" s="14"/>
      <c r="R70" s="4">
        <f t="shared" si="7"/>
        <v>41.037006309864829</v>
      </c>
      <c r="S70" s="5">
        <f t="shared" si="8"/>
        <v>1.3481396379831492</v>
      </c>
      <c r="T70" s="6">
        <f t="shared" si="9"/>
        <v>-0.66288916720928048</v>
      </c>
      <c r="U70" s="14"/>
      <c r="V70" s="4">
        <f t="shared" si="10"/>
        <v>41.037006309864829</v>
      </c>
      <c r="W70" s="5">
        <f t="shared" si="11"/>
        <v>-0.38673335234792733</v>
      </c>
      <c r="X70" s="5">
        <f t="shared" si="12"/>
        <v>115.50666657683828</v>
      </c>
      <c r="Y70" s="5">
        <f t="shared" si="13"/>
        <v>9.688065467353816</v>
      </c>
      <c r="Z70" s="5">
        <f t="shared" si="16"/>
        <v>10.457636385888577</v>
      </c>
      <c r="AA70" s="6">
        <f t="shared" si="14"/>
        <v>1.0794349420044702</v>
      </c>
    </row>
    <row r="71" spans="1:27" x14ac:dyDescent="0.25">
      <c r="A71">
        <f t="shared" si="0"/>
        <v>2.9919802960145627E-3</v>
      </c>
      <c r="B71" s="34">
        <v>61.076799999999999</v>
      </c>
      <c r="C71">
        <v>1</v>
      </c>
      <c r="D71" s="33">
        <v>0.14000000000000001</v>
      </c>
      <c r="E71" s="5">
        <v>0.57559499999999997</v>
      </c>
      <c r="F71" s="7">
        <f t="shared" si="1"/>
        <v>3.7431116050320417</v>
      </c>
      <c r="G71" s="17">
        <f t="shared" si="2"/>
        <v>1.0983890652941573</v>
      </c>
      <c r="I71" s="4">
        <f t="shared" si="3"/>
        <v>0.86</v>
      </c>
      <c r="J71" s="6">
        <f t="shared" si="3"/>
        <v>0.42440500000000003</v>
      </c>
      <c r="K71" s="11">
        <f t="shared" si="4"/>
        <v>0.49206063374475684</v>
      </c>
      <c r="L71" s="18">
        <f t="shared" si="5"/>
        <v>1.0029133651494226</v>
      </c>
      <c r="O71" s="4">
        <f t="shared" si="6"/>
        <v>9.0935490774425531E-2</v>
      </c>
      <c r="P71" s="6">
        <f t="shared" si="15"/>
        <v>9.0935490774425531E-2</v>
      </c>
      <c r="Q71" s="14"/>
      <c r="R71" s="4">
        <f t="shared" si="7"/>
        <v>43.460104631189189</v>
      </c>
      <c r="S71" s="5">
        <f t="shared" si="8"/>
        <v>1.3199172454780523</v>
      </c>
      <c r="T71" s="6">
        <f t="shared" si="9"/>
        <v>-0.70915333076455844</v>
      </c>
      <c r="U71" s="14"/>
      <c r="V71" s="4">
        <f t="shared" si="10"/>
        <v>43.460104631189189</v>
      </c>
      <c r="W71" s="5">
        <f t="shared" si="11"/>
        <v>-0.40944335185637959</v>
      </c>
      <c r="X71" s="5">
        <f t="shared" si="12"/>
        <v>115.19567657585446</v>
      </c>
      <c r="Y71" s="5">
        <f t="shared" si="13"/>
        <v>10.253905437073584</v>
      </c>
      <c r="Z71" s="5">
        <f t="shared" si="16"/>
        <v>11.040157346935757</v>
      </c>
      <c r="AA71" s="6">
        <f t="shared" si="14"/>
        <v>1.0766782875741603</v>
      </c>
    </row>
    <row r="72" spans="1:27" x14ac:dyDescent="0.25">
      <c r="A72">
        <f t="shared" si="0"/>
        <v>3.0011518420769894E-3</v>
      </c>
      <c r="B72" s="34">
        <v>60.055399999999999</v>
      </c>
      <c r="C72">
        <v>1</v>
      </c>
      <c r="D72" s="33">
        <v>0.15</v>
      </c>
      <c r="E72" s="5">
        <v>0.59913899999999998</v>
      </c>
      <c r="F72" s="7">
        <f t="shared" si="1"/>
        <v>3.6404614104107504</v>
      </c>
      <c r="G72" s="17">
        <f t="shared" si="2"/>
        <v>1.0971850954325404</v>
      </c>
      <c r="I72" s="4">
        <f t="shared" si="3"/>
        <v>0.85</v>
      </c>
      <c r="J72" s="6">
        <f t="shared" si="3"/>
        <v>0.40086100000000002</v>
      </c>
      <c r="K72" s="11">
        <f t="shared" si="4"/>
        <v>0.47014825811664562</v>
      </c>
      <c r="L72" s="18">
        <f t="shared" si="5"/>
        <v>1.0030903408209206</v>
      </c>
      <c r="O72" s="4">
        <f t="shared" si="6"/>
        <v>8.9662320271560958E-2</v>
      </c>
      <c r="P72" s="6">
        <f t="shared" si="15"/>
        <v>8.9662320271560958E-2</v>
      </c>
      <c r="Q72" s="14"/>
      <c r="R72" s="4">
        <f t="shared" si="7"/>
        <v>45.806197694762979</v>
      </c>
      <c r="S72" s="5">
        <f t="shared" si="8"/>
        <v>1.2921104347169943</v>
      </c>
      <c r="T72" s="6">
        <f t="shared" si="9"/>
        <v>-0.75470719121827945</v>
      </c>
      <c r="U72" s="14"/>
      <c r="V72" s="4">
        <f t="shared" si="10"/>
        <v>45.806197694762979</v>
      </c>
      <c r="W72" s="5">
        <f t="shared" si="11"/>
        <v>-0.43114962375447607</v>
      </c>
      <c r="X72" s="5">
        <f t="shared" si="12"/>
        <v>114.88468657487066</v>
      </c>
      <c r="Y72" s="5">
        <f t="shared" si="13"/>
        <v>10.795232781898079</v>
      </c>
      <c r="Z72" s="5">
        <f t="shared" si="16"/>
        <v>11.596775552166321</v>
      </c>
      <c r="AA72" s="6">
        <f t="shared" si="14"/>
        <v>1.0742496976639822</v>
      </c>
    </row>
    <row r="73" spans="1:27" x14ac:dyDescent="0.25">
      <c r="A73">
        <f t="shared" si="0"/>
        <v>3.0101731812834658E-3</v>
      </c>
      <c r="B73" s="34">
        <v>59.056800000000003</v>
      </c>
      <c r="C73">
        <v>1</v>
      </c>
      <c r="D73" s="33">
        <v>0.16</v>
      </c>
      <c r="E73" s="5">
        <v>0.62116300000000002</v>
      </c>
      <c r="F73" s="7">
        <f t="shared" si="1"/>
        <v>3.54208302492634</v>
      </c>
      <c r="G73" s="17">
        <f t="shared" si="2"/>
        <v>1.0960411494252691</v>
      </c>
      <c r="I73" s="4">
        <f t="shared" si="3"/>
        <v>0.84</v>
      </c>
      <c r="J73" s="6">
        <f t="shared" si="3"/>
        <v>0.37883699999999998</v>
      </c>
      <c r="K73" s="11">
        <f t="shared" si="4"/>
        <v>0.44952716833476153</v>
      </c>
      <c r="L73" s="18">
        <f t="shared" si="5"/>
        <v>1.0032684570370014</v>
      </c>
      <c r="O73" s="4">
        <f t="shared" si="6"/>
        <v>8.8441605675458917E-2</v>
      </c>
      <c r="P73" s="6">
        <f t="shared" si="15"/>
        <v>8.8441605675458917E-2</v>
      </c>
      <c r="Q73" s="14"/>
      <c r="R73" s="4">
        <f t="shared" si="7"/>
        <v>48.096303003659777</v>
      </c>
      <c r="S73" s="5">
        <f t="shared" si="8"/>
        <v>1.2647149792119399</v>
      </c>
      <c r="T73" s="6">
        <f t="shared" si="9"/>
        <v>-0.79955898566278516</v>
      </c>
      <c r="U73" s="14"/>
      <c r="V73" s="4">
        <f t="shared" si="10"/>
        <v>48.096303003659777</v>
      </c>
      <c r="W73" s="5">
        <f t="shared" si="11"/>
        <v>-0.4518613671331419</v>
      </c>
      <c r="X73" s="5">
        <f t="shared" si="12"/>
        <v>114.57369657388683</v>
      </c>
      <c r="Y73" s="5">
        <f t="shared" si="13"/>
        <v>11.312567175733593</v>
      </c>
      <c r="Z73" s="5">
        <f t="shared" si="16"/>
        <v>12.128070621718678</v>
      </c>
      <c r="AA73" s="6">
        <f t="shared" si="14"/>
        <v>1.0720882743339115</v>
      </c>
    </row>
    <row r="74" spans="1:27" x14ac:dyDescent="0.25">
      <c r="A74">
        <f t="shared" si="0"/>
        <v>3.0190438265535174E-3</v>
      </c>
      <c r="B74" s="34">
        <v>58.0807</v>
      </c>
      <c r="C74">
        <v>1</v>
      </c>
      <c r="D74" s="33">
        <v>0.17</v>
      </c>
      <c r="E74" s="5">
        <v>0.64177600000000001</v>
      </c>
      <c r="F74" s="7">
        <f t="shared" si="1"/>
        <v>3.4477934324772788</v>
      </c>
      <c r="G74" s="17">
        <f t="shared" si="2"/>
        <v>1.0949475411187786</v>
      </c>
      <c r="I74" s="4">
        <f t="shared" si="3"/>
        <v>0.83</v>
      </c>
      <c r="J74" s="6">
        <f t="shared" si="3"/>
        <v>0.35822399999999999</v>
      </c>
      <c r="K74" s="11">
        <f t="shared" si="4"/>
        <v>0.43011435152809718</v>
      </c>
      <c r="L74" s="18">
        <f t="shared" si="5"/>
        <v>1.0034428732487846</v>
      </c>
      <c r="O74" s="4">
        <f t="shared" si="6"/>
        <v>8.7269494337896672E-2</v>
      </c>
      <c r="P74" s="6">
        <f t="shared" si="15"/>
        <v>8.7269494337896672E-2</v>
      </c>
      <c r="Q74" s="14"/>
      <c r="R74" s="4">
        <f t="shared" si="7"/>
        <v>50.320516410720039</v>
      </c>
      <c r="S74" s="5">
        <f t="shared" si="8"/>
        <v>1.2377344416324694</v>
      </c>
      <c r="T74" s="6">
        <f t="shared" si="9"/>
        <v>-0.84370417186237801</v>
      </c>
      <c r="U74" s="14"/>
      <c r="V74" s="4">
        <f t="shared" si="10"/>
        <v>50.320516410720039</v>
      </c>
      <c r="W74" s="5">
        <f t="shared" si="11"/>
        <v>-0.47158683340193586</v>
      </c>
      <c r="X74" s="5">
        <f t="shared" si="12"/>
        <v>114.26270657290303</v>
      </c>
      <c r="Y74" s="5">
        <f t="shared" si="13"/>
        <v>11.806134477103086</v>
      </c>
      <c r="Z74" s="5">
        <f t="shared" si="16"/>
        <v>12.634321953858489</v>
      </c>
      <c r="AA74" s="6">
        <f t="shared" si="14"/>
        <v>1.0701489110056808</v>
      </c>
    </row>
    <row r="75" spans="1:27" x14ac:dyDescent="0.25">
      <c r="A75">
        <f t="shared" si="0"/>
        <v>3.0277661292886413E-3</v>
      </c>
      <c r="B75" s="34">
        <v>57.1265</v>
      </c>
      <c r="C75">
        <v>1</v>
      </c>
      <c r="D75" s="33">
        <v>0.18</v>
      </c>
      <c r="E75" s="5">
        <v>0.66107899999999997</v>
      </c>
      <c r="F75" s="7">
        <f t="shared" si="1"/>
        <v>3.3573894206283716</v>
      </c>
      <c r="G75" s="17">
        <f t="shared" si="2"/>
        <v>1.0939038196003288</v>
      </c>
      <c r="I75" s="4">
        <f t="shared" si="3"/>
        <v>0.82000000000000006</v>
      </c>
      <c r="J75" s="6">
        <f t="shared" si="3"/>
        <v>0.33892100000000003</v>
      </c>
      <c r="K75" s="11">
        <f t="shared" si="4"/>
        <v>0.41182681310322372</v>
      </c>
      <c r="L75" s="18">
        <f t="shared" si="5"/>
        <v>1.0036216184382567</v>
      </c>
      <c r="O75" s="4">
        <f t="shared" si="6"/>
        <v>8.6137707695484025E-2</v>
      </c>
      <c r="P75" s="6">
        <f t="shared" si="15"/>
        <v>8.6137707695484025E-2</v>
      </c>
      <c r="Q75" s="14"/>
      <c r="R75" s="4">
        <f t="shared" si="7"/>
        <v>52.5015931888816</v>
      </c>
      <c r="S75" s="5">
        <f t="shared" si="8"/>
        <v>1.2111637138403826</v>
      </c>
      <c r="T75" s="6">
        <f t="shared" si="9"/>
        <v>-0.88715237455276363</v>
      </c>
      <c r="U75" s="14"/>
      <c r="V75" s="4">
        <f t="shared" si="10"/>
        <v>52.5015931888816</v>
      </c>
      <c r="W75" s="5">
        <f t="shared" si="11"/>
        <v>-0.49033561508763274</v>
      </c>
      <c r="X75" s="5">
        <f t="shared" si="12"/>
        <v>113.95171657191923</v>
      </c>
      <c r="Y75" s="5">
        <f t="shared" si="13"/>
        <v>12.276457339558466</v>
      </c>
      <c r="Z75" s="5">
        <f t="shared" si="16"/>
        <v>13.116108721951662</v>
      </c>
      <c r="AA75" s="6">
        <f t="shared" si="14"/>
        <v>1.0683952511029045</v>
      </c>
    </row>
    <row r="76" spans="1:27" x14ac:dyDescent="0.25">
      <c r="A76">
        <f t="shared" si="0"/>
        <v>3.0363416698118112E-3</v>
      </c>
      <c r="B76" s="34">
        <v>56.1937</v>
      </c>
      <c r="C76">
        <v>1</v>
      </c>
      <c r="D76" s="33">
        <v>0.19</v>
      </c>
      <c r="E76" s="5">
        <v>0.67916799999999999</v>
      </c>
      <c r="F76" s="7">
        <f t="shared" si="1"/>
        <v>3.2706867278139593</v>
      </c>
      <c r="G76" s="17">
        <f t="shared" si="2"/>
        <v>1.0929106693877035</v>
      </c>
      <c r="I76" s="4">
        <f t="shared" si="3"/>
        <v>0.81</v>
      </c>
      <c r="J76" s="6">
        <f t="shared" si="3"/>
        <v>0.32083200000000001</v>
      </c>
      <c r="K76" s="11">
        <f t="shared" si="4"/>
        <v>0.39458944031435156</v>
      </c>
      <c r="L76" s="18">
        <f t="shared" si="5"/>
        <v>1.0038000220516363</v>
      </c>
      <c r="O76" s="4">
        <f t="shared" si="6"/>
        <v>8.5051655901565063E-2</v>
      </c>
      <c r="P76" s="6">
        <f t="shared" si="15"/>
        <v>8.5051655901565063E-2</v>
      </c>
      <c r="Q76" s="14"/>
      <c r="R76" s="4">
        <f t="shared" si="7"/>
        <v>54.633576850238427</v>
      </c>
      <c r="S76" s="5">
        <f t="shared" si="8"/>
        <v>1.1849999713662607</v>
      </c>
      <c r="T76" s="6">
        <f t="shared" si="9"/>
        <v>-0.92990944623229943</v>
      </c>
      <c r="U76" s="14"/>
      <c r="V76" s="4">
        <f t="shared" si="10"/>
        <v>54.633576850238427</v>
      </c>
      <c r="W76" s="5">
        <f t="shared" si="11"/>
        <v>-0.50812402206042251</v>
      </c>
      <c r="X76" s="5">
        <f t="shared" si="12"/>
        <v>113.64072657093541</v>
      </c>
      <c r="Y76" s="5">
        <f t="shared" si="13"/>
        <v>12.72396157819183</v>
      </c>
      <c r="Z76" s="5">
        <f t="shared" si="16"/>
        <v>13.573909871387229</v>
      </c>
      <c r="AA76" s="6">
        <f t="shared" si="14"/>
        <v>1.0667990301583561</v>
      </c>
    </row>
    <row r="77" spans="1:27" x14ac:dyDescent="0.25">
      <c r="A77">
        <f t="shared" si="0"/>
        <v>3.0447703025283778E-3</v>
      </c>
      <c r="B77" s="34">
        <v>55.281999999999996</v>
      </c>
      <c r="C77">
        <v>1</v>
      </c>
      <c r="D77" s="33">
        <v>0.2</v>
      </c>
      <c r="E77" s="5">
        <v>0.69612700000000005</v>
      </c>
      <c r="F77" s="7">
        <f t="shared" si="1"/>
        <v>3.1875277364124219</v>
      </c>
      <c r="G77" s="17">
        <f t="shared" si="2"/>
        <v>1.091954419796664</v>
      </c>
      <c r="I77" s="4">
        <f t="shared" si="3"/>
        <v>0.8</v>
      </c>
      <c r="J77" s="6">
        <f t="shared" si="3"/>
        <v>0.30387299999999995</v>
      </c>
      <c r="K77" s="11">
        <f t="shared" si="4"/>
        <v>0.37833596536933484</v>
      </c>
      <c r="L77" s="18">
        <f t="shared" si="5"/>
        <v>1.0039786982165324</v>
      </c>
      <c r="O77" s="4">
        <f t="shared" si="6"/>
        <v>8.3998332209974255E-2</v>
      </c>
      <c r="P77" s="6">
        <f t="shared" si="15"/>
        <v>8.3998332209974255E-2</v>
      </c>
      <c r="Q77" s="14"/>
      <c r="R77" s="4">
        <f t="shared" si="7"/>
        <v>56.715507301471199</v>
      </c>
      <c r="S77" s="5">
        <f t="shared" si="8"/>
        <v>1.1592456120662691</v>
      </c>
      <c r="T77" s="6">
        <f t="shared" si="9"/>
        <v>-0.97197268083559096</v>
      </c>
      <c r="U77" s="14"/>
      <c r="V77" s="4">
        <f t="shared" si="10"/>
        <v>56.715507301471199</v>
      </c>
      <c r="W77" s="5">
        <f t="shared" si="11"/>
        <v>-0.52495855168457295</v>
      </c>
      <c r="X77" s="5">
        <f t="shared" si="12"/>
        <v>113.32973656995161</v>
      </c>
      <c r="Y77" s="5">
        <f t="shared" si="13"/>
        <v>13.148876804185845</v>
      </c>
      <c r="Z77" s="5">
        <f t="shared" si="16"/>
        <v>14.008004116448319</v>
      </c>
      <c r="AA77" s="6">
        <f t="shared" si="14"/>
        <v>1.0653384562846446</v>
      </c>
    </row>
    <row r="78" spans="1:27" x14ac:dyDescent="0.25">
      <c r="A78">
        <f t="shared" si="0"/>
        <v>3.0530547644751433E-3</v>
      </c>
      <c r="B78" s="34">
        <v>54.390799999999999</v>
      </c>
      <c r="C78">
        <v>1</v>
      </c>
      <c r="D78" s="33">
        <v>0.21</v>
      </c>
      <c r="E78" s="5">
        <v>0.71203799999999995</v>
      </c>
      <c r="F78" s="7">
        <f t="shared" si="1"/>
        <v>3.1077350547018923</v>
      </c>
      <c r="G78" s="17">
        <f t="shared" si="2"/>
        <v>1.0910380335438181</v>
      </c>
      <c r="I78" s="4">
        <f t="shared" si="3"/>
        <v>0.79</v>
      </c>
      <c r="J78" s="6">
        <f t="shared" si="3"/>
        <v>0.28796200000000005</v>
      </c>
      <c r="K78" s="11">
        <f t="shared" si="4"/>
        <v>0.36299950645714724</v>
      </c>
      <c r="L78" s="18">
        <f t="shared" si="5"/>
        <v>1.0041580064862283</v>
      </c>
      <c r="O78" s="4">
        <f t="shared" si="6"/>
        <v>8.2980181554637267E-2</v>
      </c>
      <c r="P78" s="6">
        <f t="shared" si="15"/>
        <v>8.2980181554637267E-2</v>
      </c>
      <c r="Q78" s="14"/>
      <c r="R78" s="4">
        <f t="shared" si="7"/>
        <v>58.753093575520694</v>
      </c>
      <c r="S78" s="5">
        <f t="shared" si="8"/>
        <v>1.1338941826368218</v>
      </c>
      <c r="T78" s="6">
        <f t="shared" si="9"/>
        <v>-1.0133538043403945</v>
      </c>
      <c r="U78" s="14"/>
      <c r="V78" s="4">
        <f t="shared" si="10"/>
        <v>58.753093575520694</v>
      </c>
      <c r="W78" s="5">
        <f t="shared" si="11"/>
        <v>-0.54085650308331035</v>
      </c>
      <c r="X78" s="5">
        <f t="shared" si="12"/>
        <v>113.01874656896777</v>
      </c>
      <c r="Y78" s="5">
        <f t="shared" si="13"/>
        <v>13.551730321103607</v>
      </c>
      <c r="Z78" s="5">
        <f t="shared" si="16"/>
        <v>14.418969937133738</v>
      </c>
      <c r="AA78" s="6">
        <f t="shared" si="14"/>
        <v>1.0639947516281085</v>
      </c>
    </row>
    <row r="79" spans="1:27" x14ac:dyDescent="0.25">
      <c r="A79">
        <f t="shared" si="0"/>
        <v>3.0611970014963138E-3</v>
      </c>
      <c r="B79" s="34">
        <v>53.519599999999997</v>
      </c>
      <c r="C79">
        <v>1</v>
      </c>
      <c r="D79" s="33">
        <v>0.22</v>
      </c>
      <c r="E79" s="5">
        <v>0.72697400000000001</v>
      </c>
      <c r="F79" s="7">
        <f t="shared" si="1"/>
        <v>3.0311484713370991</v>
      </c>
      <c r="G79" s="17">
        <f t="shared" si="2"/>
        <v>1.0901568510992881</v>
      </c>
      <c r="I79" s="4">
        <f t="shared" si="3"/>
        <v>0.78</v>
      </c>
      <c r="J79" s="6">
        <f t="shared" si="3"/>
        <v>0.27302599999999999</v>
      </c>
      <c r="K79" s="11">
        <f t="shared" si="4"/>
        <v>0.34851965089403486</v>
      </c>
      <c r="L79" s="18">
        <f t="shared" si="5"/>
        <v>1.0043431767345556</v>
      </c>
      <c r="O79" s="4">
        <f t="shared" si="6"/>
        <v>8.1987813616968372E-2</v>
      </c>
      <c r="P79" s="6">
        <f t="shared" si="15"/>
        <v>8.1987813616968372E-2</v>
      </c>
      <c r="Q79" s="14"/>
      <c r="R79" s="4">
        <f t="shared" si="7"/>
        <v>60.758341740777766</v>
      </c>
      <c r="S79" s="5">
        <f t="shared" si="8"/>
        <v>1.1089415811508352</v>
      </c>
      <c r="T79" s="6">
        <f t="shared" si="9"/>
        <v>-1.0540606633008482</v>
      </c>
      <c r="U79" s="14"/>
      <c r="V79" s="4">
        <f t="shared" si="10"/>
        <v>60.758341740777766</v>
      </c>
      <c r="W79" s="5">
        <f t="shared" si="11"/>
        <v>-0.55582907816319582</v>
      </c>
      <c r="X79" s="5">
        <f t="shared" si="12"/>
        <v>112.70775656798396</v>
      </c>
      <c r="Y79" s="5">
        <f t="shared" si="13"/>
        <v>13.932952299653916</v>
      </c>
      <c r="Z79" s="5">
        <f t="shared" si="16"/>
        <v>14.80728557592488</v>
      </c>
      <c r="AA79" s="6">
        <f t="shared" si="14"/>
        <v>1.0627529081752962</v>
      </c>
    </row>
    <row r="80" spans="1:27" x14ac:dyDescent="0.25">
      <c r="A80">
        <f t="shared" si="0"/>
        <v>3.0691990832916178E-3</v>
      </c>
      <c r="B80" s="34">
        <v>52.667900000000003</v>
      </c>
      <c r="C80">
        <v>1</v>
      </c>
      <c r="D80" s="33">
        <v>0.23</v>
      </c>
      <c r="E80" s="5">
        <v>0.74100500000000002</v>
      </c>
      <c r="F80" s="7">
        <f t="shared" si="1"/>
        <v>2.9576151931012249</v>
      </c>
      <c r="G80" s="17">
        <f t="shared" si="2"/>
        <v>1.0893103596032792</v>
      </c>
      <c r="I80" s="4">
        <f t="shared" si="3"/>
        <v>0.77</v>
      </c>
      <c r="J80" s="6">
        <f t="shared" si="3"/>
        <v>0.25899499999999998</v>
      </c>
      <c r="K80" s="11">
        <f t="shared" si="4"/>
        <v>0.3348402298661195</v>
      </c>
      <c r="L80" s="18">
        <f t="shared" si="5"/>
        <v>1.0045302590779781</v>
      </c>
      <c r="O80" s="4">
        <f t="shared" si="6"/>
        <v>8.1024770050507164E-2</v>
      </c>
      <c r="P80" s="6">
        <f t="shared" si="15"/>
        <v>8.1024770050507164E-2</v>
      </c>
      <c r="Q80" s="14"/>
      <c r="R80" s="4">
        <f t="shared" si="7"/>
        <v>62.725387370077271</v>
      </c>
      <c r="S80" s="5">
        <f t="shared" si="8"/>
        <v>1.0843832655966692</v>
      </c>
      <c r="T80" s="6">
        <f t="shared" si="9"/>
        <v>-1.0941017866951177</v>
      </c>
      <c r="U80" s="14"/>
      <c r="V80" s="4">
        <f t="shared" si="10"/>
        <v>62.725387370077271</v>
      </c>
      <c r="W80" s="5">
        <f t="shared" si="11"/>
        <v>-0.56989449921511359</v>
      </c>
      <c r="X80" s="5">
        <f t="shared" si="12"/>
        <v>112.39676656700016</v>
      </c>
      <c r="Y80" s="5">
        <f t="shared" si="13"/>
        <v>14.292974454484265</v>
      </c>
      <c r="Z80" s="5">
        <f t="shared" si="16"/>
        <v>15.173429034500145</v>
      </c>
      <c r="AA80" s="6">
        <f t="shared" si="14"/>
        <v>1.0616005144919047</v>
      </c>
    </row>
    <row r="81" spans="1:27" x14ac:dyDescent="0.25">
      <c r="A81">
        <f t="shared" si="0"/>
        <v>3.077063201647337E-3</v>
      </c>
      <c r="B81" s="34">
        <v>51.8352</v>
      </c>
      <c r="C81">
        <v>1</v>
      </c>
      <c r="D81" s="33">
        <v>0.24</v>
      </c>
      <c r="E81" s="5">
        <v>0.75419199999999997</v>
      </c>
      <c r="F81" s="7">
        <f t="shared" si="1"/>
        <v>2.8869894825843141</v>
      </c>
      <c r="G81" s="17">
        <f t="shared" si="2"/>
        <v>1.0884925925859832</v>
      </c>
      <c r="I81" s="4">
        <f t="shared" si="3"/>
        <v>0.76</v>
      </c>
      <c r="J81" s="6">
        <f t="shared" si="3"/>
        <v>0.24580800000000003</v>
      </c>
      <c r="K81" s="11">
        <f t="shared" si="4"/>
        <v>0.32190900114115395</v>
      </c>
      <c r="L81" s="18">
        <f t="shared" si="5"/>
        <v>1.0047298391806909</v>
      </c>
      <c r="O81" s="4">
        <f t="shared" si="6"/>
        <v>8.0075107874025039E-2</v>
      </c>
      <c r="P81" s="6">
        <f t="shared" si="15"/>
        <v>8.0075107874025039E-2</v>
      </c>
      <c r="Q81" s="14"/>
      <c r="R81" s="4">
        <f t="shared" si="7"/>
        <v>64.675254143275026</v>
      </c>
      <c r="S81" s="5">
        <f t="shared" si="8"/>
        <v>1.0602142576482925</v>
      </c>
      <c r="T81" s="6">
        <f t="shared" si="9"/>
        <v>-1.1334863785297855</v>
      </c>
      <c r="U81" s="14"/>
      <c r="V81" s="4">
        <f t="shared" si="10"/>
        <v>64.675254143275026</v>
      </c>
      <c r="W81" s="5">
        <f t="shared" si="11"/>
        <v>-0.58306151131956763</v>
      </c>
      <c r="X81" s="5">
        <f t="shared" si="12"/>
        <v>112.08577656601634</v>
      </c>
      <c r="Y81" s="5">
        <f t="shared" si="13"/>
        <v>14.632230038143605</v>
      </c>
      <c r="Z81" s="5">
        <f t="shared" si="16"/>
        <v>15.517878070394602</v>
      </c>
      <c r="AA81" s="6">
        <f t="shared" si="14"/>
        <v>1.0605272080839538</v>
      </c>
    </row>
    <row r="82" spans="1:27" x14ac:dyDescent="0.25">
      <c r="A82">
        <f t="shared" si="0"/>
        <v>3.0847907170009916E-3</v>
      </c>
      <c r="B82" s="34">
        <v>51.021099999999997</v>
      </c>
      <c r="C82">
        <v>1</v>
      </c>
      <c r="D82" s="33">
        <v>0.25</v>
      </c>
      <c r="E82" s="5">
        <v>0.76659600000000006</v>
      </c>
      <c r="F82" s="7">
        <f t="shared" si="1"/>
        <v>2.8191405738813811</v>
      </c>
      <c r="G82" s="17">
        <f t="shared" si="2"/>
        <v>1.0877017018623572</v>
      </c>
      <c r="I82" s="4">
        <f t="shared" si="3"/>
        <v>0.75</v>
      </c>
      <c r="J82" s="6">
        <f t="shared" si="3"/>
        <v>0.23340399999999994</v>
      </c>
      <c r="K82" s="11">
        <f t="shared" si="4"/>
        <v>0.30967883391268847</v>
      </c>
      <c r="L82" s="18">
        <f t="shared" si="5"/>
        <v>1.0049292985295701</v>
      </c>
      <c r="O82" s="4">
        <f t="shared" si="6"/>
        <v>7.9149750445035569E-2</v>
      </c>
      <c r="P82" s="6">
        <f t="shared" si="15"/>
        <v>7.9149750445035569E-2</v>
      </c>
      <c r="Q82" s="14"/>
      <c r="R82" s="4">
        <f t="shared" si="7"/>
        <v>66.582885875948705</v>
      </c>
      <c r="S82" s="5">
        <f t="shared" si="8"/>
        <v>1.0364320774659692</v>
      </c>
      <c r="T82" s="6">
        <f t="shared" si="9"/>
        <v>-1.1722195381787317</v>
      </c>
      <c r="U82" s="14"/>
      <c r="V82" s="4">
        <f t="shared" si="10"/>
        <v>66.582885875948705</v>
      </c>
      <c r="W82" s="5">
        <f t="shared" si="11"/>
        <v>-0.5953520073417371</v>
      </c>
      <c r="X82" s="5">
        <f t="shared" si="12"/>
        <v>111.77478656503253</v>
      </c>
      <c r="Y82" s="5">
        <f t="shared" si="13"/>
        <v>14.951054485840864</v>
      </c>
      <c r="Z82" s="5">
        <f t="shared" si="16"/>
        <v>15.84101019360287</v>
      </c>
      <c r="AA82" s="6">
        <f t="shared" si="14"/>
        <v>1.0595246113646917</v>
      </c>
    </row>
    <row r="83" spans="1:27" x14ac:dyDescent="0.25">
      <c r="A83">
        <f t="shared" si="0"/>
        <v>3.0923840456485367E-3</v>
      </c>
      <c r="B83" s="34">
        <v>50.225099999999998</v>
      </c>
      <c r="C83">
        <v>1</v>
      </c>
      <c r="D83" s="33">
        <v>0.26</v>
      </c>
      <c r="E83" s="5">
        <v>0.77826899999999999</v>
      </c>
      <c r="F83" s="7">
        <f t="shared" si="1"/>
        <v>2.7539353972881937</v>
      </c>
      <c r="G83" s="17">
        <f t="shared" si="2"/>
        <v>1.0869326530462038</v>
      </c>
      <c r="I83" s="4">
        <f t="shared" si="3"/>
        <v>0.74</v>
      </c>
      <c r="J83" s="6">
        <f t="shared" si="3"/>
        <v>0.22173100000000001</v>
      </c>
      <c r="K83" s="11">
        <f t="shared" si="4"/>
        <v>0.29810434193903473</v>
      </c>
      <c r="L83" s="18">
        <f t="shared" si="5"/>
        <v>1.005139625063781</v>
      </c>
      <c r="O83" s="4">
        <f t="shared" si="6"/>
        <v>7.8233187227626191E-2</v>
      </c>
      <c r="P83" s="6">
        <f t="shared" si="15"/>
        <v>7.8233187227626191E-2</v>
      </c>
      <c r="Q83" s="14"/>
      <c r="R83" s="4">
        <f t="shared" si="7"/>
        <v>68.469307514679272</v>
      </c>
      <c r="S83" s="5">
        <f t="shared" si="8"/>
        <v>1.0130309422565227</v>
      </c>
      <c r="T83" s="6">
        <f t="shared" si="9"/>
        <v>-1.2103117130266787</v>
      </c>
      <c r="U83" s="14"/>
      <c r="V83" s="4">
        <f t="shared" si="10"/>
        <v>68.469307514679272</v>
      </c>
      <c r="W83" s="5">
        <f t="shared" si="11"/>
        <v>-0.60677553170103804</v>
      </c>
      <c r="X83" s="5">
        <f t="shared" si="12"/>
        <v>111.46379656404872</v>
      </c>
      <c r="Y83" s="5">
        <f t="shared" si="13"/>
        <v>15.249883824984792</v>
      </c>
      <c r="Z83" s="5">
        <f t="shared" si="16"/>
        <v>16.143302663126349</v>
      </c>
      <c r="AA83" s="6">
        <f t="shared" si="14"/>
        <v>1.0585852881500524</v>
      </c>
    </row>
    <row r="84" spans="1:27" x14ac:dyDescent="0.25">
      <c r="A84">
        <f t="shared" si="0"/>
        <v>3.0998457206784817E-3</v>
      </c>
      <c r="B84" s="34">
        <v>49.4467</v>
      </c>
      <c r="C84">
        <v>1</v>
      </c>
      <c r="D84" s="33">
        <v>0.27</v>
      </c>
      <c r="E84" s="5">
        <v>0.78926200000000002</v>
      </c>
      <c r="F84" s="7">
        <f t="shared" si="1"/>
        <v>2.6912469732561308</v>
      </c>
      <c r="G84" s="17">
        <f t="shared" si="2"/>
        <v>1.0861851853959845</v>
      </c>
      <c r="I84" s="4">
        <f t="shared" si="3"/>
        <v>0.73</v>
      </c>
      <c r="J84" s="6">
        <f t="shared" si="3"/>
        <v>0.21073799999999998</v>
      </c>
      <c r="K84" s="11">
        <f t="shared" si="4"/>
        <v>0.28714326615982266</v>
      </c>
      <c r="L84" s="18">
        <f t="shared" si="5"/>
        <v>1.005359434827013</v>
      </c>
      <c r="O84" s="4">
        <f t="shared" si="6"/>
        <v>7.7326603432424784E-2</v>
      </c>
      <c r="P84" s="6">
        <f t="shared" si="15"/>
        <v>7.7326603432424784E-2</v>
      </c>
      <c r="Q84" s="14"/>
      <c r="R84" s="4">
        <f t="shared" si="7"/>
        <v>70.332718078411318</v>
      </c>
      <c r="S84" s="5">
        <f t="shared" si="8"/>
        <v>0.99000464503482077</v>
      </c>
      <c r="T84" s="6">
        <f t="shared" si="9"/>
        <v>-1.2477740025481501</v>
      </c>
      <c r="U84" s="14"/>
      <c r="V84" s="4">
        <f t="shared" si="10"/>
        <v>70.332718078411318</v>
      </c>
      <c r="W84" s="5">
        <f t="shared" si="11"/>
        <v>-0.61735046060920951</v>
      </c>
      <c r="X84" s="5">
        <f t="shared" si="12"/>
        <v>111.15280656306491</v>
      </c>
      <c r="Y84" s="5">
        <f t="shared" si="13"/>
        <v>15.529155597944005</v>
      </c>
      <c r="Z84" s="5">
        <f t="shared" si="16"/>
        <v>16.425232483462025</v>
      </c>
      <c r="AA84" s="6">
        <f t="shared" si="14"/>
        <v>1.0577028725011073</v>
      </c>
    </row>
    <row r="85" spans="1:27" x14ac:dyDescent="0.25">
      <c r="A85">
        <f t="shared" si="0"/>
        <v>3.1071774244917048E-3</v>
      </c>
      <c r="B85" s="34">
        <v>48.685499999999998</v>
      </c>
      <c r="C85">
        <v>1</v>
      </c>
      <c r="D85" s="33">
        <v>0.28000000000000003</v>
      </c>
      <c r="E85" s="5">
        <v>0.79962100000000003</v>
      </c>
      <c r="F85" s="7">
        <f t="shared" si="1"/>
        <v>2.6309619638739727</v>
      </c>
      <c r="G85" s="17">
        <f t="shared" si="2"/>
        <v>1.0854544174060443</v>
      </c>
      <c r="I85" s="4">
        <f t="shared" si="3"/>
        <v>0.72</v>
      </c>
      <c r="J85" s="6">
        <f t="shared" si="3"/>
        <v>0.20037899999999997</v>
      </c>
      <c r="K85" s="11">
        <f t="shared" si="4"/>
        <v>0.2767575862084502</v>
      </c>
      <c r="L85" s="18">
        <f t="shared" si="5"/>
        <v>1.0055882134231782</v>
      </c>
      <c r="O85" s="4">
        <f t="shared" si="6"/>
        <v>7.6426059912797994E-2</v>
      </c>
      <c r="P85" s="6">
        <f t="shared" si="15"/>
        <v>7.6426059912797994E-2</v>
      </c>
      <c r="Q85" s="14"/>
      <c r="R85" s="4">
        <f t="shared" si="7"/>
        <v>72.169945719071748</v>
      </c>
      <c r="S85" s="5">
        <f t="shared" si="8"/>
        <v>0.9673495450452434</v>
      </c>
      <c r="T85" s="6">
        <f t="shared" si="9"/>
        <v>-1.2846132959951022</v>
      </c>
      <c r="U85" s="14"/>
      <c r="V85" s="4">
        <f t="shared" si="10"/>
        <v>72.169945719071748</v>
      </c>
      <c r="W85" s="5">
        <f t="shared" si="11"/>
        <v>-0.62709174644257226</v>
      </c>
      <c r="X85" s="5">
        <f t="shared" si="12"/>
        <v>110.84181656208109</v>
      </c>
      <c r="Y85" s="5">
        <f t="shared" si="13"/>
        <v>15.789209228323543</v>
      </c>
      <c r="Z85" s="5">
        <f t="shared" si="16"/>
        <v>16.687176401031934</v>
      </c>
      <c r="AA85" s="6">
        <f t="shared" si="14"/>
        <v>1.0568722068168916</v>
      </c>
    </row>
    <row r="86" spans="1:27" x14ac:dyDescent="0.25">
      <c r="A86">
        <f t="shared" si="0"/>
        <v>3.1143828741331506E-3</v>
      </c>
      <c r="B86" s="34">
        <v>47.940899999999999</v>
      </c>
      <c r="C86">
        <v>1</v>
      </c>
      <c r="D86" s="33">
        <v>0.28999999999999998</v>
      </c>
      <c r="E86" s="5">
        <v>0.80939000000000005</v>
      </c>
      <c r="F86" s="7">
        <f t="shared" si="1"/>
        <v>2.5729565673631436</v>
      </c>
      <c r="G86" s="17">
        <f t="shared" si="2"/>
        <v>1.0847443114285895</v>
      </c>
      <c r="I86" s="4">
        <f t="shared" si="3"/>
        <v>0.71</v>
      </c>
      <c r="J86" s="6">
        <f t="shared" si="3"/>
        <v>0.19060999999999995</v>
      </c>
      <c r="K86" s="11">
        <f t="shared" si="4"/>
        <v>0.26690919579794498</v>
      </c>
      <c r="L86" s="18">
        <f t="shared" si="5"/>
        <v>1.0058281728727958</v>
      </c>
      <c r="O86" s="4">
        <f t="shared" si="6"/>
        <v>7.5533046775441412E-2</v>
      </c>
      <c r="P86" s="6">
        <f t="shared" si="15"/>
        <v>7.5533046775441412E-2</v>
      </c>
      <c r="Q86" s="14"/>
      <c r="R86" s="4">
        <f t="shared" si="7"/>
        <v>73.988809108425457</v>
      </c>
      <c r="S86" s="5">
        <f t="shared" si="8"/>
        <v>0.94505565300289696</v>
      </c>
      <c r="T86" s="6">
        <f t="shared" si="9"/>
        <v>-1.3208467690702268</v>
      </c>
      <c r="U86" s="14"/>
      <c r="V86" s="4">
        <f t="shared" si="10"/>
        <v>73.988809108425457</v>
      </c>
      <c r="W86" s="5">
        <f t="shared" si="11"/>
        <v>-0.63601922832829583</v>
      </c>
      <c r="X86" s="5">
        <f t="shared" si="12"/>
        <v>110.53082656109729</v>
      </c>
      <c r="Y86" s="5">
        <f t="shared" si="13"/>
        <v>16.030584693053505</v>
      </c>
      <c r="Z86" s="5">
        <f t="shared" si="16"/>
        <v>16.929710900552607</v>
      </c>
      <c r="AA86" s="6">
        <f t="shared" si="14"/>
        <v>1.0560881729965044</v>
      </c>
    </row>
    <row r="87" spans="1:27" x14ac:dyDescent="0.25">
      <c r="A87">
        <f t="shared" si="0"/>
        <v>3.1214620178940935E-3</v>
      </c>
      <c r="B87" s="34">
        <v>47.212699999999998</v>
      </c>
      <c r="C87">
        <v>1</v>
      </c>
      <c r="D87" s="33">
        <v>0.3</v>
      </c>
      <c r="E87" s="5">
        <v>0.81860599999999994</v>
      </c>
      <c r="F87" s="7">
        <f t="shared" si="1"/>
        <v>2.517143136012705</v>
      </c>
      <c r="G87" s="17">
        <f t="shared" si="2"/>
        <v>1.0840411209149823</v>
      </c>
      <c r="I87" s="4">
        <f t="shared" si="3"/>
        <v>0.7</v>
      </c>
      <c r="J87" s="6">
        <f t="shared" si="3"/>
        <v>0.18139400000000006</v>
      </c>
      <c r="K87" s="11">
        <f t="shared" si="4"/>
        <v>0.25756769367232152</v>
      </c>
      <c r="L87" s="18">
        <f t="shared" si="5"/>
        <v>1.0060822536383671</v>
      </c>
      <c r="O87" s="4">
        <f t="shared" si="6"/>
        <v>7.4632005326239995E-2</v>
      </c>
      <c r="P87" s="6">
        <f t="shared" si="15"/>
        <v>7.4632005326239995E-2</v>
      </c>
      <c r="Q87" s="14"/>
      <c r="R87" s="4">
        <f t="shared" si="7"/>
        <v>75.785590389301134</v>
      </c>
      <c r="S87" s="5">
        <f t="shared" si="8"/>
        <v>0.92312458224096228</v>
      </c>
      <c r="T87" s="6">
        <f t="shared" si="9"/>
        <v>-1.3564727053795036</v>
      </c>
      <c r="U87" s="14"/>
      <c r="V87" s="4">
        <f t="shared" si="10"/>
        <v>75.785590389301134</v>
      </c>
      <c r="W87" s="5">
        <f t="shared" si="11"/>
        <v>-0.644140086100354</v>
      </c>
      <c r="X87" s="5">
        <f t="shared" si="12"/>
        <v>110.21983656011346</v>
      </c>
      <c r="Y87" s="5">
        <f t="shared" si="13"/>
        <v>16.253424602491112</v>
      </c>
      <c r="Z87" s="5">
        <f t="shared" si="16"/>
        <v>17.153012201343188</v>
      </c>
      <c r="AA87" s="6">
        <f t="shared" si="14"/>
        <v>1.055347572641042</v>
      </c>
    </row>
    <row r="88" spans="1:27" x14ac:dyDescent="0.25">
      <c r="A88">
        <f t="shared" si="0"/>
        <v>3.1284197538434203E-3</v>
      </c>
      <c r="B88" s="34">
        <v>46.5002</v>
      </c>
      <c r="C88">
        <v>1</v>
      </c>
      <c r="D88" s="33">
        <v>0.31</v>
      </c>
      <c r="E88" s="5">
        <v>0.82730800000000004</v>
      </c>
      <c r="F88" s="7">
        <f t="shared" si="1"/>
        <v>2.4634001314610754</v>
      </c>
      <c r="G88" s="17">
        <f t="shared" si="2"/>
        <v>1.0833544456653517</v>
      </c>
      <c r="I88" s="4">
        <f t="shared" si="3"/>
        <v>0.69</v>
      </c>
      <c r="J88" s="6">
        <f t="shared" si="3"/>
        <v>0.17269199999999996</v>
      </c>
      <c r="K88" s="11">
        <f t="shared" si="4"/>
        <v>0.24869840321264991</v>
      </c>
      <c r="L88" s="18">
        <f t="shared" si="5"/>
        <v>1.0063525042240196</v>
      </c>
      <c r="O88" s="4">
        <f t="shared" si="6"/>
        <v>7.3729783675810345E-2</v>
      </c>
      <c r="P88" s="6">
        <f t="shared" si="15"/>
        <v>7.3729783675810345E-2</v>
      </c>
      <c r="Q88" s="14"/>
      <c r="R88" s="4">
        <f t="shared" si="7"/>
        <v>77.570918889400573</v>
      </c>
      <c r="S88" s="5">
        <f t="shared" si="8"/>
        <v>0.90154256289094947</v>
      </c>
      <c r="T88" s="6">
        <f t="shared" si="9"/>
        <v>-1.3915143487295782</v>
      </c>
      <c r="U88" s="14"/>
      <c r="V88" s="4">
        <f t="shared" si="10"/>
        <v>77.570918889400573</v>
      </c>
      <c r="W88" s="5">
        <f t="shared" si="11"/>
        <v>-0.65147806107340345</v>
      </c>
      <c r="X88" s="5">
        <f t="shared" si="12"/>
        <v>109.90884655912964</v>
      </c>
      <c r="Y88" s="5">
        <f t="shared" si="13"/>
        <v>16.458371411518669</v>
      </c>
      <c r="Z88" s="5">
        <f t="shared" si="16"/>
        <v>17.357756253570528</v>
      </c>
      <c r="AA88" s="6">
        <f t="shared" si="14"/>
        <v>1.0546460411886445</v>
      </c>
    </row>
    <row r="89" spans="1:27" x14ac:dyDescent="0.25">
      <c r="A89">
        <f t="shared" si="0"/>
        <v>3.1352562068667129E-3</v>
      </c>
      <c r="B89" s="34">
        <v>45.803199999999997</v>
      </c>
      <c r="C89">
        <v>1</v>
      </c>
      <c r="D89" s="33">
        <v>0.32</v>
      </c>
      <c r="E89" s="5">
        <v>0.83552800000000005</v>
      </c>
      <c r="F89" s="7">
        <f t="shared" si="1"/>
        <v>2.4116485582704001</v>
      </c>
      <c r="G89" s="17">
        <f t="shared" si="2"/>
        <v>1.0826722621112712</v>
      </c>
      <c r="I89" s="4">
        <f t="shared" si="3"/>
        <v>0.67999999999999994</v>
      </c>
      <c r="J89" s="6">
        <f t="shared" si="3"/>
        <v>0.16447199999999995</v>
      </c>
      <c r="K89" s="11">
        <f t="shared" si="4"/>
        <v>0.2402750493901302</v>
      </c>
      <c r="L89" s="18">
        <f t="shared" si="5"/>
        <v>1.0066404682850494</v>
      </c>
      <c r="O89" s="4">
        <f t="shared" si="6"/>
        <v>7.2813784326575898E-2</v>
      </c>
      <c r="P89" s="6">
        <f t="shared" si="15"/>
        <v>7.2813784326575898E-2</v>
      </c>
      <c r="Q89" s="14"/>
      <c r="R89" s="4">
        <f t="shared" si="7"/>
        <v>79.338323565244693</v>
      </c>
      <c r="S89" s="5">
        <f t="shared" si="8"/>
        <v>0.88031056272248942</v>
      </c>
      <c r="T89" s="6">
        <f t="shared" si="9"/>
        <v>-1.4259709727161347</v>
      </c>
      <c r="U89" s="14"/>
      <c r="V89" s="4">
        <f t="shared" si="10"/>
        <v>79.338323565244693</v>
      </c>
      <c r="W89" s="5">
        <f t="shared" si="11"/>
        <v>-0.6580419528936563</v>
      </c>
      <c r="X89" s="5">
        <f t="shared" si="12"/>
        <v>109.59785655814584</v>
      </c>
      <c r="Y89" s="5">
        <f t="shared" si="13"/>
        <v>16.64556984898935</v>
      </c>
      <c r="Z89" s="5">
        <f t="shared" si="16"/>
        <v>17.544118734430242</v>
      </c>
      <c r="AA89" s="6">
        <f t="shared" si="14"/>
        <v>1.0539812630983882</v>
      </c>
    </row>
    <row r="90" spans="1:27" x14ac:dyDescent="0.25">
      <c r="A90">
        <f t="shared" si="0"/>
        <v>3.1419745173298752E-3</v>
      </c>
      <c r="B90" s="34">
        <v>45.121200000000002</v>
      </c>
      <c r="C90">
        <v>1</v>
      </c>
      <c r="D90" s="33">
        <v>0.33</v>
      </c>
      <c r="E90" s="5">
        <v>0.84329900000000002</v>
      </c>
      <c r="F90" s="7">
        <f t="shared" si="1"/>
        <v>2.3617908025536773</v>
      </c>
      <c r="G90" s="17">
        <f t="shared" si="2"/>
        <v>1.0819974031520669</v>
      </c>
      <c r="I90" s="4">
        <f t="shared" ref="I90:J121" si="17">1-D90</f>
        <v>0.66999999999999993</v>
      </c>
      <c r="J90" s="6">
        <f t="shared" si="17"/>
        <v>0.15670099999999998</v>
      </c>
      <c r="K90" s="11">
        <f t="shared" si="4"/>
        <v>0.23226946619778824</v>
      </c>
      <c r="L90" s="18">
        <f t="shared" si="5"/>
        <v>1.0069428986118965</v>
      </c>
      <c r="O90" s="4">
        <f t="shared" si="6"/>
        <v>7.1889872705347718E-2</v>
      </c>
      <c r="P90" s="6">
        <f t="shared" si="15"/>
        <v>7.1889872705347718E-2</v>
      </c>
      <c r="Q90" s="14"/>
      <c r="R90" s="4">
        <f t="shared" si="7"/>
        <v>81.083500050590658</v>
      </c>
      <c r="S90" s="5">
        <f t="shared" si="8"/>
        <v>0.85942014592463634</v>
      </c>
      <c r="T90" s="6">
        <f t="shared" si="9"/>
        <v>-1.4598570890942288</v>
      </c>
      <c r="U90" s="14"/>
      <c r="V90" s="4">
        <f t="shared" si="10"/>
        <v>81.083500050590658</v>
      </c>
      <c r="W90" s="5">
        <f t="shared" si="11"/>
        <v>-0.66385303587347699</v>
      </c>
      <c r="X90" s="5">
        <f t="shared" si="12"/>
        <v>109.28686655716203</v>
      </c>
      <c r="Y90" s="5">
        <f t="shared" si="13"/>
        <v>16.815465221856137</v>
      </c>
      <c r="Z90" s="5">
        <f t="shared" si="16"/>
        <v>17.712575044263531</v>
      </c>
      <c r="AA90" s="59">
        <f t="shared" si="14"/>
        <v>1.0533502826458445</v>
      </c>
    </row>
    <row r="91" spans="1:27" x14ac:dyDescent="0.25">
      <c r="A91">
        <f t="shared" si="0"/>
        <v>3.1485759463281155E-3</v>
      </c>
      <c r="B91" s="34">
        <v>44.453899999999997</v>
      </c>
      <c r="C91">
        <v>1</v>
      </c>
      <c r="D91" s="33">
        <v>0.34</v>
      </c>
      <c r="E91" s="5">
        <v>0.85064899999999999</v>
      </c>
      <c r="F91" s="7">
        <f t="shared" si="1"/>
        <v>2.3137478710071941</v>
      </c>
      <c r="G91" s="17">
        <f t="shared" si="2"/>
        <v>1.0813230148712396</v>
      </c>
      <c r="I91" s="4">
        <f t="shared" si="17"/>
        <v>0.65999999999999992</v>
      </c>
      <c r="J91" s="6">
        <f t="shared" si="17"/>
        <v>0.14935100000000001</v>
      </c>
      <c r="K91" s="11">
        <f t="shared" si="4"/>
        <v>0.22465760591184802</v>
      </c>
      <c r="L91" s="18">
        <f t="shared" si="5"/>
        <v>1.0072634443909558</v>
      </c>
      <c r="O91" s="4">
        <f t="shared" si="6"/>
        <v>7.0948112567693594E-2</v>
      </c>
      <c r="P91" s="6">
        <f t="shared" si="15"/>
        <v>7.0948112567693594E-2</v>
      </c>
      <c r="Q91" s="14"/>
      <c r="R91" s="4">
        <f t="shared" si="7"/>
        <v>82.806738848545237</v>
      </c>
      <c r="S91" s="5">
        <f t="shared" si="8"/>
        <v>0.83886866475698663</v>
      </c>
      <c r="T91" s="6">
        <f t="shared" si="9"/>
        <v>-1.4931777873204293</v>
      </c>
      <c r="U91" s="14"/>
      <c r="V91" s="4">
        <f t="shared" si="10"/>
        <v>82.806738848545237</v>
      </c>
      <c r="W91" s="5">
        <f t="shared" si="11"/>
        <v>-0.66892244272014523</v>
      </c>
      <c r="X91" s="5">
        <f t="shared" si="12"/>
        <v>108.97587655617821</v>
      </c>
      <c r="Y91" s="5">
        <f t="shared" si="13"/>
        <v>16.968303962143068</v>
      </c>
      <c r="Z91" s="5">
        <f t="shared" si="16"/>
        <v>17.863400302606351</v>
      </c>
      <c r="AA91" s="6">
        <f t="shared" si="14"/>
        <v>1.0527510788621113</v>
      </c>
    </row>
    <row r="92" spans="1:27" x14ac:dyDescent="0.25">
      <c r="A92">
        <f t="shared" si="0"/>
        <v>3.155063814320709E-3</v>
      </c>
      <c r="B92" s="34">
        <v>43.800800000000002</v>
      </c>
      <c r="C92">
        <v>1</v>
      </c>
      <c r="D92" s="33">
        <v>0.35</v>
      </c>
      <c r="E92" s="5">
        <v>0.85760599999999998</v>
      </c>
      <c r="F92" s="7">
        <f t="shared" si="1"/>
        <v>2.2674299557714899</v>
      </c>
      <c r="G92" s="17">
        <f t="shared" si="2"/>
        <v>1.0806520619990421</v>
      </c>
      <c r="I92" s="4">
        <f t="shared" si="17"/>
        <v>0.65</v>
      </c>
      <c r="J92" s="6">
        <f t="shared" si="17"/>
        <v>0.14239400000000002</v>
      </c>
      <c r="K92" s="11">
        <f t="shared" si="4"/>
        <v>0.21741471925583269</v>
      </c>
      <c r="L92" s="18">
        <f t="shared" si="5"/>
        <v>1.0076028571456312</v>
      </c>
      <c r="O92" s="4">
        <f t="shared" si="6"/>
        <v>6.9990518968536447E-2</v>
      </c>
      <c r="P92" s="6">
        <f t="shared" si="15"/>
        <v>6.9990518968536447E-2</v>
      </c>
      <c r="Q92" s="14"/>
      <c r="R92" s="4">
        <f t="shared" si="7"/>
        <v>84.510648049965596</v>
      </c>
      <c r="S92" s="5">
        <f t="shared" si="8"/>
        <v>0.81864701202131851</v>
      </c>
      <c r="T92" s="6">
        <f t="shared" si="9"/>
        <v>-1.5259486007183711</v>
      </c>
      <c r="U92" s="14"/>
      <c r="V92" s="4">
        <f t="shared" si="10"/>
        <v>84.510648049965596</v>
      </c>
      <c r="W92" s="5">
        <f t="shared" si="11"/>
        <v>-0.67326935353308581</v>
      </c>
      <c r="X92" s="5">
        <f t="shared" si="12"/>
        <v>108.66488655519441</v>
      </c>
      <c r="Y92" s="5">
        <f t="shared" si="13"/>
        <v>17.104533694576979</v>
      </c>
      <c r="Z92" s="5">
        <f t="shared" si="16"/>
        <v>17.997069344170825</v>
      </c>
      <c r="AA92" s="6">
        <f t="shared" si="14"/>
        <v>1.0521812325042703</v>
      </c>
    </row>
    <row r="93" spans="1:27" x14ac:dyDescent="0.25">
      <c r="A93">
        <f t="shared" si="0"/>
        <v>3.1614395425270526E-3</v>
      </c>
      <c r="B93" s="34">
        <v>43.1616</v>
      </c>
      <c r="C93">
        <v>1</v>
      </c>
      <c r="D93" s="33">
        <v>0.36</v>
      </c>
      <c r="E93" s="5">
        <v>0.86419400000000002</v>
      </c>
      <c r="F93" s="7">
        <f t="shared" si="1"/>
        <v>2.2227650625055078</v>
      </c>
      <c r="G93" s="17">
        <f t="shared" si="2"/>
        <v>1.0799786848291533</v>
      </c>
      <c r="I93" s="4">
        <f t="shared" si="17"/>
        <v>0.64</v>
      </c>
      <c r="J93" s="6">
        <f t="shared" si="17"/>
        <v>0.13580599999999998</v>
      </c>
      <c r="K93" s="11">
        <f t="shared" si="4"/>
        <v>0.21051980900941525</v>
      </c>
      <c r="L93" s="18">
        <f t="shared" si="5"/>
        <v>1.0079663096716458</v>
      </c>
      <c r="O93" s="4">
        <f t="shared" si="6"/>
        <v>6.9006558526241005E-2</v>
      </c>
      <c r="P93" s="6">
        <f t="shared" si="15"/>
        <v>6.9006558526241005E-2</v>
      </c>
      <c r="Q93" s="14"/>
      <c r="R93" s="4">
        <f t="shared" si="7"/>
        <v>86.197716490228501</v>
      </c>
      <c r="S93" s="5">
        <f t="shared" si="8"/>
        <v>0.79875194451420628</v>
      </c>
      <c r="T93" s="6">
        <f t="shared" si="9"/>
        <v>-1.5581755257294649</v>
      </c>
      <c r="U93" s="14"/>
      <c r="V93" s="4">
        <f t="shared" si="10"/>
        <v>86.197716490228501</v>
      </c>
      <c r="W93" s="5">
        <f t="shared" si="11"/>
        <v>-0.67690452922647459</v>
      </c>
      <c r="X93" s="5">
        <f t="shared" si="12"/>
        <v>108.35389655421059</v>
      </c>
      <c r="Y93" s="5">
        <f t="shared" si="13"/>
        <v>17.224402797763208</v>
      </c>
      <c r="Z93" s="5">
        <f t="shared" si="16"/>
        <v>18.113856714758867</v>
      </c>
      <c r="AA93" s="6">
        <f t="shared" si="14"/>
        <v>1.0516391730638792</v>
      </c>
    </row>
    <row r="94" spans="1:27" x14ac:dyDescent="0.25">
      <c r="A94">
        <f t="shared" si="0"/>
        <v>3.1677066247515727E-3</v>
      </c>
      <c r="B94" s="34">
        <v>42.535800000000002</v>
      </c>
      <c r="C94">
        <v>1</v>
      </c>
      <c r="D94" s="33">
        <v>0.37</v>
      </c>
      <c r="E94" s="5">
        <v>0.87043599999999999</v>
      </c>
      <c r="F94" s="7">
        <f t="shared" si="1"/>
        <v>2.1796704665004594</v>
      </c>
      <c r="G94" s="17">
        <f t="shared" si="2"/>
        <v>1.0793052279626481</v>
      </c>
      <c r="I94" s="4">
        <f t="shared" si="17"/>
        <v>0.63</v>
      </c>
      <c r="J94" s="6">
        <f t="shared" si="17"/>
        <v>0.12956400000000001</v>
      </c>
      <c r="K94" s="11">
        <f t="shared" si="4"/>
        <v>0.20395108687800181</v>
      </c>
      <c r="L94" s="18">
        <f t="shared" si="5"/>
        <v>1.0083650251894052</v>
      </c>
      <c r="O94" s="4">
        <f t="shared" si="6"/>
        <v>6.7987294422426542E-2</v>
      </c>
      <c r="P94" s="6">
        <f t="shared" si="15"/>
        <v>6.7987294422426542E-2</v>
      </c>
      <c r="Q94" s="14"/>
      <c r="R94" s="4">
        <f t="shared" si="7"/>
        <v>87.886518339935364</v>
      </c>
      <c r="S94" s="5">
        <f t="shared" si="8"/>
        <v>0.77917370321909496</v>
      </c>
      <c r="T94" s="6">
        <f t="shared" si="9"/>
        <v>-1.5898750840932656</v>
      </c>
      <c r="U94" s="14"/>
      <c r="V94" s="4">
        <f t="shared" si="10"/>
        <v>87.886518339935364</v>
      </c>
      <c r="W94" s="5">
        <f t="shared" si="11"/>
        <v>-0.67984150159070356</v>
      </c>
      <c r="X94" s="5">
        <f t="shared" si="12"/>
        <v>108.04290655322679</v>
      </c>
      <c r="Y94" s="5">
        <f t="shared" si="13"/>
        <v>17.3283611603655</v>
      </c>
      <c r="Z94" s="5">
        <f t="shared" si="16"/>
        <v>18.214236667103137</v>
      </c>
      <c r="AA94" s="6">
        <f t="shared" si="14"/>
        <v>1.051122867219773</v>
      </c>
    </row>
    <row r="95" spans="1:27" x14ac:dyDescent="0.25">
      <c r="A95">
        <f t="shared" si="0"/>
        <v>3.1738646213436686E-3</v>
      </c>
      <c r="B95" s="34">
        <v>41.923299999999998</v>
      </c>
      <c r="C95">
        <v>1</v>
      </c>
      <c r="D95" s="33">
        <v>0.38</v>
      </c>
      <c r="E95" s="5">
        <v>0.87635399999999997</v>
      </c>
      <c r="F95" s="7">
        <f t="shared" si="1"/>
        <v>2.138093987638618</v>
      </c>
      <c r="G95" s="17">
        <f t="shared" si="2"/>
        <v>1.0786217772349396</v>
      </c>
      <c r="I95" s="4">
        <f t="shared" si="17"/>
        <v>0.62</v>
      </c>
      <c r="J95" s="6">
        <f t="shared" si="17"/>
        <v>0.12364600000000003</v>
      </c>
      <c r="K95" s="11">
        <f t="shared" si="4"/>
        <v>0.19769221105666548</v>
      </c>
      <c r="L95" s="18">
        <f t="shared" si="5"/>
        <v>1.0087854811887418</v>
      </c>
      <c r="O95" s="4">
        <f t="shared" si="6"/>
        <v>6.6936980591421572E-2</v>
      </c>
      <c r="P95" s="6">
        <f t="shared" si="15"/>
        <v>6.6936980591421572E-2</v>
      </c>
      <c r="Q95" s="14"/>
      <c r="R95" s="4">
        <f t="shared" si="7"/>
        <v>89.543467121454995</v>
      </c>
      <c r="S95" s="5">
        <f t="shared" si="8"/>
        <v>0.75991477217853398</v>
      </c>
      <c r="T95" s="6">
        <f t="shared" si="9"/>
        <v>-1.6210439473729514</v>
      </c>
      <c r="U95" s="14"/>
      <c r="V95" s="4">
        <f t="shared" si="10"/>
        <v>89.543467121454995</v>
      </c>
      <c r="W95" s="5">
        <f t="shared" si="11"/>
        <v>-0.68209646791389023</v>
      </c>
      <c r="X95" s="5">
        <f t="shared" si="12"/>
        <v>107.73191655224295</v>
      </c>
      <c r="Y95" s="5">
        <f t="shared" si="13"/>
        <v>17.416458080307553</v>
      </c>
      <c r="Z95" s="5">
        <f t="shared" si="16"/>
        <v>18.298283156637922</v>
      </c>
      <c r="AA95" s="6">
        <f t="shared" si="14"/>
        <v>1.0506317112391199</v>
      </c>
    </row>
    <row r="96" spans="1:27" x14ac:dyDescent="0.25">
      <c r="A96">
        <f t="shared" si="0"/>
        <v>3.1799181807052102E-3</v>
      </c>
      <c r="B96" s="34">
        <v>41.323500000000003</v>
      </c>
      <c r="C96">
        <v>1</v>
      </c>
      <c r="D96" s="33">
        <v>0.39</v>
      </c>
      <c r="E96" s="5">
        <v>0.88196799999999997</v>
      </c>
      <c r="F96" s="7">
        <f t="shared" si="1"/>
        <v>2.0979521167467183</v>
      </c>
      <c r="G96" s="17">
        <f t="shared" si="2"/>
        <v>1.0779351884175683</v>
      </c>
      <c r="I96" s="4">
        <f t="shared" si="17"/>
        <v>0.61</v>
      </c>
      <c r="J96" s="6">
        <f t="shared" si="17"/>
        <v>0.11803200000000003</v>
      </c>
      <c r="K96" s="11">
        <f t="shared" si="4"/>
        <v>0.19172282352456183</v>
      </c>
      <c r="L96" s="18">
        <f t="shared" si="5"/>
        <v>1.0092438574086839</v>
      </c>
      <c r="O96" s="4">
        <f t="shared" si="6"/>
        <v>6.5845954178490165E-2</v>
      </c>
      <c r="P96" s="6">
        <f t="shared" si="15"/>
        <v>6.5845954178490165E-2</v>
      </c>
      <c r="Q96" s="14"/>
      <c r="R96" s="4">
        <f t="shared" si="7"/>
        <v>91.198342055927696</v>
      </c>
      <c r="S96" s="5">
        <f t="shared" si="8"/>
        <v>0.74096168642800597</v>
      </c>
      <c r="T96" s="6">
        <f t="shared" si="9"/>
        <v>-1.651704577464697</v>
      </c>
      <c r="U96" s="14"/>
      <c r="V96" s="4">
        <f t="shared" si="10"/>
        <v>91.198342055927696</v>
      </c>
      <c r="W96" s="5">
        <f t="shared" si="11"/>
        <v>-0.68368341797764476</v>
      </c>
      <c r="X96" s="5">
        <f t="shared" si="12"/>
        <v>107.42092655125916</v>
      </c>
      <c r="Y96" s="5">
        <f t="shared" si="13"/>
        <v>17.489245724876632</v>
      </c>
      <c r="Z96" s="5">
        <f t="shared" si="16"/>
        <v>18.366569837194561</v>
      </c>
      <c r="AA96" s="6">
        <f t="shared" si="14"/>
        <v>1.0501636334762012</v>
      </c>
    </row>
    <row r="97" spans="1:27" x14ac:dyDescent="0.25">
      <c r="A97">
        <f t="shared" si="0"/>
        <v>3.1858669843188442E-3</v>
      </c>
      <c r="B97" s="34">
        <v>40.7363</v>
      </c>
      <c r="C97">
        <v>1</v>
      </c>
      <c r="D97" s="33">
        <v>0.4</v>
      </c>
      <c r="E97" s="5">
        <v>0.887297</v>
      </c>
      <c r="F97" s="7">
        <f t="shared" si="1"/>
        <v>2.0591977769384231</v>
      </c>
      <c r="G97" s="17">
        <f t="shared" si="2"/>
        <v>1.077236254255306</v>
      </c>
      <c r="I97" s="4">
        <f t="shared" si="17"/>
        <v>0.6</v>
      </c>
      <c r="J97" s="6">
        <f t="shared" si="17"/>
        <v>0.112703</v>
      </c>
      <c r="K97" s="11">
        <f t="shared" si="4"/>
        <v>0.18602869679931164</v>
      </c>
      <c r="L97" s="18">
        <f t="shared" si="5"/>
        <v>1.0097277278460641</v>
      </c>
      <c r="O97" s="4">
        <f t="shared" si="6"/>
        <v>6.4718019279308328E-2</v>
      </c>
      <c r="P97" s="6">
        <f t="shared" si="15"/>
        <v>6.4718019279308328E-2</v>
      </c>
      <c r="Q97" s="14"/>
      <c r="R97" s="4">
        <f t="shared" si="7"/>
        <v>92.819862482594857</v>
      </c>
      <c r="S97" s="5">
        <f t="shared" si="8"/>
        <v>0.72231647828378454</v>
      </c>
      <c r="T97" s="6">
        <f t="shared" si="9"/>
        <v>-1.6818543333022007</v>
      </c>
      <c r="U97" s="14"/>
      <c r="V97" s="4">
        <f t="shared" si="10"/>
        <v>92.819862482594857</v>
      </c>
      <c r="W97" s="5">
        <f t="shared" si="11"/>
        <v>-0.68461808283519721</v>
      </c>
      <c r="X97" s="5">
        <f t="shared" si="12"/>
        <v>107.10993655027534</v>
      </c>
      <c r="Y97" s="5">
        <f t="shared" si="13"/>
        <v>17.546774658685777</v>
      </c>
      <c r="Z97" s="5">
        <f t="shared" si="16"/>
        <v>18.419170056624353</v>
      </c>
      <c r="AA97" s="6">
        <f t="shared" si="14"/>
        <v>1.0497182767151303</v>
      </c>
    </row>
    <row r="98" spans="1:27" x14ac:dyDescent="0.25">
      <c r="A98">
        <f t="shared" si="0"/>
        <v>3.1917138003002129E-3</v>
      </c>
      <c r="B98" s="34">
        <v>40.161299999999997</v>
      </c>
      <c r="C98">
        <v>1</v>
      </c>
      <c r="D98" s="33">
        <v>0.41</v>
      </c>
      <c r="E98" s="5">
        <v>0.89235799999999998</v>
      </c>
      <c r="F98" s="7">
        <f t="shared" si="1"/>
        <v>2.0217661871557464</v>
      </c>
      <c r="G98" s="17">
        <f t="shared" si="2"/>
        <v>1.0765255352752634</v>
      </c>
      <c r="I98" s="4">
        <f t="shared" si="17"/>
        <v>0.59000000000000008</v>
      </c>
      <c r="J98" s="6">
        <f t="shared" si="17"/>
        <v>0.10764200000000002</v>
      </c>
      <c r="K98" s="11">
        <f t="shared" si="4"/>
        <v>0.18059356958346559</v>
      </c>
      <c r="L98" s="18">
        <f t="shared" si="5"/>
        <v>1.0102467558363939</v>
      </c>
      <c r="O98" s="4">
        <f t="shared" si="6"/>
        <v>6.3544144463827029E-2</v>
      </c>
      <c r="P98" s="6">
        <f t="shared" si="15"/>
        <v>6.3544144463827029E-2</v>
      </c>
      <c r="Q98" s="14"/>
      <c r="R98" s="4">
        <f t="shared" si="7"/>
        <v>94.420585412177942</v>
      </c>
      <c r="S98" s="5">
        <f t="shared" si="8"/>
        <v>0.70397147946885097</v>
      </c>
      <c r="T98" s="6">
        <f t="shared" si="9"/>
        <v>-1.7115062444832905</v>
      </c>
      <c r="U98" s="14"/>
      <c r="V98" s="4">
        <f t="shared" si="10"/>
        <v>94.420585412177942</v>
      </c>
      <c r="W98" s="5">
        <f t="shared" si="11"/>
        <v>-0.68491266470976453</v>
      </c>
      <c r="X98" s="5">
        <f t="shared" si="12"/>
        <v>106.79894654929154</v>
      </c>
      <c r="Y98" s="5">
        <f t="shared" si="13"/>
        <v>17.589397653578452</v>
      </c>
      <c r="Z98" s="5">
        <f t="shared" si="16"/>
        <v>18.456456852342512</v>
      </c>
      <c r="AA98" s="6">
        <f t="shared" si="14"/>
        <v>1.0492944224606613</v>
      </c>
    </row>
    <row r="99" spans="1:27" x14ac:dyDescent="0.25">
      <c r="A99">
        <f t="shared" si="0"/>
        <v>3.1974604490129762E-3</v>
      </c>
      <c r="B99" s="34">
        <v>39.598199999999999</v>
      </c>
      <c r="C99">
        <v>1</v>
      </c>
      <c r="D99" s="33">
        <v>0.42</v>
      </c>
      <c r="E99" s="5">
        <v>0.89716700000000005</v>
      </c>
      <c r="F99" s="7">
        <f t="shared" si="1"/>
        <v>1.985601614875468</v>
      </c>
      <c r="G99" s="17">
        <f t="shared" si="2"/>
        <v>1.0758008498577276</v>
      </c>
      <c r="I99" s="4">
        <f t="shared" si="17"/>
        <v>0.58000000000000007</v>
      </c>
      <c r="J99" s="6">
        <f t="shared" si="17"/>
        <v>0.10283299999999995</v>
      </c>
      <c r="K99" s="11">
        <f t="shared" si="4"/>
        <v>0.17540309023385109</v>
      </c>
      <c r="L99" s="18">
        <f t="shared" si="5"/>
        <v>1.0108047448063262</v>
      </c>
      <c r="O99" s="4">
        <f t="shared" si="6"/>
        <v>6.2318570203307368E-2</v>
      </c>
      <c r="P99" s="6">
        <f t="shared" si="15"/>
        <v>6.2318570203307368E-2</v>
      </c>
      <c r="Q99" s="14"/>
      <c r="R99" s="4">
        <f t="shared" si="7"/>
        <v>96.000495118226524</v>
      </c>
      <c r="S99" s="5">
        <f t="shared" si="8"/>
        <v>0.68592194876132184</v>
      </c>
      <c r="T99" s="6">
        <f t="shared" si="9"/>
        <v>-1.740668580990296</v>
      </c>
      <c r="U99" s="14"/>
      <c r="V99" s="4">
        <f t="shared" si="10"/>
        <v>96.000495118226524</v>
      </c>
      <c r="W99" s="5">
        <f t="shared" si="11"/>
        <v>-0.68457996837840396</v>
      </c>
      <c r="X99" s="5">
        <f t="shared" si="12"/>
        <v>106.48795654830772</v>
      </c>
      <c r="Y99" s="5">
        <f t="shared" si="13"/>
        <v>17.617367642869965</v>
      </c>
      <c r="Z99" s="5">
        <f t="shared" si="16"/>
        <v>18.478702946795465</v>
      </c>
      <c r="AA99" s="6">
        <f t="shared" si="14"/>
        <v>1.0488912601125229</v>
      </c>
    </row>
    <row r="100" spans="1:27" x14ac:dyDescent="0.25">
      <c r="A100">
        <f t="shared" si="0"/>
        <v>3.2031098352768737E-3</v>
      </c>
      <c r="B100" s="34">
        <v>39.046599999999998</v>
      </c>
      <c r="C100">
        <v>1</v>
      </c>
      <c r="D100" s="33">
        <v>0.43</v>
      </c>
      <c r="E100" s="5">
        <v>0.90173899999999996</v>
      </c>
      <c r="F100" s="7">
        <f t="shared" si="1"/>
        <v>1.9506442365549377</v>
      </c>
      <c r="G100" s="17">
        <f t="shared" si="2"/>
        <v>1.0750640237525462</v>
      </c>
      <c r="I100" s="4">
        <f t="shared" si="17"/>
        <v>0.57000000000000006</v>
      </c>
      <c r="J100" s="6">
        <f t="shared" si="17"/>
        <v>9.8261000000000043E-2</v>
      </c>
      <c r="K100" s="11">
        <f t="shared" si="4"/>
        <v>0.17044286188076971</v>
      </c>
      <c r="L100" s="18">
        <f t="shared" si="5"/>
        <v>1.0114106123073459</v>
      </c>
      <c r="O100" s="4">
        <f t="shared" si="6"/>
        <v>6.1034214485922479E-2</v>
      </c>
      <c r="P100" s="6">
        <f t="shared" si="15"/>
        <v>6.1034214485922479E-2</v>
      </c>
      <c r="Q100" s="14"/>
      <c r="R100" s="4">
        <f t="shared" si="7"/>
        <v>97.570553824423953</v>
      </c>
      <c r="S100" s="5">
        <f t="shared" si="8"/>
        <v>0.66815969573343437</v>
      </c>
      <c r="T100" s="6">
        <f t="shared" si="9"/>
        <v>-1.7693551593580363</v>
      </c>
      <c r="U100" s="14"/>
      <c r="V100" s="4">
        <f t="shared" si="10"/>
        <v>97.570553824423953</v>
      </c>
      <c r="W100" s="5">
        <f t="shared" si="11"/>
        <v>-0.68363305714038747</v>
      </c>
      <c r="X100" s="5">
        <f t="shared" si="12"/>
        <v>106.17696654732391</v>
      </c>
      <c r="Y100" s="5">
        <f t="shared" si="13"/>
        <v>17.631039094868072</v>
      </c>
      <c r="Z100" s="5">
        <f t="shared" si="16"/>
        <v>18.486280742848237</v>
      </c>
      <c r="AA100" s="6">
        <f t="shared" si="14"/>
        <v>1.0485077279551325</v>
      </c>
    </row>
    <row r="101" spans="1:27" x14ac:dyDescent="0.25">
      <c r="A101">
        <f t="shared" si="0"/>
        <v>3.2086618468287515E-3</v>
      </c>
      <c r="B101" s="34">
        <v>38.506399999999999</v>
      </c>
      <c r="C101">
        <v>1</v>
      </c>
      <c r="D101" s="33">
        <v>0.44</v>
      </c>
      <c r="E101" s="5">
        <v>0.906088</v>
      </c>
      <c r="F101" s="7">
        <f t="shared" si="1"/>
        <v>1.9168553017934458</v>
      </c>
      <c r="G101" s="17">
        <f t="shared" si="2"/>
        <v>1.0743069167318984</v>
      </c>
      <c r="I101" s="4">
        <f t="shared" si="17"/>
        <v>0.56000000000000005</v>
      </c>
      <c r="J101" s="6">
        <f t="shared" si="17"/>
        <v>9.3911999999999995E-2</v>
      </c>
      <c r="K101" s="11">
        <f t="shared" si="4"/>
        <v>0.16570196222837574</v>
      </c>
      <c r="L101" s="18">
        <f t="shared" si="5"/>
        <v>1.0120580211890942</v>
      </c>
      <c r="O101" s="4">
        <f t="shared" si="6"/>
        <v>5.9689822618669092E-2</v>
      </c>
      <c r="P101" s="6">
        <f t="shared" si="15"/>
        <v>5.9689822618669092E-2</v>
      </c>
      <c r="Q101" s="14"/>
      <c r="R101" s="4">
        <f t="shared" si="7"/>
        <v>99.108516057344147</v>
      </c>
      <c r="S101" s="5">
        <f t="shared" si="8"/>
        <v>0.65068597962539876</v>
      </c>
      <c r="T101" s="6">
        <f t="shared" si="9"/>
        <v>-1.7975645125655677</v>
      </c>
      <c r="U101" s="14"/>
      <c r="V101" s="4">
        <f t="shared" si="10"/>
        <v>99.108516057344147</v>
      </c>
      <c r="W101" s="5">
        <f t="shared" si="11"/>
        <v>-0.68208487163673448</v>
      </c>
      <c r="X101" s="5">
        <f t="shared" si="12"/>
        <v>105.86597654634011</v>
      </c>
      <c r="Y101" s="5">
        <f t="shared" si="13"/>
        <v>17.630464498151145</v>
      </c>
      <c r="Z101" s="5">
        <f t="shared" si="16"/>
        <v>18.479262319090708</v>
      </c>
      <c r="AA101" s="6">
        <f t="shared" si="14"/>
        <v>1.0481438149873235</v>
      </c>
    </row>
    <row r="102" spans="1:27" x14ac:dyDescent="0.25">
      <c r="A102">
        <f t="shared" si="0"/>
        <v>3.2141184653355719E-3</v>
      </c>
      <c r="B102" s="34">
        <v>37.9773</v>
      </c>
      <c r="C102">
        <v>1</v>
      </c>
      <c r="D102" s="33">
        <v>0.45</v>
      </c>
      <c r="E102" s="5">
        <v>0.91022700000000001</v>
      </c>
      <c r="F102" s="7">
        <f t="shared" si="1"/>
        <v>1.8841851528301299</v>
      </c>
      <c r="G102" s="17">
        <f t="shared" si="2"/>
        <v>1.0735286092390874</v>
      </c>
      <c r="I102" s="4">
        <f t="shared" si="17"/>
        <v>0.55000000000000004</v>
      </c>
      <c r="J102" s="6">
        <f t="shared" si="17"/>
        <v>8.9772999999999992E-2</v>
      </c>
      <c r="K102" s="11">
        <f t="shared" si="4"/>
        <v>0.16116834567438551</v>
      </c>
      <c r="L102" s="18">
        <f t="shared" si="5"/>
        <v>1.0127524463979001</v>
      </c>
      <c r="O102" s="4">
        <f t="shared" si="6"/>
        <v>5.8279169717136779E-2</v>
      </c>
      <c r="P102" s="6">
        <f t="shared" si="15"/>
        <v>5.8279169717136779E-2</v>
      </c>
      <c r="Q102" s="14"/>
      <c r="R102" s="4">
        <f t="shared" si="7"/>
        <v>100.61650240816665</v>
      </c>
      <c r="S102" s="5">
        <f t="shared" si="8"/>
        <v>0.63349544777447098</v>
      </c>
      <c r="T102" s="6">
        <f t="shared" si="9"/>
        <v>-1.8253058349762994</v>
      </c>
      <c r="U102" s="14"/>
      <c r="V102" s="4">
        <f t="shared" si="10"/>
        <v>100.61650240816665</v>
      </c>
      <c r="W102" s="5">
        <f t="shared" si="11"/>
        <v>-0.6799478126689833</v>
      </c>
      <c r="X102" s="5">
        <f t="shared" si="12"/>
        <v>105.55498654535629</v>
      </c>
      <c r="Y102" s="5">
        <f t="shared" si="13"/>
        <v>17.615898431196921</v>
      </c>
      <c r="Z102" s="5">
        <f t="shared" si="16"/>
        <v>18.45791942506014</v>
      </c>
      <c r="AA102" s="6">
        <f t="shared" si="14"/>
        <v>1.0477989242020174</v>
      </c>
    </row>
    <row r="103" spans="1:27" x14ac:dyDescent="0.25">
      <c r="A103">
        <f t="shared" si="0"/>
        <v>3.2194827643380474E-3</v>
      </c>
      <c r="B103" s="34">
        <v>37.4589</v>
      </c>
      <c r="C103">
        <v>1</v>
      </c>
      <c r="D103" s="33">
        <v>0.46</v>
      </c>
      <c r="E103" s="5">
        <v>0.91416699999999995</v>
      </c>
      <c r="F103" s="7">
        <f t="shared" si="1"/>
        <v>1.8525800053205306</v>
      </c>
      <c r="G103" s="17">
        <f t="shared" si="2"/>
        <v>1.0727307643987813</v>
      </c>
      <c r="I103" s="4">
        <f t="shared" si="17"/>
        <v>0.54</v>
      </c>
      <c r="J103" s="6">
        <f t="shared" si="17"/>
        <v>8.5833000000000048E-2</v>
      </c>
      <c r="K103" s="11">
        <f t="shared" si="4"/>
        <v>0.15682983503694681</v>
      </c>
      <c r="L103" s="18">
        <f t="shared" si="5"/>
        <v>1.0135188879243149</v>
      </c>
      <c r="O103" s="4">
        <f t="shared" si="6"/>
        <v>5.6779190545895974E-2</v>
      </c>
      <c r="P103" s="6">
        <f t="shared" si="15"/>
        <v>5.6779190545895974E-2</v>
      </c>
      <c r="Q103" s="14"/>
      <c r="R103" s="4">
        <f t="shared" si="7"/>
        <v>102.12562376103467</v>
      </c>
      <c r="S103" s="5">
        <f t="shared" si="8"/>
        <v>0.61657926501291194</v>
      </c>
      <c r="T103" s="6">
        <f t="shared" si="9"/>
        <v>-1.8525939146953967</v>
      </c>
      <c r="U103" s="14"/>
      <c r="V103" s="4">
        <f t="shared" si="10"/>
        <v>102.12562376103467</v>
      </c>
      <c r="W103" s="5">
        <f t="shared" si="11"/>
        <v>-0.67722750130839082</v>
      </c>
      <c r="X103" s="5">
        <f t="shared" si="12"/>
        <v>105.24399654437246</v>
      </c>
      <c r="Y103" s="5">
        <f t="shared" si="13"/>
        <v>17.587697214143592</v>
      </c>
      <c r="Z103" s="5">
        <f t="shared" si="16"/>
        <v>18.422623476379954</v>
      </c>
      <c r="AA103" s="6">
        <f t="shared" si="14"/>
        <v>1.0474721762644932</v>
      </c>
    </row>
    <row r="104" spans="1:27" x14ac:dyDescent="0.25">
      <c r="A104">
        <f t="shared" si="0"/>
        <v>3.2247558053666386E-3</v>
      </c>
      <c r="B104" s="34">
        <v>36.951000000000001</v>
      </c>
      <c r="C104">
        <v>1</v>
      </c>
      <c r="D104" s="33">
        <v>0.47</v>
      </c>
      <c r="E104" s="5">
        <v>0.91792099999999999</v>
      </c>
      <c r="F104" s="7">
        <f t="shared" si="1"/>
        <v>1.8220001847152856</v>
      </c>
      <c r="G104" s="17">
        <f t="shared" si="2"/>
        <v>1.0719117487688445</v>
      </c>
      <c r="I104" s="4">
        <f t="shared" si="17"/>
        <v>0.53</v>
      </c>
      <c r="J104" s="6">
        <f t="shared" si="17"/>
        <v>8.2079000000000013E-2</v>
      </c>
      <c r="K104" s="11">
        <f t="shared" si="4"/>
        <v>0.15267659612460091</v>
      </c>
      <c r="L104" s="18">
        <f t="shared" si="5"/>
        <v>1.0143403878971819</v>
      </c>
      <c r="O104" s="4">
        <f t="shared" si="6"/>
        <v>5.5205198250337643E-2</v>
      </c>
      <c r="P104" s="6">
        <f t="shared" si="15"/>
        <v>5.5205198250337643E-2</v>
      </c>
      <c r="Q104" s="14"/>
      <c r="R104" s="4">
        <f t="shared" si="7"/>
        <v>103.60410095886921</v>
      </c>
      <c r="S104" s="5">
        <f t="shared" si="8"/>
        <v>0.59993490021826945</v>
      </c>
      <c r="T104" s="6">
        <f t="shared" si="9"/>
        <v>-1.8794333455336054</v>
      </c>
      <c r="U104" s="14"/>
      <c r="V104" s="4">
        <f t="shared" si="10"/>
        <v>103.60410095886921</v>
      </c>
      <c r="W104" s="5">
        <f t="shared" si="11"/>
        <v>-0.67394528975275203</v>
      </c>
      <c r="X104" s="5">
        <f t="shared" si="12"/>
        <v>104.93300654338866</v>
      </c>
      <c r="Y104" s="5">
        <f t="shared" si="13"/>
        <v>17.546015653177424</v>
      </c>
      <c r="Z104" s="5">
        <f t="shared" si="16"/>
        <v>18.373545549811183</v>
      </c>
      <c r="AA104" s="6">
        <f t="shared" si="14"/>
        <v>1.047163408091677</v>
      </c>
    </row>
    <row r="105" spans="1:27" x14ac:dyDescent="0.25">
      <c r="A105">
        <f t="shared" si="0"/>
        <v>3.2299376460537431E-3</v>
      </c>
      <c r="B105" s="34">
        <v>36.453499999999998</v>
      </c>
      <c r="C105">
        <v>1</v>
      </c>
      <c r="D105" s="33">
        <v>0.48</v>
      </c>
      <c r="E105" s="5">
        <v>0.92149999999999999</v>
      </c>
      <c r="F105" s="7">
        <f t="shared" si="1"/>
        <v>1.7924133836999605</v>
      </c>
      <c r="G105" s="17">
        <f t="shared" si="2"/>
        <v>1.071065237586972</v>
      </c>
      <c r="I105" s="4">
        <f t="shared" si="17"/>
        <v>0.52</v>
      </c>
      <c r="J105" s="6">
        <f t="shared" si="17"/>
        <v>7.8500000000000014E-2</v>
      </c>
      <c r="K105" s="11">
        <f t="shared" si="4"/>
        <v>0.14870011796732796</v>
      </c>
      <c r="L105" s="18">
        <f t="shared" si="5"/>
        <v>1.0152079266992069</v>
      </c>
      <c r="O105" s="4">
        <f t="shared" si="6"/>
        <v>5.3560256985221009E-2</v>
      </c>
      <c r="P105" s="6">
        <f t="shared" si="15"/>
        <v>5.3560256985221009E-2</v>
      </c>
      <c r="Q105" s="14"/>
      <c r="R105" s="4">
        <f t="shared" si="7"/>
        <v>105.02707204483592</v>
      </c>
      <c r="S105" s="5">
        <f t="shared" si="8"/>
        <v>0.5835629708178186</v>
      </c>
      <c r="T105" s="6">
        <f t="shared" si="9"/>
        <v>-1.9058236321920117</v>
      </c>
      <c r="U105" s="14"/>
      <c r="V105" s="4">
        <f t="shared" si="10"/>
        <v>105.02707204483592</v>
      </c>
      <c r="W105" s="5">
        <f t="shared" si="11"/>
        <v>-0.67011569398948545</v>
      </c>
      <c r="X105" s="5">
        <f t="shared" si="12"/>
        <v>104.62201654240484</v>
      </c>
      <c r="Y105" s="5">
        <f t="shared" si="13"/>
        <v>17.490907537560656</v>
      </c>
      <c r="Z105" s="5">
        <f t="shared" si="16"/>
        <v>18.310756378216581</v>
      </c>
      <c r="AA105" s="6">
        <f t="shared" si="14"/>
        <v>1.0468728588779828</v>
      </c>
    </row>
    <row r="106" spans="1:27" x14ac:dyDescent="0.25">
      <c r="A106">
        <f t="shared" si="0"/>
        <v>3.2350315092068999E-3</v>
      </c>
      <c r="B106" s="34">
        <v>35.966000000000001</v>
      </c>
      <c r="C106">
        <v>1</v>
      </c>
      <c r="D106" s="33">
        <v>0.49</v>
      </c>
      <c r="E106" s="5">
        <v>0.92491100000000004</v>
      </c>
      <c r="F106" s="7">
        <f t="shared" si="1"/>
        <v>1.7637708885940186</v>
      </c>
      <c r="G106" s="17">
        <f t="shared" si="2"/>
        <v>1.0701919855885733</v>
      </c>
      <c r="I106" s="4">
        <f t="shared" si="17"/>
        <v>0.51</v>
      </c>
      <c r="J106" s="6">
        <f t="shared" si="17"/>
        <v>7.5088999999999961E-2</v>
      </c>
      <c r="K106" s="11">
        <f t="shared" si="4"/>
        <v>0.14489000279883202</v>
      </c>
      <c r="L106" s="18">
        <f t="shared" si="5"/>
        <v>1.016173169226553</v>
      </c>
      <c r="O106" s="4">
        <f t="shared" si="6"/>
        <v>5.1794281377851629E-2</v>
      </c>
      <c r="P106" s="6">
        <f t="shared" si="15"/>
        <v>5.1794281377851629E-2</v>
      </c>
      <c r="Q106" s="14"/>
      <c r="R106" s="4">
        <f t="shared" si="7"/>
        <v>106.45664820964855</v>
      </c>
      <c r="S106" s="5">
        <f t="shared" si="8"/>
        <v>0.56745406739981219</v>
      </c>
      <c r="T106" s="6">
        <f t="shared" si="9"/>
        <v>-1.9317804258325624</v>
      </c>
      <c r="U106" s="14"/>
      <c r="V106" s="4">
        <f t="shared" si="10"/>
        <v>106.45664820964855</v>
      </c>
      <c r="W106" s="5">
        <f t="shared" si="11"/>
        <v>-0.66573254948875571</v>
      </c>
      <c r="X106" s="5">
        <f t="shared" si="12"/>
        <v>104.31102654142103</v>
      </c>
      <c r="Y106" s="5">
        <f t="shared" si="13"/>
        <v>17.422730708332061</v>
      </c>
      <c r="Z106" s="5">
        <f t="shared" si="16"/>
        <v>18.234626345434037</v>
      </c>
      <c r="AA106" s="6">
        <f t="shared" si="14"/>
        <v>1.0465997925752077</v>
      </c>
    </row>
    <row r="107" spans="1:27" x14ac:dyDescent="0.25">
      <c r="A107">
        <f t="shared" si="0"/>
        <v>3.2400375325947776E-3</v>
      </c>
      <c r="B107" s="34">
        <v>35.488399999999999</v>
      </c>
      <c r="C107">
        <v>1</v>
      </c>
      <c r="D107" s="33">
        <v>0.5</v>
      </c>
      <c r="E107" s="5">
        <v>0.92816600000000005</v>
      </c>
      <c r="F107" s="7">
        <f t="shared" si="1"/>
        <v>1.7360432006605266</v>
      </c>
      <c r="G107" s="17">
        <f t="shared" si="2"/>
        <v>1.0692890587594284</v>
      </c>
      <c r="I107" s="4">
        <f t="shared" si="17"/>
        <v>0.5</v>
      </c>
      <c r="J107" s="6">
        <f t="shared" si="17"/>
        <v>7.1833999999999953E-2</v>
      </c>
      <c r="K107" s="11">
        <f t="shared" si="4"/>
        <v>0.14123873099156795</v>
      </c>
      <c r="L107" s="18">
        <f t="shared" si="5"/>
        <v>1.0171997368666319</v>
      </c>
      <c r="O107" s="4">
        <f t="shared" si="6"/>
        <v>4.994050069392468E-2</v>
      </c>
      <c r="P107" s="6">
        <f t="shared" si="15"/>
        <v>4.994050069392468E-2</v>
      </c>
      <c r="Q107" s="14"/>
      <c r="R107" s="4">
        <f t="shared" si="7"/>
        <v>107.83375890897432</v>
      </c>
      <c r="S107" s="5">
        <f t="shared" si="8"/>
        <v>0.55160850110164206</v>
      </c>
      <c r="T107" s="6">
        <f t="shared" si="9"/>
        <v>-1.9573036927288967</v>
      </c>
      <c r="U107" s="14"/>
      <c r="V107" s="4">
        <f t="shared" si="10"/>
        <v>107.83375890897432</v>
      </c>
      <c r="W107" s="5">
        <f t="shared" si="11"/>
        <v>-0.66082384958487417</v>
      </c>
      <c r="X107" s="5">
        <f t="shared" si="12"/>
        <v>104.00003654043721</v>
      </c>
      <c r="Y107" s="5">
        <f t="shared" si="13"/>
        <v>17.341539552761823</v>
      </c>
      <c r="Z107" s="5">
        <f t="shared" si="16"/>
        <v>18.145225481058048</v>
      </c>
      <c r="AA107" s="6">
        <f t="shared" si="14"/>
        <v>1.0463445546948702</v>
      </c>
    </row>
    <row r="108" spans="1:27" x14ac:dyDescent="0.25">
      <c r="A108">
        <f t="shared" si="0"/>
        <v>3.2449569313091299E-3</v>
      </c>
      <c r="B108" s="34">
        <v>35.020499999999998</v>
      </c>
      <c r="C108">
        <v>1</v>
      </c>
      <c r="D108" s="33">
        <v>0.51</v>
      </c>
      <c r="E108" s="5">
        <v>0.93127300000000002</v>
      </c>
      <c r="F108" s="7">
        <f t="shared" si="1"/>
        <v>1.7091961216069693</v>
      </c>
      <c r="G108" s="17">
        <f t="shared" si="2"/>
        <v>1.0683534014102882</v>
      </c>
      <c r="I108" s="4">
        <f t="shared" si="17"/>
        <v>0.49</v>
      </c>
      <c r="J108" s="6">
        <f t="shared" si="17"/>
        <v>6.8726999999999983E-2</v>
      </c>
      <c r="K108" s="11">
        <f t="shared" si="4"/>
        <v>0.13773841865514369</v>
      </c>
      <c r="L108" s="18">
        <f t="shared" si="5"/>
        <v>1.0183011032284095</v>
      </c>
      <c r="O108" s="4">
        <f t="shared" si="6"/>
        <v>4.7982932402460335E-2</v>
      </c>
      <c r="P108" s="6">
        <f t="shared" si="15"/>
        <v>4.7982932402460335E-2</v>
      </c>
      <c r="Q108" s="14"/>
      <c r="R108" s="4">
        <f t="shared" si="7"/>
        <v>109.16452282770297</v>
      </c>
      <c r="S108" s="5">
        <f t="shared" si="8"/>
        <v>0.53602315565747838</v>
      </c>
      <c r="T108" s="6">
        <f t="shared" si="9"/>
        <v>-1.9823989095823977</v>
      </c>
      <c r="U108" s="14"/>
      <c r="V108" s="4">
        <f t="shared" si="10"/>
        <v>109.16452282770297</v>
      </c>
      <c r="W108" s="5">
        <f t="shared" si="11"/>
        <v>-0.65539670718776022</v>
      </c>
      <c r="X108" s="5">
        <f t="shared" si="12"/>
        <v>103.6890465394534</v>
      </c>
      <c r="Y108" s="5">
        <f t="shared" si="13"/>
        <v>17.247489917708247</v>
      </c>
      <c r="Z108" s="5">
        <f t="shared" si="16"/>
        <v>18.042723455127259</v>
      </c>
      <c r="AA108" s="6">
        <f t="shared" si="14"/>
        <v>1.0461072040751005</v>
      </c>
    </row>
    <row r="109" spans="1:27" x14ac:dyDescent="0.25">
      <c r="A109">
        <f t="shared" si="0"/>
        <v>3.2497920133111482E-3</v>
      </c>
      <c r="B109" s="34">
        <v>34.561999999999998</v>
      </c>
      <c r="C109">
        <v>1</v>
      </c>
      <c r="D109" s="33">
        <v>0.52</v>
      </c>
      <c r="E109" s="5">
        <v>0.93423999999999996</v>
      </c>
      <c r="F109" s="7">
        <f t="shared" si="1"/>
        <v>1.6831910446765912</v>
      </c>
      <c r="G109" s="17">
        <f t="shared" si="2"/>
        <v>1.0673864920429081</v>
      </c>
      <c r="I109" s="4">
        <f t="shared" si="17"/>
        <v>0.48</v>
      </c>
      <c r="J109" s="6">
        <f t="shared" si="17"/>
        <v>6.5760000000000041E-2</v>
      </c>
      <c r="K109" s="11">
        <f t="shared" si="4"/>
        <v>0.13438087536559118</v>
      </c>
      <c r="L109" s="18">
        <f t="shared" si="5"/>
        <v>1.0194903078826016</v>
      </c>
      <c r="O109" s="4">
        <f t="shared" si="6"/>
        <v>4.5910325577039425E-2</v>
      </c>
      <c r="P109" s="6">
        <f t="shared" si="15"/>
        <v>4.5910325577039425E-2</v>
      </c>
      <c r="Q109" s="14"/>
      <c r="R109" s="4">
        <f t="shared" si="7"/>
        <v>110.4583633150482</v>
      </c>
      <c r="S109" s="5">
        <f t="shared" si="8"/>
        <v>0.5206914231315769</v>
      </c>
      <c r="T109" s="6">
        <f t="shared" si="9"/>
        <v>-2.0070771574051496</v>
      </c>
      <c r="U109" s="14"/>
      <c r="V109" s="4">
        <f t="shared" si="10"/>
        <v>110.4583633150482</v>
      </c>
      <c r="W109" s="5">
        <f t="shared" si="11"/>
        <v>-0.64946132197485318</v>
      </c>
      <c r="X109" s="5">
        <f t="shared" si="12"/>
        <v>103.37805653846959</v>
      </c>
      <c r="Y109" s="5">
        <f t="shared" si="13"/>
        <v>17.140839481736808</v>
      </c>
      <c r="Z109" s="5">
        <f t="shared" si="16"/>
        <v>17.927389572716379</v>
      </c>
      <c r="AA109" s="6">
        <f t="shared" si="14"/>
        <v>1.0458874894556724</v>
      </c>
    </row>
    <row r="110" spans="1:27" x14ac:dyDescent="0.25">
      <c r="A110">
        <f t="shared" si="0"/>
        <v>3.2545440758022372E-3</v>
      </c>
      <c r="B110" s="34">
        <v>34.112699999999997</v>
      </c>
      <c r="C110">
        <v>1</v>
      </c>
      <c r="D110" s="33">
        <v>0.53</v>
      </c>
      <c r="E110" s="5">
        <v>0.93707399999999996</v>
      </c>
      <c r="F110" s="7">
        <f t="shared" si="1"/>
        <v>1.6579963721334654</v>
      </c>
      <c r="G110" s="17">
        <f t="shared" si="2"/>
        <v>1.0663860190889913</v>
      </c>
      <c r="I110" s="4">
        <f t="shared" si="17"/>
        <v>0.47</v>
      </c>
      <c r="J110" s="6">
        <f t="shared" si="17"/>
        <v>6.2926000000000037E-2</v>
      </c>
      <c r="K110" s="11">
        <f t="shared" si="4"/>
        <v>0.13115907359837178</v>
      </c>
      <c r="L110" s="18">
        <f t="shared" si="5"/>
        <v>1.0207841723017543</v>
      </c>
      <c r="O110" s="4">
        <f t="shared" si="6"/>
        <v>4.3704251116859959E-2</v>
      </c>
      <c r="P110" s="6">
        <f t="shared" si="15"/>
        <v>4.3704251116859959E-2</v>
      </c>
      <c r="Q110" s="14"/>
      <c r="R110" s="4">
        <f t="shared" si="7"/>
        <v>111.72306731947288</v>
      </c>
      <c r="S110" s="5">
        <f t="shared" si="8"/>
        <v>0.50560986861267887</v>
      </c>
      <c r="T110" s="6">
        <f t="shared" si="9"/>
        <v>-2.0313443901720505</v>
      </c>
      <c r="U110" s="14"/>
      <c r="V110" s="4">
        <f t="shared" si="10"/>
        <v>111.72306731947288</v>
      </c>
      <c r="W110" s="5">
        <f t="shared" si="11"/>
        <v>-0.64302425162631405</v>
      </c>
      <c r="X110" s="5">
        <f t="shared" si="12"/>
        <v>103.06706653748577</v>
      </c>
      <c r="Y110" s="5">
        <f t="shared" si="13"/>
        <v>17.021744786992471</v>
      </c>
      <c r="Z110" s="5">
        <f t="shared" si="16"/>
        <v>17.799392768430664</v>
      </c>
      <c r="AA110" s="6">
        <f t="shared" si="14"/>
        <v>1.045685562271645</v>
      </c>
    </row>
    <row r="111" spans="1:27" x14ac:dyDescent="0.25">
      <c r="A111">
        <f t="shared" si="0"/>
        <v>3.2592123266017565E-3</v>
      </c>
      <c r="B111" s="34">
        <v>33.672600000000003</v>
      </c>
      <c r="C111">
        <v>1</v>
      </c>
      <c r="D111" s="33">
        <v>0.54</v>
      </c>
      <c r="E111" s="5">
        <v>0.93978200000000001</v>
      </c>
      <c r="F111" s="7">
        <f t="shared" si="1"/>
        <v>1.633592655152367</v>
      </c>
      <c r="G111" s="17">
        <f t="shared" si="2"/>
        <v>1.0653433287349801</v>
      </c>
      <c r="I111" s="4">
        <f t="shared" si="17"/>
        <v>0.45999999999999996</v>
      </c>
      <c r="J111" s="6">
        <f t="shared" si="17"/>
        <v>6.0217999999999994E-2</v>
      </c>
      <c r="K111" s="11">
        <f t="shared" si="4"/>
        <v>0.12806774359464865</v>
      </c>
      <c r="L111" s="18">
        <f t="shared" si="5"/>
        <v>1.0221831975623561</v>
      </c>
      <c r="O111" s="4">
        <f t="shared" si="6"/>
        <v>4.1356391916622416E-2</v>
      </c>
      <c r="P111" s="6">
        <f t="shared" si="15"/>
        <v>4.1356391916622416E-2</v>
      </c>
      <c r="Q111" s="14"/>
      <c r="R111" s="4">
        <f t="shared" si="7"/>
        <v>112.93748079897293</v>
      </c>
      <c r="S111" s="5">
        <f t="shared" si="8"/>
        <v>0.49078167230672592</v>
      </c>
      <c r="T111" s="6">
        <f t="shared" si="9"/>
        <v>-2.0551959082310378</v>
      </c>
      <c r="U111" s="14"/>
      <c r="V111" s="4">
        <f t="shared" si="10"/>
        <v>112.93748079897293</v>
      </c>
      <c r="W111" s="5">
        <f t="shared" si="11"/>
        <v>-0.63609483341332251</v>
      </c>
      <c r="X111" s="5">
        <f t="shared" si="12"/>
        <v>102.75607653650196</v>
      </c>
      <c r="Y111" s="5">
        <f t="shared" si="13"/>
        <v>16.890159116158973</v>
      </c>
      <c r="Z111" s="5">
        <f t="shared" si="16"/>
        <v>17.658701600798508</v>
      </c>
      <c r="AA111" s="6">
        <f t="shared" si="14"/>
        <v>1.0455023827397969</v>
      </c>
    </row>
    <row r="112" spans="1:27" x14ac:dyDescent="0.25">
      <c r="A112">
        <f t="shared" si="0"/>
        <v>3.2638002449808462E-3</v>
      </c>
      <c r="B112" s="34">
        <v>33.241300000000003</v>
      </c>
      <c r="C112">
        <v>1</v>
      </c>
      <c r="D112" s="33">
        <v>0.55000000000000004</v>
      </c>
      <c r="E112" s="5">
        <v>0.94237099999999996</v>
      </c>
      <c r="F112" s="7">
        <f t="shared" si="1"/>
        <v>1.6099392216928299</v>
      </c>
      <c r="G112" s="17">
        <f t="shared" si="2"/>
        <v>1.0642649083238052</v>
      </c>
      <c r="I112" s="4">
        <f t="shared" si="17"/>
        <v>0.44999999999999996</v>
      </c>
      <c r="J112" s="6">
        <f t="shared" si="17"/>
        <v>5.7629000000000041E-2</v>
      </c>
      <c r="K112" s="11">
        <f t="shared" si="4"/>
        <v>0.12509912511334956</v>
      </c>
      <c r="L112" s="18">
        <f t="shared" si="5"/>
        <v>1.0237037575475303</v>
      </c>
      <c r="O112" s="4">
        <f t="shared" si="6"/>
        <v>3.8857148426891717E-2</v>
      </c>
      <c r="P112" s="6">
        <f t="shared" si="15"/>
        <v>3.8857148426891717E-2</v>
      </c>
      <c r="Q112" s="14"/>
      <c r="R112" s="4">
        <f t="shared" si="7"/>
        <v>114.11718697145561</v>
      </c>
      <c r="S112" s="5">
        <f t="shared" si="8"/>
        <v>0.47619642778245563</v>
      </c>
      <c r="T112" s="6">
        <f t="shared" si="9"/>
        <v>-2.0786488550321311</v>
      </c>
      <c r="U112" s="14"/>
      <c r="V112" s="4">
        <f t="shared" si="10"/>
        <v>114.11718697145561</v>
      </c>
      <c r="W112" s="5">
        <f t="shared" si="11"/>
        <v>-0.62868533235709823</v>
      </c>
      <c r="X112" s="5">
        <f t="shared" si="12"/>
        <v>102.44508653551816</v>
      </c>
      <c r="Y112" s="5">
        <f t="shared" si="13"/>
        <v>16.746442626709992</v>
      </c>
      <c r="Z112" s="5">
        <f t="shared" si="16"/>
        <v>17.505684246564272</v>
      </c>
      <c r="AA112" s="6">
        <f t="shared" si="14"/>
        <v>1.0453374866996119</v>
      </c>
    </row>
    <row r="113" spans="1:27" x14ac:dyDescent="0.25">
      <c r="A113">
        <f t="shared" si="0"/>
        <v>3.2683081635474483E-3</v>
      </c>
      <c r="B113" s="34">
        <v>32.8187</v>
      </c>
      <c r="C113">
        <v>1</v>
      </c>
      <c r="D113" s="33">
        <v>0.56000000000000005</v>
      </c>
      <c r="E113" s="5">
        <v>0.94484800000000002</v>
      </c>
      <c r="F113" s="7">
        <f t="shared" si="1"/>
        <v>1.5870131026485523</v>
      </c>
      <c r="G113" s="17">
        <f t="shared" si="2"/>
        <v>1.06314722204421</v>
      </c>
      <c r="I113" s="4">
        <f t="shared" si="17"/>
        <v>0.43999999999999995</v>
      </c>
      <c r="J113" s="6">
        <f t="shared" si="17"/>
        <v>5.5151999999999979E-2</v>
      </c>
      <c r="K113" s="11">
        <f t="shared" si="4"/>
        <v>0.12224790075122136</v>
      </c>
      <c r="L113" s="18">
        <f t="shared" si="5"/>
        <v>1.0253382984509223</v>
      </c>
      <c r="O113" s="4">
        <f t="shared" si="6"/>
        <v>3.6210981113097965E-2</v>
      </c>
      <c r="P113" s="6">
        <f t="shared" si="15"/>
        <v>3.6210981113097965E-2</v>
      </c>
      <c r="Q113" s="14"/>
      <c r="R113" s="4">
        <f t="shared" si="7"/>
        <v>115.23713701520627</v>
      </c>
      <c r="S113" s="5">
        <f t="shared" si="8"/>
        <v>0.46185369774746254</v>
      </c>
      <c r="T113" s="6">
        <f t="shared" si="9"/>
        <v>-2.1017043225437426</v>
      </c>
      <c r="U113" s="14"/>
      <c r="V113" s="4">
        <f t="shared" si="10"/>
        <v>115.23713701520627</v>
      </c>
      <c r="W113" s="5">
        <f t="shared" si="11"/>
        <v>-0.62081107635138744</v>
      </c>
      <c r="X113" s="5">
        <f t="shared" si="12"/>
        <v>102.13409653453434</v>
      </c>
      <c r="Y113" s="5">
        <f t="shared" si="13"/>
        <v>16.590650608650201</v>
      </c>
      <c r="Z113" s="5">
        <f t="shared" si="16"/>
        <v>17.340408494875589</v>
      </c>
      <c r="AA113" s="6">
        <f t="shared" si="14"/>
        <v>1.0451915903668343</v>
      </c>
    </row>
    <row r="114" spans="1:27" x14ac:dyDescent="0.25">
      <c r="A114">
        <f t="shared" si="0"/>
        <v>3.272736436389295E-3</v>
      </c>
      <c r="B114" s="34">
        <v>32.404699999999998</v>
      </c>
      <c r="C114">
        <v>1</v>
      </c>
      <c r="D114" s="33">
        <v>0.56999999999999995</v>
      </c>
      <c r="E114" s="5">
        <v>0.94721900000000003</v>
      </c>
      <c r="F114" s="7">
        <f t="shared" si="1"/>
        <v>1.5647920870942276</v>
      </c>
      <c r="G114" s="17">
        <f t="shared" si="2"/>
        <v>1.0619862747287636</v>
      </c>
      <c r="I114" s="4">
        <f t="shared" si="17"/>
        <v>0.43000000000000005</v>
      </c>
      <c r="J114" s="6">
        <f t="shared" si="17"/>
        <v>5.2780999999999967E-2</v>
      </c>
      <c r="K114" s="11">
        <f t="shared" si="4"/>
        <v>0.11950900845432913</v>
      </c>
      <c r="L114" s="18">
        <f t="shared" si="5"/>
        <v>1.0270900345961367</v>
      </c>
      <c r="O114" s="4">
        <f t="shared" si="6"/>
        <v>3.3411404076471612E-2</v>
      </c>
      <c r="P114" s="6">
        <f t="shared" si="15"/>
        <v>3.3411404076471612E-2</v>
      </c>
      <c r="Q114" s="14"/>
      <c r="R114" s="4">
        <f t="shared" si="7"/>
        <v>116.28367673953741</v>
      </c>
      <c r="S114" s="5">
        <f t="shared" si="8"/>
        <v>0.447752963469569</v>
      </c>
      <c r="T114" s="6">
        <f t="shared" si="9"/>
        <v>-2.124363525896789</v>
      </c>
      <c r="U114" s="14"/>
      <c r="V114" s="4">
        <f t="shared" si="10"/>
        <v>116.28367673953741</v>
      </c>
      <c r="W114" s="5">
        <f t="shared" si="11"/>
        <v>-0.61248303195883125</v>
      </c>
      <c r="X114" s="5">
        <f t="shared" si="12"/>
        <v>101.82310653355051</v>
      </c>
      <c r="Y114" s="5">
        <f t="shared" si="13"/>
        <v>16.422838253942746</v>
      </c>
      <c r="Z114" s="5">
        <f t="shared" si="16"/>
        <v>17.162941741363738</v>
      </c>
      <c r="AA114" s="6">
        <f t="shared" si="14"/>
        <v>1.0450655042677115</v>
      </c>
    </row>
    <row r="115" spans="1:27" x14ac:dyDescent="0.25">
      <c r="A115">
        <f t="shared" si="0"/>
        <v>3.2770865127899774E-3</v>
      </c>
      <c r="B115" s="34">
        <v>31.999099999999999</v>
      </c>
      <c r="C115">
        <v>1</v>
      </c>
      <c r="D115" s="33">
        <v>0.57999999999999996</v>
      </c>
      <c r="E115" s="5">
        <v>0.949488</v>
      </c>
      <c r="F115" s="7">
        <f t="shared" si="1"/>
        <v>1.5432494123949791</v>
      </c>
      <c r="G115" s="17">
        <f t="shared" si="2"/>
        <v>1.060780106387031</v>
      </c>
      <c r="I115" s="4">
        <f t="shared" si="17"/>
        <v>0.42000000000000004</v>
      </c>
      <c r="J115" s="6">
        <f t="shared" si="17"/>
        <v>5.0512000000000001E-2</v>
      </c>
      <c r="K115" s="11">
        <f t="shared" si="4"/>
        <v>0.11687698569290081</v>
      </c>
      <c r="L115" s="18">
        <f t="shared" si="5"/>
        <v>1.02900212521456</v>
      </c>
      <c r="O115" s="4">
        <f t="shared" si="6"/>
        <v>3.0415064697670992E-2</v>
      </c>
      <c r="P115" s="6">
        <f t="shared" si="15"/>
        <v>3.0415064697670992E-2</v>
      </c>
      <c r="Q115" s="14"/>
      <c r="R115" s="4">
        <f t="shared" si="7"/>
        <v>117.28661346035621</v>
      </c>
      <c r="S115" s="5">
        <f t="shared" si="8"/>
        <v>0.43389020153364194</v>
      </c>
      <c r="T115" s="6">
        <f t="shared" si="9"/>
        <v>-2.1466333016318302</v>
      </c>
      <c r="U115" s="14"/>
      <c r="V115" s="4">
        <f t="shared" si="10"/>
        <v>117.28661346035621</v>
      </c>
      <c r="W115" s="5">
        <f t="shared" si="11"/>
        <v>-0.60369941010115546</v>
      </c>
      <c r="X115" s="5">
        <f t="shared" si="12"/>
        <v>101.51211653256672</v>
      </c>
      <c r="Y115" s="5">
        <f t="shared" si="13"/>
        <v>16.24316268074962</v>
      </c>
      <c r="Z115" s="5">
        <f t="shared" si="16"/>
        <v>16.97345098211656</v>
      </c>
      <c r="AA115" s="6">
        <f t="shared" si="14"/>
        <v>1.0449597357189824</v>
      </c>
    </row>
    <row r="116" spans="1:27" x14ac:dyDescent="0.25">
      <c r="A116">
        <f t="shared" si="0"/>
        <v>3.2813587975526314E-3</v>
      </c>
      <c r="B116" s="34">
        <v>31.601800000000001</v>
      </c>
      <c r="C116">
        <v>1</v>
      </c>
      <c r="D116" s="33">
        <v>0.59</v>
      </c>
      <c r="E116" s="5">
        <v>0.95166099999999998</v>
      </c>
      <c r="F116" s="7">
        <f t="shared" si="1"/>
        <v>1.5223644677014327</v>
      </c>
      <c r="G116" s="17">
        <f t="shared" si="2"/>
        <v>1.0595260070659056</v>
      </c>
      <c r="I116" s="4">
        <f t="shared" si="17"/>
        <v>0.41000000000000003</v>
      </c>
      <c r="J116" s="6">
        <f t="shared" si="17"/>
        <v>4.8339000000000021E-2</v>
      </c>
      <c r="K116" s="11">
        <f t="shared" si="4"/>
        <v>0.11434727843372286</v>
      </c>
      <c r="L116" s="18">
        <f t="shared" si="5"/>
        <v>1.0310695769496288</v>
      </c>
      <c r="O116" s="4">
        <f t="shared" si="6"/>
        <v>2.7224957296336307E-2</v>
      </c>
      <c r="P116" s="6">
        <f t="shared" si="15"/>
        <v>2.7224957296336307E-2</v>
      </c>
      <c r="Q116" s="14"/>
      <c r="R116" s="4">
        <f t="shared" si="7"/>
        <v>118.22125506263556</v>
      </c>
      <c r="S116" s="5">
        <f t="shared" si="8"/>
        <v>0.42026469706730818</v>
      </c>
      <c r="T116" s="6">
        <f t="shared" si="9"/>
        <v>-2.1685151591138254</v>
      </c>
      <c r="U116" s="14"/>
      <c r="V116" s="4">
        <f t="shared" si="10"/>
        <v>118.22125506263556</v>
      </c>
      <c r="W116" s="5">
        <f t="shared" si="11"/>
        <v>-0.59447563148710425</v>
      </c>
      <c r="X116" s="5">
        <f t="shared" si="12"/>
        <v>101.2011265315829</v>
      </c>
      <c r="Y116" s="5">
        <f t="shared" si="13"/>
        <v>16.051679083418165</v>
      </c>
      <c r="Z116" s="5">
        <f t="shared" si="16"/>
        <v>16.772002807539252</v>
      </c>
      <c r="AA116" s="6">
        <f t="shared" si="14"/>
        <v>1.0448752881475933</v>
      </c>
    </row>
    <row r="117" spans="1:27" x14ac:dyDescent="0.25">
      <c r="A117">
        <f t="shared" si="0"/>
        <v>3.2855547954972128E-3</v>
      </c>
      <c r="B117" s="34">
        <v>31.212599999999998</v>
      </c>
      <c r="C117">
        <v>1</v>
      </c>
      <c r="D117" s="33">
        <v>0.6</v>
      </c>
      <c r="E117" s="5">
        <v>0.95374300000000001</v>
      </c>
      <c r="F117" s="7">
        <f t="shared" si="1"/>
        <v>1.5021121380660623</v>
      </c>
      <c r="G117" s="17">
        <f t="shared" si="2"/>
        <v>1.0582243671322746</v>
      </c>
      <c r="I117" s="4">
        <f t="shared" si="17"/>
        <v>0.4</v>
      </c>
      <c r="J117" s="6">
        <f t="shared" si="17"/>
        <v>4.6256999999999993E-2</v>
      </c>
      <c r="K117" s="11">
        <f t="shared" si="4"/>
        <v>0.11191492897736749</v>
      </c>
      <c r="L117" s="18">
        <f t="shared" si="5"/>
        <v>1.0333071830245839</v>
      </c>
      <c r="O117" s="4">
        <f t="shared" si="6"/>
        <v>2.382786243343744E-2</v>
      </c>
      <c r="P117" s="6">
        <f t="shared" si="15"/>
        <v>2.382786243343744E-2</v>
      </c>
      <c r="Q117" s="14"/>
      <c r="R117" s="4">
        <f t="shared" si="7"/>
        <v>119.0870696980497</v>
      </c>
      <c r="S117" s="5">
        <f t="shared" si="8"/>
        <v>0.40687220972024085</v>
      </c>
      <c r="T117" s="6">
        <f t="shared" si="9"/>
        <v>-2.1900162590030239</v>
      </c>
      <c r="U117" s="14"/>
      <c r="V117" s="4">
        <f t="shared" si="10"/>
        <v>119.0870696980497</v>
      </c>
      <c r="W117" s="5">
        <f t="shared" si="11"/>
        <v>-0.58482194455663539</v>
      </c>
      <c r="X117" s="5">
        <f t="shared" si="12"/>
        <v>100.89013653059909</v>
      </c>
      <c r="Y117" s="5">
        <f t="shared" si="13"/>
        <v>15.848544710140738</v>
      </c>
      <c r="Z117" s="5">
        <f t="shared" si="16"/>
        <v>16.558763396101654</v>
      </c>
      <c r="AA117" s="6">
        <f t="shared" si="14"/>
        <v>1.0448128644585568</v>
      </c>
    </row>
    <row r="118" spans="1:27" x14ac:dyDescent="0.25">
      <c r="A118">
        <f t="shared" si="0"/>
        <v>3.2896749603758654E-3</v>
      </c>
      <c r="B118" s="34">
        <v>30.831399999999999</v>
      </c>
      <c r="C118">
        <v>1</v>
      </c>
      <c r="D118" s="33">
        <v>0.61</v>
      </c>
      <c r="E118" s="5">
        <v>0.95573900000000001</v>
      </c>
      <c r="F118" s="7">
        <f t="shared" si="1"/>
        <v>1.482473288824746</v>
      </c>
      <c r="G118" s="17">
        <f t="shared" si="2"/>
        <v>1.0568724965990672</v>
      </c>
      <c r="I118" s="4">
        <f t="shared" si="17"/>
        <v>0.39</v>
      </c>
      <c r="J118" s="6">
        <f t="shared" si="17"/>
        <v>4.4260999999999995E-2</v>
      </c>
      <c r="K118" s="11">
        <f t="shared" si="4"/>
        <v>0.10957583681789125</v>
      </c>
      <c r="L118" s="18">
        <f t="shared" si="5"/>
        <v>1.0357187030052712</v>
      </c>
      <c r="O118" s="4">
        <f t="shared" si="6"/>
        <v>2.0218487212984165E-2</v>
      </c>
      <c r="P118" s="6">
        <f t="shared" si="15"/>
        <v>2.0218487212984165E-2</v>
      </c>
      <c r="Q118" s="14"/>
      <c r="R118" s="4">
        <f t="shared" si="7"/>
        <v>119.86702734789111</v>
      </c>
      <c r="S118" s="5">
        <f t="shared" si="8"/>
        <v>0.39371183407126575</v>
      </c>
      <c r="T118" s="6">
        <f t="shared" si="9"/>
        <v>-2.2111383957646846</v>
      </c>
      <c r="U118" s="14"/>
      <c r="V118" s="4">
        <f t="shared" si="10"/>
        <v>119.86702734789111</v>
      </c>
      <c r="W118" s="5">
        <f t="shared" si="11"/>
        <v>-0.57475089359205278</v>
      </c>
      <c r="X118" s="5">
        <f t="shared" si="12"/>
        <v>100.57914652961527</v>
      </c>
      <c r="Y118" s="5">
        <f t="shared" si="13"/>
        <v>15.633814726111252</v>
      </c>
      <c r="Z118" s="5">
        <f t="shared" si="16"/>
        <v>16.333798507970016</v>
      </c>
      <c r="AA118" s="6">
        <f t="shared" si="14"/>
        <v>1.0447737032913449</v>
      </c>
    </row>
    <row r="119" spans="1:27" x14ac:dyDescent="0.25">
      <c r="A119">
        <f t="shared" si="0"/>
        <v>3.2937219354305341E-3</v>
      </c>
      <c r="B119" s="34">
        <v>30.457899999999999</v>
      </c>
      <c r="C119">
        <v>1</v>
      </c>
      <c r="D119" s="33">
        <v>0.62</v>
      </c>
      <c r="E119" s="5">
        <v>0.95765199999999995</v>
      </c>
      <c r="F119" s="7">
        <f t="shared" si="1"/>
        <v>1.4634192508550781</v>
      </c>
      <c r="G119" s="17">
        <f t="shared" si="2"/>
        <v>1.0554733369111331</v>
      </c>
      <c r="I119" s="4">
        <f t="shared" si="17"/>
        <v>0.38</v>
      </c>
      <c r="J119" s="6">
        <f t="shared" si="17"/>
        <v>4.2348000000000052E-2</v>
      </c>
      <c r="K119" s="11">
        <f t="shared" si="4"/>
        <v>0.10732489866487134</v>
      </c>
      <c r="L119" s="18">
        <f t="shared" si="5"/>
        <v>1.0383620823267015</v>
      </c>
      <c r="O119" s="4">
        <f t="shared" si="6"/>
        <v>1.6344776067165865E-2</v>
      </c>
      <c r="P119" s="6">
        <f t="shared" si="15"/>
        <v>1.6344776067165865E-2</v>
      </c>
      <c r="Q119" s="14"/>
      <c r="R119" s="4">
        <f t="shared" si="7"/>
        <v>120.60182784698142</v>
      </c>
      <c r="S119" s="5">
        <f t="shared" si="8"/>
        <v>0.38077565026378668</v>
      </c>
      <c r="T119" s="6">
        <f t="shared" si="9"/>
        <v>-2.2318946090613707</v>
      </c>
      <c r="U119" s="14"/>
      <c r="V119" s="4">
        <f t="shared" si="10"/>
        <v>120.60182784698142</v>
      </c>
      <c r="W119" s="5">
        <f t="shared" si="11"/>
        <v>-0.56426073629605633</v>
      </c>
      <c r="X119" s="5">
        <f t="shared" si="12"/>
        <v>100.26815652863147</v>
      </c>
      <c r="Y119" s="5">
        <f t="shared" si="13"/>
        <v>15.407748784139763</v>
      </c>
      <c r="Z119" s="5">
        <f t="shared" si="16"/>
        <v>16.097373478519557</v>
      </c>
      <c r="AA119" s="59">
        <f t="shared" si="14"/>
        <v>1.0447583033732788</v>
      </c>
    </row>
    <row r="120" spans="1:27" x14ac:dyDescent="0.25">
      <c r="A120">
        <f t="shared" si="0"/>
        <v>3.2976929669772323E-3</v>
      </c>
      <c r="B120" s="34">
        <v>30.092300000000002</v>
      </c>
      <c r="C120">
        <v>1</v>
      </c>
      <c r="D120" s="33">
        <v>0.63</v>
      </c>
      <c r="E120" s="5">
        <v>0.95948800000000001</v>
      </c>
      <c r="F120" s="7">
        <f t="shared" si="1"/>
        <v>1.4449474806356233</v>
      </c>
      <c r="G120" s="17">
        <f t="shared" si="2"/>
        <v>1.0540153505972887</v>
      </c>
      <c r="I120" s="4">
        <f t="shared" si="17"/>
        <v>0.37</v>
      </c>
      <c r="J120" s="6">
        <f t="shared" si="17"/>
        <v>4.0511999999999992E-2</v>
      </c>
      <c r="K120" s="11">
        <f t="shared" si="4"/>
        <v>0.10516021095263134</v>
      </c>
      <c r="L120" s="18">
        <f t="shared" si="5"/>
        <v>1.0411912538023693</v>
      </c>
      <c r="O120" s="4">
        <f t="shared" si="6"/>
        <v>1.2241520157148559E-2</v>
      </c>
      <c r="P120" s="6">
        <f t="shared" si="15"/>
        <v>1.2241520157148559E-2</v>
      </c>
      <c r="Q120" s="14"/>
      <c r="R120" s="4">
        <f t="shared" si="7"/>
        <v>121.21128320472563</v>
      </c>
      <c r="S120" s="5">
        <f t="shared" si="8"/>
        <v>0.36807297532299532</v>
      </c>
      <c r="T120" s="6">
        <f t="shared" si="9"/>
        <v>-2.2522702731065753</v>
      </c>
      <c r="U120" s="14"/>
      <c r="V120" s="4">
        <f t="shared" si="10"/>
        <v>121.21128320472563</v>
      </c>
      <c r="W120" s="5">
        <f t="shared" si="11"/>
        <v>-0.55337637490692626</v>
      </c>
      <c r="X120" s="5">
        <f t="shared" si="12"/>
        <v>99.957166527647644</v>
      </c>
      <c r="Y120" s="5">
        <f t="shared" si="13"/>
        <v>15.17009505744886</v>
      </c>
      <c r="Z120" s="5">
        <f t="shared" si="16"/>
        <v>15.849253211727046</v>
      </c>
      <c r="AA120" s="6">
        <f t="shared" si="14"/>
        <v>1.0447695384706706</v>
      </c>
    </row>
    <row r="121" spans="1:27" x14ac:dyDescent="0.25">
      <c r="A121">
        <f t="shared" si="0"/>
        <v>3.3015907394341668E-3</v>
      </c>
      <c r="B121" s="34">
        <v>29.734300000000001</v>
      </c>
      <c r="C121">
        <v>1</v>
      </c>
      <c r="D121" s="33">
        <v>0.64</v>
      </c>
      <c r="E121" s="5">
        <v>0.96125000000000005</v>
      </c>
      <c r="F121" s="7">
        <f t="shared" si="1"/>
        <v>1.427030524321985</v>
      </c>
      <c r="G121" s="17">
        <f t="shared" si="2"/>
        <v>1.0525024513498844</v>
      </c>
      <c r="I121" s="4">
        <f t="shared" si="17"/>
        <v>0.36</v>
      </c>
      <c r="J121" s="6">
        <f t="shared" si="17"/>
        <v>3.8749999999999951E-2</v>
      </c>
      <c r="K121" s="11">
        <f t="shared" si="4"/>
        <v>0.10307703397148166</v>
      </c>
      <c r="L121" s="18">
        <f t="shared" si="5"/>
        <v>1.0442567538242247</v>
      </c>
      <c r="O121" s="4">
        <f t="shared" si="6"/>
        <v>7.8652236394494129E-3</v>
      </c>
      <c r="P121" s="6">
        <f t="shared" si="15"/>
        <v>7.8652236394494129E-3</v>
      </c>
      <c r="Q121" s="14"/>
      <c r="R121" s="4">
        <f t="shared" si="7"/>
        <v>121.72664670768609</v>
      </c>
      <c r="S121" s="5">
        <f t="shared" si="8"/>
        <v>0.35559572882092466</v>
      </c>
      <c r="T121" s="6">
        <f t="shared" si="9"/>
        <v>-2.2722786676565629</v>
      </c>
      <c r="U121" s="14"/>
      <c r="V121" s="4">
        <f t="shared" si="10"/>
        <v>121.72664670768609</v>
      </c>
      <c r="W121" s="5">
        <f t="shared" si="11"/>
        <v>-0.5420999187759612</v>
      </c>
      <c r="X121" s="5">
        <f t="shared" si="12"/>
        <v>99.646176526663837</v>
      </c>
      <c r="Y121" s="5">
        <f t="shared" si="13"/>
        <v>14.921112982478521</v>
      </c>
      <c r="Z121" s="5">
        <f t="shared" si="16"/>
        <v>15.589702173438241</v>
      </c>
      <c r="AA121" s="6">
        <f t="shared" si="14"/>
        <v>1.0448082654252955</v>
      </c>
    </row>
    <row r="122" spans="1:27" x14ac:dyDescent="0.25">
      <c r="A122">
        <f t="shared" ref="A122:A156" si="18">1/(273.15+B122)</f>
        <v>3.3054168841355532E-3</v>
      </c>
      <c r="B122" s="34">
        <v>29.383700000000001</v>
      </c>
      <c r="C122">
        <v>1</v>
      </c>
      <c r="D122" s="33">
        <v>0.65</v>
      </c>
      <c r="E122" s="5">
        <v>0.96294100000000005</v>
      </c>
      <c r="F122" s="7">
        <f t="shared" ref="F122:F156" si="19">(10^($B$10-($C$10/($D$10+273.15+B122))))</f>
        <v>1.4096467936630734</v>
      </c>
      <c r="G122" s="17">
        <f t="shared" ref="G122:G156" si="20">(C122*E122)/(F122*D122)</f>
        <v>1.0509353825138272</v>
      </c>
      <c r="I122" s="4">
        <f t="shared" ref="I122:J156" si="21">1-D122</f>
        <v>0.35</v>
      </c>
      <c r="J122" s="6">
        <f t="shared" si="21"/>
        <v>3.7058999999999953E-2</v>
      </c>
      <c r="K122" s="11">
        <f t="shared" ref="K122:K156" si="22">(10^($K$10-($L$10/($M$10+273.15+B122))))</f>
        <v>0.10107143898729902</v>
      </c>
      <c r="L122" s="18">
        <f t="shared" ref="L122:L156" si="23">(C122*J122)/(I122*K122)</f>
        <v>1.0476041323223133</v>
      </c>
      <c r="O122" s="4">
        <f t="shared" ref="O122:O156" si="24">LN(G122/L122)</f>
        <v>3.1748298910610137E-3</v>
      </c>
      <c r="P122" s="6">
        <f t="shared" si="15"/>
        <v>3.1748298910610137E-3</v>
      </c>
      <c r="Q122" s="14"/>
      <c r="R122" s="4">
        <f t="shared" ref="R122:R156" si="25">8.314*(273.15+B122)*((D122*LN(G122))+(I122*LN(L122)))</f>
        <v>122.16496507517824</v>
      </c>
      <c r="S122" s="5">
        <f t="shared" ref="S122:S156" si="26">LN(F122)</f>
        <v>0.34333917206129883</v>
      </c>
      <c r="T122" s="6">
        <f t="shared" ref="T122:T156" si="27">LN(K122)</f>
        <v>-2.2919276954655143</v>
      </c>
      <c r="U122" s="14"/>
      <c r="V122" s="4">
        <f t="shared" ref="V122:V156" si="28">8.314*(B122+273.15)*((D122*LN(G122))+(I122*LN(L122)))</f>
        <v>122.16496507517824</v>
      </c>
      <c r="W122" s="5">
        <f t="shared" ref="W122:W156" si="29">(D122*LN(E122/D122))+(I122*LN(J122/I122))</f>
        <v>-0.53043481393905589</v>
      </c>
      <c r="X122" s="5">
        <f t="shared" ref="X122:X156" si="30">(D122*$AB$13)+(I122*$AB$14)</f>
        <v>99.335186525680029</v>
      </c>
      <c r="Y122" s="5">
        <f t="shared" ref="Y122:Y156" si="31">(V122-8.314*(B122+273.15)*W122)/X122</f>
        <v>14.66095987461757</v>
      </c>
      <c r="Z122" s="5">
        <f t="shared" si="16"/>
        <v>15.318884384510113</v>
      </c>
      <c r="AA122" s="6">
        <f t="shared" ref="AA122:AA156" si="32">Z122/Y122</f>
        <v>1.0448759505188745</v>
      </c>
    </row>
    <row r="123" spans="1:27" x14ac:dyDescent="0.25">
      <c r="A123">
        <f t="shared" si="18"/>
        <v>3.309170870692494E-3</v>
      </c>
      <c r="B123" s="34">
        <v>29.040500000000002</v>
      </c>
      <c r="C123">
        <v>1</v>
      </c>
      <c r="D123" s="33">
        <v>0.66</v>
      </c>
      <c r="E123" s="5">
        <v>0.96456500000000001</v>
      </c>
      <c r="F123" s="7">
        <f t="shared" si="19"/>
        <v>1.3927851893140757</v>
      </c>
      <c r="G123" s="17">
        <f t="shared" si="20"/>
        <v>1.0493090624634425</v>
      </c>
      <c r="I123" s="4">
        <f t="shared" si="21"/>
        <v>0.33999999999999997</v>
      </c>
      <c r="J123" s="6">
        <f t="shared" si="21"/>
        <v>3.5434999999999994E-2</v>
      </c>
      <c r="K123" s="11">
        <f t="shared" si="22"/>
        <v>9.9140804345009131E-2</v>
      </c>
      <c r="L123" s="18">
        <f t="shared" si="23"/>
        <v>1.0512380742101646</v>
      </c>
      <c r="O123" s="4">
        <f t="shared" si="24"/>
        <v>-1.8366760310371197E-3</v>
      </c>
      <c r="P123" s="6">
        <f t="shared" ref="P123:P156" si="33">ABS(O123)</f>
        <v>1.8366760310371197E-3</v>
      </c>
      <c r="Q123" s="14"/>
      <c r="R123" s="4">
        <f t="shared" si="25"/>
        <v>122.49610946270643</v>
      </c>
      <c r="S123" s="5">
        <f t="shared" si="26"/>
        <v>0.33130547566607582</v>
      </c>
      <c r="T123" s="6">
        <f t="shared" si="27"/>
        <v>-2.3112141731988052</v>
      </c>
      <c r="U123" s="14"/>
      <c r="V123" s="4">
        <f t="shared" si="28"/>
        <v>122.49610946270643</v>
      </c>
      <c r="W123" s="5">
        <f t="shared" si="29"/>
        <v>-0.51839482327765074</v>
      </c>
      <c r="X123" s="5">
        <f t="shared" si="30"/>
        <v>99.024196524696208</v>
      </c>
      <c r="Y123" s="5">
        <f t="shared" si="31"/>
        <v>14.389587993089492</v>
      </c>
      <c r="Z123" s="5">
        <f t="shared" ref="Z123:Z156" si="34">(((($T$6+273.15)*D123*$AB$13)+(($T$7+273.15)*I123*$AB$14))/X123)-(B123+273.15)</f>
        <v>15.036763413822996</v>
      </c>
      <c r="AA123" s="6">
        <f t="shared" si="32"/>
        <v>1.0449752571820894</v>
      </c>
    </row>
    <row r="124" spans="1:27" x14ac:dyDescent="0.25">
      <c r="A124">
        <f t="shared" si="18"/>
        <v>3.3128521768917298E-3</v>
      </c>
      <c r="B124" s="34">
        <v>28.704699999999999</v>
      </c>
      <c r="C124">
        <v>1</v>
      </c>
      <c r="D124" s="33">
        <v>0.67</v>
      </c>
      <c r="E124" s="5">
        <v>0.96612600000000004</v>
      </c>
      <c r="F124" s="7">
        <f t="shared" si="19"/>
        <v>1.3764349412412407</v>
      </c>
      <c r="G124" s="17">
        <f t="shared" si="20"/>
        <v>1.047618787690223</v>
      </c>
      <c r="I124" s="4">
        <f t="shared" si="21"/>
        <v>0.32999999999999996</v>
      </c>
      <c r="J124" s="6">
        <f t="shared" si="21"/>
        <v>3.387399999999996E-2</v>
      </c>
      <c r="K124" s="11">
        <f t="shared" si="22"/>
        <v>9.728261662551474E-2</v>
      </c>
      <c r="L124" s="18">
        <f t="shared" si="23"/>
        <v>1.0551575236059456</v>
      </c>
      <c r="O124" s="4">
        <f t="shared" si="24"/>
        <v>-7.1702997360269588E-3</v>
      </c>
      <c r="P124" s="6">
        <f t="shared" si="33"/>
        <v>7.1702997360269588E-3</v>
      </c>
      <c r="Q124" s="14"/>
      <c r="R124" s="4">
        <f t="shared" si="25"/>
        <v>122.68519789873574</v>
      </c>
      <c r="S124" s="5">
        <f t="shared" si="26"/>
        <v>0.31949678058325426</v>
      </c>
      <c r="T124" s="6">
        <f t="shared" si="27"/>
        <v>-2.3301349632486086</v>
      </c>
      <c r="U124" s="14"/>
      <c r="V124" s="4">
        <f t="shared" si="28"/>
        <v>122.68519789873574</v>
      </c>
      <c r="W124" s="5">
        <f t="shared" si="29"/>
        <v>-0.50599572844738727</v>
      </c>
      <c r="X124" s="5">
        <f t="shared" si="30"/>
        <v>98.713206523712401</v>
      </c>
      <c r="Y124" s="5">
        <f t="shared" si="31"/>
        <v>14.106949158269533</v>
      </c>
      <c r="Z124" s="5">
        <f t="shared" si="34"/>
        <v>14.743302371160837</v>
      </c>
      <c r="AA124" s="6">
        <f t="shared" si="32"/>
        <v>1.0451092015539216</v>
      </c>
    </row>
    <row r="125" spans="1:27" x14ac:dyDescent="0.25">
      <c r="A125">
        <f t="shared" si="18"/>
        <v>3.316463588546262E-3</v>
      </c>
      <c r="B125" s="34">
        <v>28.376000000000001</v>
      </c>
      <c r="C125">
        <v>1</v>
      </c>
      <c r="D125" s="33">
        <v>0.68</v>
      </c>
      <c r="E125" s="5">
        <v>0.96762599999999999</v>
      </c>
      <c r="F125" s="7">
        <f t="shared" si="19"/>
        <v>1.3605711871932009</v>
      </c>
      <c r="G125" s="17">
        <f t="shared" si="20"/>
        <v>1.0458691358151206</v>
      </c>
      <c r="I125" s="4">
        <f t="shared" si="21"/>
        <v>0.31999999999999995</v>
      </c>
      <c r="J125" s="6">
        <f t="shared" si="21"/>
        <v>3.2374000000000014E-2</v>
      </c>
      <c r="K125" s="11">
        <f t="shared" si="22"/>
        <v>9.5492846083260696E-2</v>
      </c>
      <c r="L125" s="18">
        <f t="shared" si="23"/>
        <v>1.0594380013743701</v>
      </c>
      <c r="O125" s="4">
        <f t="shared" si="24"/>
        <v>-1.2890331489715157E-2</v>
      </c>
      <c r="P125" s="6">
        <f t="shared" si="33"/>
        <v>1.2890331489715157E-2</v>
      </c>
      <c r="Q125" s="14"/>
      <c r="R125" s="4">
        <f t="shared" si="25"/>
        <v>122.77017297139597</v>
      </c>
      <c r="S125" s="5">
        <f t="shared" si="26"/>
        <v>0.30790460215983817</v>
      </c>
      <c r="T125" s="6">
        <f t="shared" si="27"/>
        <v>-2.3487039444242805</v>
      </c>
      <c r="U125" s="14"/>
      <c r="V125" s="4">
        <f t="shared" si="28"/>
        <v>122.77017297139597</v>
      </c>
      <c r="W125" s="5">
        <f t="shared" si="29"/>
        <v>-0.49323697801780841</v>
      </c>
      <c r="X125" s="5">
        <f t="shared" si="30"/>
        <v>98.402216522728594</v>
      </c>
      <c r="Y125" s="5">
        <f t="shared" si="31"/>
        <v>13.813302891001781</v>
      </c>
      <c r="Z125" s="5">
        <f t="shared" si="34"/>
        <v>14.43876389995711</v>
      </c>
      <c r="AA125" s="6">
        <f t="shared" si="32"/>
        <v>1.0452796129854478</v>
      </c>
    </row>
    <row r="126" spans="1:27" x14ac:dyDescent="0.25">
      <c r="A126">
        <f t="shared" si="18"/>
        <v>3.3200057236898676E-3</v>
      </c>
      <c r="B126" s="34">
        <v>28.054300000000001</v>
      </c>
      <c r="C126">
        <v>1</v>
      </c>
      <c r="D126" s="33">
        <v>0.69</v>
      </c>
      <c r="E126" s="5">
        <v>0.96906899999999996</v>
      </c>
      <c r="F126" s="7">
        <f t="shared" si="19"/>
        <v>1.3451794031742217</v>
      </c>
      <c r="G126" s="17">
        <f t="shared" si="20"/>
        <v>1.04405986500602</v>
      </c>
      <c r="I126" s="4">
        <f t="shared" si="21"/>
        <v>0.31000000000000005</v>
      </c>
      <c r="J126" s="6">
        <f t="shared" si="21"/>
        <v>3.0931000000000042E-2</v>
      </c>
      <c r="K126" s="11">
        <f t="shared" si="22"/>
        <v>9.3768727556035852E-2</v>
      </c>
      <c r="L126" s="18">
        <f t="shared" si="23"/>
        <v>1.0640799118790665</v>
      </c>
      <c r="O126" s="4">
        <f t="shared" si="24"/>
        <v>-1.8993663472451797E-2</v>
      </c>
      <c r="P126" s="6">
        <f t="shared" si="33"/>
        <v>1.8993663472451797E-2</v>
      </c>
      <c r="Q126" s="14"/>
      <c r="R126" s="4">
        <f t="shared" si="25"/>
        <v>122.71859908753618</v>
      </c>
      <c r="S126" s="5">
        <f t="shared" si="26"/>
        <v>0.29652738941842405</v>
      </c>
      <c r="T126" s="6">
        <f t="shared" si="27"/>
        <v>-2.3669238734833926</v>
      </c>
      <c r="U126" s="14"/>
      <c r="V126" s="4">
        <f t="shared" si="28"/>
        <v>122.71859908753618</v>
      </c>
      <c r="W126" s="5">
        <f t="shared" si="29"/>
        <v>-0.48013763662843023</v>
      </c>
      <c r="X126" s="5">
        <f t="shared" si="30"/>
        <v>98.091226521744773</v>
      </c>
      <c r="Y126" s="5">
        <f t="shared" si="31"/>
        <v>13.50870349512935</v>
      </c>
      <c r="Z126" s="5">
        <f t="shared" si="34"/>
        <v>14.123210169901711</v>
      </c>
      <c r="AA126" s="6">
        <f t="shared" si="32"/>
        <v>1.0454896855937303</v>
      </c>
    </row>
    <row r="127" spans="1:27" x14ac:dyDescent="0.25">
      <c r="A127">
        <f t="shared" si="18"/>
        <v>3.3234770083522308E-3</v>
      </c>
      <c r="B127" s="34">
        <v>27.739699999999999</v>
      </c>
      <c r="C127">
        <v>1</v>
      </c>
      <c r="D127" s="33">
        <v>0.7</v>
      </c>
      <c r="E127" s="5">
        <v>0.97045700000000001</v>
      </c>
      <c r="F127" s="7">
        <f t="shared" si="19"/>
        <v>1.3302549638500094</v>
      </c>
      <c r="G127" s="17">
        <f t="shared" si="20"/>
        <v>1.0421815219878861</v>
      </c>
      <c r="I127" s="4">
        <f t="shared" si="21"/>
        <v>0.30000000000000004</v>
      </c>
      <c r="J127" s="6">
        <f t="shared" si="21"/>
        <v>2.9542999999999986E-2</v>
      </c>
      <c r="K127" s="11">
        <f t="shared" si="22"/>
        <v>9.2108666793803501E-2</v>
      </c>
      <c r="L127" s="18">
        <f t="shared" si="23"/>
        <v>1.0691357295086972</v>
      </c>
      <c r="O127" s="4">
        <f t="shared" si="24"/>
        <v>-2.5534459131668248E-2</v>
      </c>
      <c r="P127" s="6">
        <f t="shared" si="33"/>
        <v>2.5534459131668248E-2</v>
      </c>
      <c r="Q127" s="14"/>
      <c r="R127" s="4">
        <f t="shared" si="25"/>
        <v>122.51939190295406</v>
      </c>
      <c r="S127" s="5">
        <f t="shared" si="26"/>
        <v>0.2853706260040188</v>
      </c>
      <c r="T127" s="6">
        <f t="shared" si="27"/>
        <v>-2.384786238152496</v>
      </c>
      <c r="U127" s="14"/>
      <c r="V127" s="4">
        <f t="shared" si="28"/>
        <v>122.51939190295406</v>
      </c>
      <c r="W127" s="5">
        <f t="shared" si="29"/>
        <v>-0.46669996198159791</v>
      </c>
      <c r="X127" s="5">
        <f t="shared" si="30"/>
        <v>97.780236520760951</v>
      </c>
      <c r="Y127" s="5">
        <f t="shared" si="31"/>
        <v>13.192999389617913</v>
      </c>
      <c r="Z127" s="5">
        <f t="shared" si="34"/>
        <v>13.796502869407504</v>
      </c>
      <c r="AA127" s="6">
        <f t="shared" si="32"/>
        <v>1.0457442210043997</v>
      </c>
    </row>
    <row r="128" spans="1:27" x14ac:dyDescent="0.25">
      <c r="A128">
        <f t="shared" si="18"/>
        <v>3.3268791877091777E-3</v>
      </c>
      <c r="B128" s="34">
        <v>27.431999999999999</v>
      </c>
      <c r="C128">
        <v>1</v>
      </c>
      <c r="D128" s="33">
        <v>0.71</v>
      </c>
      <c r="E128" s="5">
        <v>0.97179400000000005</v>
      </c>
      <c r="F128" s="7">
        <f t="shared" si="19"/>
        <v>1.3157793119059746</v>
      </c>
      <c r="G128" s="17">
        <f t="shared" si="20"/>
        <v>1.0402382308924618</v>
      </c>
      <c r="I128" s="4">
        <f t="shared" si="21"/>
        <v>0.29000000000000004</v>
      </c>
      <c r="J128" s="6">
        <f t="shared" si="21"/>
        <v>2.8205999999999953E-2</v>
      </c>
      <c r="K128" s="11">
        <f t="shared" si="22"/>
        <v>9.0509576984225876E-2</v>
      </c>
      <c r="L128" s="18">
        <f t="shared" si="23"/>
        <v>1.0746052761076104</v>
      </c>
      <c r="O128" s="4">
        <f t="shared" si="24"/>
        <v>-3.2503654047521653E-2</v>
      </c>
      <c r="P128" s="6">
        <f t="shared" si="33"/>
        <v>3.2503654047521653E-2</v>
      </c>
      <c r="Q128" s="14"/>
      <c r="R128" s="4">
        <f t="shared" si="25"/>
        <v>122.14255492727166</v>
      </c>
      <c r="S128" s="5">
        <f t="shared" si="26"/>
        <v>0.27442912272047887</v>
      </c>
      <c r="T128" s="6">
        <f t="shared" si="27"/>
        <v>-2.4022996108449983</v>
      </c>
      <c r="U128" s="14"/>
      <c r="V128" s="4">
        <f t="shared" si="28"/>
        <v>122.14255492727166</v>
      </c>
      <c r="W128" s="5">
        <f t="shared" si="29"/>
        <v>-0.45294639525272473</v>
      </c>
      <c r="X128" s="5">
        <f t="shared" si="30"/>
        <v>97.469246519777158</v>
      </c>
      <c r="Y128" s="5">
        <f t="shared" si="31"/>
        <v>12.866346998756107</v>
      </c>
      <c r="Z128" s="5">
        <f t="shared" si="34"/>
        <v>13.458803197931786</v>
      </c>
      <c r="AA128" s="6">
        <f t="shared" si="32"/>
        <v>1.0460469626097413</v>
      </c>
    </row>
    <row r="129" spans="1:27" x14ac:dyDescent="0.25">
      <c r="A129">
        <f t="shared" si="18"/>
        <v>3.3302129238237106E-3</v>
      </c>
      <c r="B129" s="34">
        <v>27.1311</v>
      </c>
      <c r="C129">
        <v>1</v>
      </c>
      <c r="D129" s="33">
        <v>0.72</v>
      </c>
      <c r="E129" s="5">
        <v>0.97308099999999997</v>
      </c>
      <c r="F129" s="7">
        <f t="shared" si="19"/>
        <v>1.3017391202387418</v>
      </c>
      <c r="G129" s="17">
        <f t="shared" si="20"/>
        <v>1.0382275279865758</v>
      </c>
      <c r="I129" s="4">
        <f t="shared" si="21"/>
        <v>0.28000000000000003</v>
      </c>
      <c r="J129" s="6">
        <f t="shared" si="21"/>
        <v>2.6919000000000026E-2</v>
      </c>
      <c r="K129" s="11">
        <f t="shared" si="22"/>
        <v>8.8969024731066548E-2</v>
      </c>
      <c r="L129" s="18">
        <f t="shared" si="23"/>
        <v>1.0805927793959005</v>
      </c>
      <c r="O129" s="4">
        <f t="shared" si="24"/>
        <v>-3.9994801204337856E-2</v>
      </c>
      <c r="P129" s="6">
        <f t="shared" si="33"/>
        <v>3.9994801204337856E-2</v>
      </c>
      <c r="Q129" s="14"/>
      <c r="R129" s="4">
        <f t="shared" si="25"/>
        <v>121.61506708843095</v>
      </c>
      <c r="S129" s="5">
        <f t="shared" si="26"/>
        <v>0.26370115522970272</v>
      </c>
      <c r="T129" s="6">
        <f t="shared" si="27"/>
        <v>-2.4194670065584254</v>
      </c>
      <c r="U129" s="14"/>
      <c r="V129" s="4">
        <f t="shared" si="28"/>
        <v>121.61506708843095</v>
      </c>
      <c r="W129" s="5">
        <f t="shared" si="29"/>
        <v>-0.4388724265648894</v>
      </c>
      <c r="X129" s="5">
        <f t="shared" si="30"/>
        <v>97.158256518793337</v>
      </c>
      <c r="Y129" s="5">
        <f t="shared" si="31"/>
        <v>12.528799822115571</v>
      </c>
      <c r="Z129" s="5">
        <f t="shared" si="34"/>
        <v>13.110171858152171</v>
      </c>
      <c r="AA129" s="6">
        <f t="shared" si="32"/>
        <v>1.0464028513737105</v>
      </c>
    </row>
    <row r="130" spans="1:27" x14ac:dyDescent="0.25">
      <c r="A130">
        <f t="shared" si="18"/>
        <v>3.3334800064536178E-3</v>
      </c>
      <c r="B130" s="34">
        <v>26.8368</v>
      </c>
      <c r="C130">
        <v>1</v>
      </c>
      <c r="D130" s="33">
        <v>0.73</v>
      </c>
      <c r="E130" s="5">
        <v>0.97432200000000002</v>
      </c>
      <c r="F130" s="7">
        <f t="shared" si="19"/>
        <v>1.2881168611626022</v>
      </c>
      <c r="G130" s="17">
        <f t="shared" si="20"/>
        <v>1.036154180939951</v>
      </c>
      <c r="I130" s="4">
        <f t="shared" si="21"/>
        <v>0.27</v>
      </c>
      <c r="J130" s="6">
        <f t="shared" si="21"/>
        <v>2.5677999999999979E-2</v>
      </c>
      <c r="K130" s="11">
        <f t="shared" si="22"/>
        <v>8.7484183394151219E-2</v>
      </c>
      <c r="L130" s="18">
        <f t="shared" si="23"/>
        <v>1.0870959756830949</v>
      </c>
      <c r="O130" s="4">
        <f t="shared" si="24"/>
        <v>-4.7993942272748003E-2</v>
      </c>
      <c r="P130" s="6">
        <f t="shared" si="33"/>
        <v>4.7993942272748003E-2</v>
      </c>
      <c r="Q130" s="14"/>
      <c r="R130" s="4">
        <f t="shared" si="25"/>
        <v>120.8993303340046</v>
      </c>
      <c r="S130" s="5">
        <f t="shared" si="26"/>
        <v>0.2531813542826854</v>
      </c>
      <c r="T130" s="6">
        <f t="shared" si="27"/>
        <v>-2.4362972631675452</v>
      </c>
      <c r="U130" s="14"/>
      <c r="V130" s="4">
        <f t="shared" si="28"/>
        <v>120.8993303340046</v>
      </c>
      <c r="W130" s="5">
        <f t="shared" si="29"/>
        <v>-0.42450355194992134</v>
      </c>
      <c r="X130" s="5">
        <f t="shared" si="30"/>
        <v>96.847266517809516</v>
      </c>
      <c r="Y130" s="5">
        <f t="shared" si="31"/>
        <v>12.180514174173014</v>
      </c>
      <c r="Z130" s="5">
        <f t="shared" si="34"/>
        <v>12.750769047989138</v>
      </c>
      <c r="AA130" s="6">
        <f t="shared" si="32"/>
        <v>1.046816978795958</v>
      </c>
    </row>
    <row r="131" spans="1:27" x14ac:dyDescent="0.25">
      <c r="A131">
        <f t="shared" si="18"/>
        <v>3.3366800233968004E-3</v>
      </c>
      <c r="B131" s="34">
        <v>26.549099999999999</v>
      </c>
      <c r="C131">
        <v>1</v>
      </c>
      <c r="D131" s="33">
        <v>0.74</v>
      </c>
      <c r="E131" s="5">
        <v>0.975518</v>
      </c>
      <c r="F131" s="7">
        <f t="shared" si="19"/>
        <v>1.2749046940706543</v>
      </c>
      <c r="G131" s="17">
        <f t="shared" si="20"/>
        <v>1.0340126392965576</v>
      </c>
      <c r="I131" s="4">
        <f t="shared" si="21"/>
        <v>0.26</v>
      </c>
      <c r="J131" s="6">
        <f t="shared" si="21"/>
        <v>2.4482000000000004E-2</v>
      </c>
      <c r="K131" s="11">
        <f t="shared" si="22"/>
        <v>8.6053344537335374E-2</v>
      </c>
      <c r="L131" s="18">
        <f t="shared" si="23"/>
        <v>1.094222879631195</v>
      </c>
      <c r="O131" s="4">
        <f t="shared" si="24"/>
        <v>-5.6597412643401443E-2</v>
      </c>
      <c r="P131" s="6">
        <f t="shared" si="33"/>
        <v>5.6597412643401443E-2</v>
      </c>
      <c r="Q131" s="14"/>
      <c r="R131" s="4">
        <f t="shared" si="25"/>
        <v>120.00598912273911</v>
      </c>
      <c r="S131" s="5">
        <f t="shared" si="26"/>
        <v>0.24287142606798137</v>
      </c>
      <c r="T131" s="6">
        <f t="shared" si="27"/>
        <v>-2.4527878897081985</v>
      </c>
      <c r="U131" s="14"/>
      <c r="V131" s="4">
        <f t="shared" si="28"/>
        <v>120.00598912273911</v>
      </c>
      <c r="W131" s="5">
        <f t="shared" si="29"/>
        <v>-0.40983766904395069</v>
      </c>
      <c r="X131" s="5">
        <f t="shared" si="30"/>
        <v>96.536276516825708</v>
      </c>
      <c r="Y131" s="5">
        <f t="shared" si="31"/>
        <v>11.821440194948734</v>
      </c>
      <c r="Z131" s="5">
        <f t="shared" si="34"/>
        <v>12.380554452476304</v>
      </c>
      <c r="AA131" s="6">
        <f t="shared" si="32"/>
        <v>1.0472966278479738</v>
      </c>
    </row>
    <row r="132" spans="1:27" x14ac:dyDescent="0.25">
      <c r="A132">
        <f t="shared" si="18"/>
        <v>3.3398125697185871E-3</v>
      </c>
      <c r="B132" s="34">
        <v>26.268000000000001</v>
      </c>
      <c r="C132">
        <v>1</v>
      </c>
      <c r="D132" s="33">
        <v>0.75</v>
      </c>
      <c r="E132" s="5">
        <v>0.97667199999999998</v>
      </c>
      <c r="F132" s="7">
        <f t="shared" si="19"/>
        <v>1.2620950133697733</v>
      </c>
      <c r="G132" s="17">
        <f t="shared" si="20"/>
        <v>1.0317997611419143</v>
      </c>
      <c r="I132" s="4">
        <f t="shared" si="21"/>
        <v>0.25</v>
      </c>
      <c r="J132" s="6">
        <f t="shared" si="21"/>
        <v>2.3328000000000015E-2</v>
      </c>
      <c r="K132" s="11">
        <f t="shared" si="22"/>
        <v>8.4674868191779717E-2</v>
      </c>
      <c r="L132" s="18">
        <f t="shared" si="23"/>
        <v>1.1020034868983575</v>
      </c>
      <c r="O132" s="4">
        <f t="shared" si="24"/>
        <v>-6.5825256548417546E-2</v>
      </c>
      <c r="P132" s="6">
        <f t="shared" si="33"/>
        <v>6.5825256548417546E-2</v>
      </c>
      <c r="Q132" s="14"/>
      <c r="R132" s="4">
        <f t="shared" si="25"/>
        <v>118.89421464769984</v>
      </c>
      <c r="S132" s="5">
        <f t="shared" si="26"/>
        <v>0.23277304921670186</v>
      </c>
      <c r="T132" s="6">
        <f t="shared" si="27"/>
        <v>-2.4689364369163043</v>
      </c>
      <c r="U132" s="14"/>
      <c r="V132" s="4">
        <f t="shared" si="28"/>
        <v>118.89421464769984</v>
      </c>
      <c r="W132" s="5">
        <f t="shared" si="29"/>
        <v>-0.39489338984755662</v>
      </c>
      <c r="X132" s="5">
        <f t="shared" si="30"/>
        <v>96.225286515841901</v>
      </c>
      <c r="Y132" s="5">
        <f t="shared" si="31"/>
        <v>11.451527534020109</v>
      </c>
      <c r="Z132" s="5">
        <f t="shared" si="34"/>
        <v>11.999487235472486</v>
      </c>
      <c r="AA132" s="6">
        <f t="shared" si="32"/>
        <v>1.0478503588123509</v>
      </c>
    </row>
    <row r="133" spans="1:27" x14ac:dyDescent="0.25">
      <c r="A133">
        <f t="shared" si="18"/>
        <v>3.342879482843173E-3</v>
      </c>
      <c r="B133" s="34">
        <v>25.993300000000001</v>
      </c>
      <c r="C133">
        <v>1</v>
      </c>
      <c r="D133" s="33">
        <v>0.76</v>
      </c>
      <c r="E133" s="5">
        <v>0.97778600000000004</v>
      </c>
      <c r="F133" s="7">
        <f t="shared" si="19"/>
        <v>1.249671433050477</v>
      </c>
      <c r="G133" s="17">
        <f t="shared" si="20"/>
        <v>1.0295190337953595</v>
      </c>
      <c r="I133" s="4">
        <f t="shared" si="21"/>
        <v>0.24</v>
      </c>
      <c r="J133" s="6">
        <f t="shared" si="21"/>
        <v>2.2213999999999956E-2</v>
      </c>
      <c r="K133" s="11">
        <f t="shared" si="22"/>
        <v>8.3346219693592363E-2</v>
      </c>
      <c r="L133" s="18">
        <f t="shared" si="23"/>
        <v>1.1105282719913092</v>
      </c>
      <c r="O133" s="4">
        <f t="shared" si="24"/>
        <v>-7.5744087120075784E-2</v>
      </c>
      <c r="P133" s="6">
        <f t="shared" si="33"/>
        <v>7.5744087120075784E-2</v>
      </c>
      <c r="Q133" s="14"/>
      <c r="R133" s="4">
        <f t="shared" si="25"/>
        <v>117.56493595576136</v>
      </c>
      <c r="S133" s="5">
        <f t="shared" si="26"/>
        <v>0.22288066320253958</v>
      </c>
      <c r="T133" s="6">
        <f t="shared" si="27"/>
        <v>-2.4847520254198558</v>
      </c>
      <c r="U133" s="14"/>
      <c r="V133" s="4">
        <f t="shared" si="28"/>
        <v>117.56493595576136</v>
      </c>
      <c r="W133" s="5">
        <f t="shared" si="29"/>
        <v>-0.37968086545530211</v>
      </c>
      <c r="X133" s="5">
        <f t="shared" si="30"/>
        <v>95.91429651485808</v>
      </c>
      <c r="Y133" s="5">
        <f t="shared" si="31"/>
        <v>11.070931787888407</v>
      </c>
      <c r="Z133" s="5">
        <f t="shared" si="34"/>
        <v>11.607726031212508</v>
      </c>
      <c r="AA133" s="6">
        <f t="shared" si="32"/>
        <v>1.0484868169733783</v>
      </c>
    </row>
    <row r="134" spans="1:27" x14ac:dyDescent="0.25">
      <c r="A134">
        <f t="shared" si="18"/>
        <v>3.3458803847762441E-3</v>
      </c>
      <c r="B134" s="34">
        <v>25.725000000000001</v>
      </c>
      <c r="C134">
        <v>1</v>
      </c>
      <c r="D134" s="33">
        <v>0.77</v>
      </c>
      <c r="E134" s="5">
        <v>0.97886300000000004</v>
      </c>
      <c r="F134" s="7">
        <f t="shared" si="19"/>
        <v>1.2376270030135634</v>
      </c>
      <c r="G134" s="17">
        <f t="shared" si="20"/>
        <v>1.0271678351031563</v>
      </c>
      <c r="I134" s="4">
        <f t="shared" si="21"/>
        <v>0.22999999999999998</v>
      </c>
      <c r="J134" s="6">
        <f t="shared" si="21"/>
        <v>2.1136999999999961E-2</v>
      </c>
      <c r="K134" s="11">
        <f t="shared" si="22"/>
        <v>8.2065927120862164E-2</v>
      </c>
      <c r="L134" s="18">
        <f t="shared" si="23"/>
        <v>1.1198313748975821</v>
      </c>
      <c r="O134" s="4">
        <f t="shared" si="24"/>
        <v>-8.6372775559931322E-2</v>
      </c>
      <c r="P134" s="6">
        <f t="shared" si="33"/>
        <v>8.6372775559931322E-2</v>
      </c>
      <c r="Q134" s="14"/>
      <c r="R134" s="4">
        <f t="shared" si="25"/>
        <v>115.97047813645119</v>
      </c>
      <c r="S134" s="5">
        <f t="shared" si="26"/>
        <v>0.21319583889257282</v>
      </c>
      <c r="T134" s="6">
        <f t="shared" si="27"/>
        <v>-2.5002323654653291</v>
      </c>
      <c r="U134" s="14"/>
      <c r="V134" s="4">
        <f t="shared" si="28"/>
        <v>115.97047813645119</v>
      </c>
      <c r="W134" s="5">
        <f t="shared" si="29"/>
        <v>-0.36422156944605999</v>
      </c>
      <c r="X134" s="5">
        <f t="shared" si="30"/>
        <v>95.603306513874273</v>
      </c>
      <c r="Y134" s="5">
        <f t="shared" si="31"/>
        <v>10.679601977011339</v>
      </c>
      <c r="Z134" s="5">
        <f t="shared" si="34"/>
        <v>11.205228935692389</v>
      </c>
      <c r="AA134" s="6">
        <f t="shared" si="32"/>
        <v>1.0492178416211111</v>
      </c>
    </row>
    <row r="135" spans="1:27" x14ac:dyDescent="0.25">
      <c r="A135">
        <f t="shared" si="18"/>
        <v>3.3488193904679881E-3</v>
      </c>
      <c r="B135" s="34">
        <v>25.462700000000002</v>
      </c>
      <c r="C135">
        <v>1</v>
      </c>
      <c r="D135" s="33">
        <v>0.78</v>
      </c>
      <c r="E135" s="5">
        <v>0.979904</v>
      </c>
      <c r="F135" s="7">
        <f t="shared" si="19"/>
        <v>1.2259372222938369</v>
      </c>
      <c r="G135" s="17">
        <f t="shared" si="20"/>
        <v>1.0247565345446932</v>
      </c>
      <c r="I135" s="4">
        <f t="shared" si="21"/>
        <v>0.21999999999999997</v>
      </c>
      <c r="J135" s="6">
        <f t="shared" si="21"/>
        <v>2.0096000000000003E-2</v>
      </c>
      <c r="K135" s="11">
        <f t="shared" si="22"/>
        <v>8.0830706055053186E-2</v>
      </c>
      <c r="L135" s="18">
        <f t="shared" si="23"/>
        <v>1.1300835907982774</v>
      </c>
      <c r="O135" s="4">
        <f t="shared" si="24"/>
        <v>-9.7836547043232941E-2</v>
      </c>
      <c r="P135" s="6">
        <f t="shared" si="33"/>
        <v>9.7836547043232941E-2</v>
      </c>
      <c r="Q135" s="14"/>
      <c r="R135" s="4">
        <f t="shared" si="25"/>
        <v>114.15074139467113</v>
      </c>
      <c r="S135" s="5">
        <f t="shared" si="26"/>
        <v>0.20370563089616175</v>
      </c>
      <c r="T135" s="6">
        <f t="shared" si="27"/>
        <v>-2.5153983602126369</v>
      </c>
      <c r="U135" s="14"/>
      <c r="V135" s="4">
        <f t="shared" si="28"/>
        <v>114.15074139467113</v>
      </c>
      <c r="W135" s="5">
        <f t="shared" si="29"/>
        <v>-0.34851814969543182</v>
      </c>
      <c r="X135" s="5">
        <f t="shared" si="30"/>
        <v>95.292316512890466</v>
      </c>
      <c r="Y135" s="5">
        <f t="shared" si="31"/>
        <v>10.277899977822678</v>
      </c>
      <c r="Z135" s="5">
        <f t="shared" si="34"/>
        <v>10.792353497887689</v>
      </c>
      <c r="AA135" s="6">
        <f t="shared" si="32"/>
        <v>1.0500543419545902</v>
      </c>
    </row>
    <row r="136" spans="1:27" x14ac:dyDescent="0.25">
      <c r="A136">
        <f t="shared" si="18"/>
        <v>3.3516939125864827E-3</v>
      </c>
      <c r="B136" s="34">
        <v>25.206600000000002</v>
      </c>
      <c r="C136">
        <v>1</v>
      </c>
      <c r="D136" s="33">
        <v>0.79</v>
      </c>
      <c r="E136" s="5">
        <v>0.98091300000000003</v>
      </c>
      <c r="F136" s="7">
        <f t="shared" si="19"/>
        <v>1.2146047533470894</v>
      </c>
      <c r="G136" s="17">
        <f t="shared" si="20"/>
        <v>1.022276606356763</v>
      </c>
      <c r="I136" s="4">
        <f t="shared" si="21"/>
        <v>0.20999999999999996</v>
      </c>
      <c r="J136" s="6">
        <f t="shared" si="21"/>
        <v>1.9086999999999965E-2</v>
      </c>
      <c r="K136" s="11">
        <f t="shared" si="22"/>
        <v>7.9640195515002149E-2</v>
      </c>
      <c r="L136" s="18">
        <f t="shared" si="23"/>
        <v>1.1412638505307866</v>
      </c>
      <c r="O136" s="4">
        <f t="shared" si="24"/>
        <v>-0.11010418196012832</v>
      </c>
      <c r="P136" s="6">
        <f t="shared" si="33"/>
        <v>0.11010418196012832</v>
      </c>
      <c r="Q136" s="14"/>
      <c r="R136" s="4">
        <f t="shared" si="25"/>
        <v>112.00612117033374</v>
      </c>
      <c r="S136" s="5">
        <f t="shared" si="26"/>
        <v>0.1944187179819046</v>
      </c>
      <c r="T136" s="6">
        <f t="shared" si="27"/>
        <v>-2.5302363448041958</v>
      </c>
      <c r="U136" s="14"/>
      <c r="V136" s="4">
        <f t="shared" si="28"/>
        <v>112.00612117033374</v>
      </c>
      <c r="W136" s="5">
        <f t="shared" si="29"/>
        <v>-0.33260485981719717</v>
      </c>
      <c r="X136" s="5">
        <f t="shared" si="30"/>
        <v>94.981326511906644</v>
      </c>
      <c r="Y136" s="5">
        <f t="shared" si="31"/>
        <v>9.8655676967027048</v>
      </c>
      <c r="Z136" s="5">
        <f t="shared" si="34"/>
        <v>10.368856710797218</v>
      </c>
      <c r="AA136" s="6">
        <f t="shared" si="32"/>
        <v>1.0510147038231488</v>
      </c>
    </row>
    <row r="137" spans="1:27" x14ac:dyDescent="0.25">
      <c r="A137">
        <f t="shared" si="18"/>
        <v>3.3545058561285984E-3</v>
      </c>
      <c r="B137" s="34">
        <v>24.956499999999998</v>
      </c>
      <c r="C137">
        <v>1</v>
      </c>
      <c r="D137" s="33">
        <v>0.8</v>
      </c>
      <c r="E137" s="5">
        <v>0.98189000000000004</v>
      </c>
      <c r="F137" s="7">
        <f t="shared" si="19"/>
        <v>1.2036146829455128</v>
      </c>
      <c r="G137" s="17">
        <f t="shared" si="20"/>
        <v>1.0197304148835831</v>
      </c>
      <c r="I137" s="4">
        <f t="shared" si="21"/>
        <v>0.19999999999999996</v>
      </c>
      <c r="J137" s="6">
        <f t="shared" si="21"/>
        <v>1.8109999999999959E-2</v>
      </c>
      <c r="K137" s="11">
        <f t="shared" si="22"/>
        <v>7.8492213997585769E-2</v>
      </c>
      <c r="L137" s="18">
        <f t="shared" si="23"/>
        <v>1.1536176059804468</v>
      </c>
      <c r="O137" s="4">
        <f t="shared" si="24"/>
        <v>-0.12336445597505362</v>
      </c>
      <c r="P137" s="6">
        <f t="shared" si="33"/>
        <v>0.12336445597505362</v>
      </c>
      <c r="Q137" s="14"/>
      <c r="R137" s="4">
        <f t="shared" si="25"/>
        <v>109.57553901177253</v>
      </c>
      <c r="S137" s="5">
        <f t="shared" si="26"/>
        <v>0.18532926488969984</v>
      </c>
      <c r="T137" s="6">
        <f t="shared" si="27"/>
        <v>-2.5447558438570366</v>
      </c>
      <c r="U137" s="14"/>
      <c r="V137" s="4">
        <f t="shared" si="28"/>
        <v>109.57553901177253</v>
      </c>
      <c r="W137" s="5">
        <f t="shared" si="29"/>
        <v>-0.31647657243537042</v>
      </c>
      <c r="X137" s="5">
        <f t="shared" si="30"/>
        <v>94.670336510922823</v>
      </c>
      <c r="Y137" s="5">
        <f t="shared" si="31"/>
        <v>9.4427598740313989</v>
      </c>
      <c r="Z137" s="5">
        <f t="shared" si="34"/>
        <v>9.9348950023116345</v>
      </c>
      <c r="AA137" s="6">
        <f t="shared" si="32"/>
        <v>1.0521177213913551</v>
      </c>
    </row>
    <row r="138" spans="1:27" x14ac:dyDescent="0.25">
      <c r="A138">
        <f t="shared" si="18"/>
        <v>3.3572582748862645E-3</v>
      </c>
      <c r="B138" s="34">
        <v>24.7121</v>
      </c>
      <c r="C138">
        <v>1</v>
      </c>
      <c r="D138" s="33">
        <v>0.81</v>
      </c>
      <c r="E138" s="5">
        <v>0.98283799999999999</v>
      </c>
      <c r="F138" s="7">
        <f t="shared" si="19"/>
        <v>1.1929481745536032</v>
      </c>
      <c r="G138" s="17">
        <f t="shared" si="20"/>
        <v>1.017127376357001</v>
      </c>
      <c r="I138" s="4">
        <f t="shared" si="21"/>
        <v>0.18999999999999995</v>
      </c>
      <c r="J138" s="6">
        <f t="shared" si="21"/>
        <v>1.7162000000000011E-2</v>
      </c>
      <c r="K138" s="11">
        <f t="shared" si="22"/>
        <v>7.7384224638235272E-2</v>
      </c>
      <c r="L138" s="18">
        <f t="shared" si="23"/>
        <v>1.1672445671161231</v>
      </c>
      <c r="O138" s="4">
        <f t="shared" si="24"/>
        <v>-0.13766354404867129</v>
      </c>
      <c r="P138" s="6">
        <f t="shared" si="33"/>
        <v>0.13766354404867129</v>
      </c>
      <c r="Q138" s="14"/>
      <c r="R138" s="4">
        <f t="shared" si="25"/>
        <v>106.82910743266709</v>
      </c>
      <c r="S138" s="5">
        <f t="shared" si="26"/>
        <v>0.17642770089271853</v>
      </c>
      <c r="T138" s="6">
        <f t="shared" si="27"/>
        <v>-2.5589723352032401</v>
      </c>
      <c r="U138" s="14"/>
      <c r="V138" s="4">
        <f t="shared" si="28"/>
        <v>106.82910743266709</v>
      </c>
      <c r="W138" s="5">
        <f t="shared" si="29"/>
        <v>-0.30015987621725326</v>
      </c>
      <c r="X138" s="5">
        <f t="shared" si="30"/>
        <v>94.359346509939016</v>
      </c>
      <c r="Y138" s="5">
        <f t="shared" si="31"/>
        <v>9.0097347029027244</v>
      </c>
      <c r="Z138" s="5">
        <f t="shared" si="34"/>
        <v>9.4907242259008058</v>
      </c>
      <c r="AA138" s="6">
        <f t="shared" si="32"/>
        <v>1.0533855367398464</v>
      </c>
    </row>
    <row r="139" spans="1:27" x14ac:dyDescent="0.25">
      <c r="A139">
        <f t="shared" si="18"/>
        <v>3.3599497351519624E-3</v>
      </c>
      <c r="B139" s="34">
        <v>24.473500000000001</v>
      </c>
      <c r="C139">
        <v>1</v>
      </c>
      <c r="D139" s="33">
        <v>0.82</v>
      </c>
      <c r="E139" s="5">
        <v>0.98375999999999997</v>
      </c>
      <c r="F139" s="7">
        <f t="shared" si="19"/>
        <v>1.182604196719824</v>
      </c>
      <c r="G139" s="17">
        <f t="shared" si="20"/>
        <v>1.0144622523755502</v>
      </c>
      <c r="I139" s="4">
        <f t="shared" si="21"/>
        <v>0.18000000000000005</v>
      </c>
      <c r="J139" s="6">
        <f t="shared" si="21"/>
        <v>1.6240000000000032E-2</v>
      </c>
      <c r="K139" s="11">
        <f t="shared" si="22"/>
        <v>7.6315582634652296E-2</v>
      </c>
      <c r="L139" s="18">
        <f t="shared" si="23"/>
        <v>1.1822254264131837</v>
      </c>
      <c r="O139" s="4">
        <f t="shared" si="24"/>
        <v>-0.15303994540091567</v>
      </c>
      <c r="P139" s="6">
        <f t="shared" si="33"/>
        <v>0.15303994540091567</v>
      </c>
      <c r="Q139" s="14"/>
      <c r="R139" s="4">
        <f t="shared" si="25"/>
        <v>103.69361486847787</v>
      </c>
      <c r="S139" s="5">
        <f t="shared" si="26"/>
        <v>0.16771895312129931</v>
      </c>
      <c r="T139" s="6">
        <f t="shared" si="27"/>
        <v>-2.5728781330421864</v>
      </c>
      <c r="U139" s="14"/>
      <c r="V139" s="4">
        <f t="shared" si="28"/>
        <v>103.69361486847787</v>
      </c>
      <c r="W139" s="5">
        <f t="shared" si="29"/>
        <v>-0.28368266073136972</v>
      </c>
      <c r="X139" s="5">
        <f t="shared" si="30"/>
        <v>94.048356508955209</v>
      </c>
      <c r="Y139" s="5">
        <f t="shared" si="31"/>
        <v>8.5663362175111306</v>
      </c>
      <c r="Z139" s="5">
        <f t="shared" si="34"/>
        <v>9.0361996511168741</v>
      </c>
      <c r="AA139" s="6">
        <f t="shared" si="32"/>
        <v>1.0548499874012951</v>
      </c>
    </row>
    <row r="140" spans="1:27" x14ac:dyDescent="0.25">
      <c r="A140">
        <f t="shared" si="18"/>
        <v>3.362584455511831E-3</v>
      </c>
      <c r="B140" s="34">
        <v>24.240300000000001</v>
      </c>
      <c r="C140">
        <v>1</v>
      </c>
      <c r="D140" s="33">
        <v>0.83</v>
      </c>
      <c r="E140" s="5">
        <v>0.984657</v>
      </c>
      <c r="F140" s="7">
        <f t="shared" si="19"/>
        <v>1.1725603009229399</v>
      </c>
      <c r="G140" s="17">
        <f t="shared" si="20"/>
        <v>1.011746461146585</v>
      </c>
      <c r="I140" s="4">
        <f t="shared" si="21"/>
        <v>0.17000000000000004</v>
      </c>
      <c r="J140" s="6">
        <f t="shared" si="21"/>
        <v>1.5342999999999996E-2</v>
      </c>
      <c r="K140" s="11">
        <f t="shared" si="22"/>
        <v>7.5283464374101522E-2</v>
      </c>
      <c r="L140" s="18">
        <f t="shared" si="23"/>
        <v>1.1988414976226667</v>
      </c>
      <c r="O140" s="4">
        <f t="shared" si="24"/>
        <v>-0.16967766481651816</v>
      </c>
      <c r="P140" s="6">
        <f t="shared" si="33"/>
        <v>0.16967766481651816</v>
      </c>
      <c r="Q140" s="14"/>
      <c r="R140" s="4">
        <f t="shared" si="25"/>
        <v>100.19375651712603</v>
      </c>
      <c r="S140" s="5">
        <f t="shared" si="26"/>
        <v>0.15918964937443744</v>
      </c>
      <c r="T140" s="6">
        <f t="shared" si="27"/>
        <v>-2.5864947649166363</v>
      </c>
      <c r="U140" s="14"/>
      <c r="V140" s="4">
        <f t="shared" si="28"/>
        <v>100.19375651712603</v>
      </c>
      <c r="W140" s="5">
        <f t="shared" si="29"/>
        <v>-0.26705349102331266</v>
      </c>
      <c r="X140" s="5">
        <f t="shared" si="30"/>
        <v>93.737366507971402</v>
      </c>
      <c r="Y140" s="5">
        <f t="shared" si="31"/>
        <v>8.1129258302452776</v>
      </c>
      <c r="Z140" s="5">
        <f t="shared" si="34"/>
        <v>8.5716759539076861</v>
      </c>
      <c r="AA140" s="6">
        <f t="shared" si="32"/>
        <v>1.0565455833396347</v>
      </c>
    </row>
    <row r="141" spans="1:27" x14ac:dyDescent="0.25">
      <c r="A141">
        <f t="shared" si="18"/>
        <v>3.3651632911835417E-3</v>
      </c>
      <c r="B141" s="34">
        <v>24.0124</v>
      </c>
      <c r="C141">
        <v>1</v>
      </c>
      <c r="D141" s="33">
        <v>0.84</v>
      </c>
      <c r="E141" s="5">
        <v>0.98553100000000005</v>
      </c>
      <c r="F141" s="7">
        <f t="shared" si="19"/>
        <v>1.1628074323354596</v>
      </c>
      <c r="G141" s="17">
        <f t="shared" si="20"/>
        <v>1.0089815027409612</v>
      </c>
      <c r="I141" s="4">
        <f t="shared" si="21"/>
        <v>0.16000000000000003</v>
      </c>
      <c r="J141" s="6">
        <f t="shared" si="21"/>
        <v>1.4468999999999954E-2</v>
      </c>
      <c r="K141" s="11">
        <f t="shared" si="22"/>
        <v>7.4286473275992707E-2</v>
      </c>
      <c r="L141" s="18">
        <f t="shared" si="23"/>
        <v>1.2173313123107234</v>
      </c>
      <c r="O141" s="4">
        <f t="shared" si="24"/>
        <v>-0.187719604923649</v>
      </c>
      <c r="P141" s="6">
        <f t="shared" si="33"/>
        <v>0.187719604923649</v>
      </c>
      <c r="Q141" s="14"/>
      <c r="R141" s="4">
        <f t="shared" si="25"/>
        <v>96.295773220471844</v>
      </c>
      <c r="S141" s="5">
        <f t="shared" si="26"/>
        <v>0.1508372814395178</v>
      </c>
      <c r="T141" s="6">
        <f t="shared" si="27"/>
        <v>-2.5998263993373474</v>
      </c>
      <c r="U141" s="14"/>
      <c r="V141" s="4">
        <f t="shared" si="28"/>
        <v>96.295773220471844</v>
      </c>
      <c r="W141" s="5">
        <f t="shared" si="29"/>
        <v>-0.25029236176218417</v>
      </c>
      <c r="X141" s="5">
        <f t="shared" si="30"/>
        <v>93.42637650698758</v>
      </c>
      <c r="Y141" s="5">
        <f t="shared" si="31"/>
        <v>7.6495542233960823</v>
      </c>
      <c r="Z141" s="5">
        <f t="shared" si="34"/>
        <v>8.097207206737437</v>
      </c>
      <c r="AA141" s="6">
        <f t="shared" si="32"/>
        <v>1.0585201399020367</v>
      </c>
    </row>
    <row r="142" spans="1:27" x14ac:dyDescent="0.25">
      <c r="A142">
        <f t="shared" si="18"/>
        <v>3.3676882436697564E-3</v>
      </c>
      <c r="B142" s="34">
        <v>23.7896</v>
      </c>
      <c r="C142">
        <v>1</v>
      </c>
      <c r="D142" s="33">
        <v>0.85</v>
      </c>
      <c r="E142" s="5">
        <v>0.98638599999999999</v>
      </c>
      <c r="F142" s="7">
        <f t="shared" si="19"/>
        <v>1.15333254336381</v>
      </c>
      <c r="G142" s="17">
        <f t="shared" si="20"/>
        <v>1.0061747796194827</v>
      </c>
      <c r="I142" s="4">
        <f t="shared" si="21"/>
        <v>0.15000000000000002</v>
      </c>
      <c r="J142" s="6">
        <f t="shared" si="21"/>
        <v>1.3614000000000015E-2</v>
      </c>
      <c r="K142" s="11">
        <f t="shared" si="22"/>
        <v>7.3322838466305093E-2</v>
      </c>
      <c r="L142" s="18">
        <f t="shared" si="23"/>
        <v>1.2378135093843659</v>
      </c>
      <c r="O142" s="4">
        <f t="shared" si="24"/>
        <v>-0.20719073050868309</v>
      </c>
      <c r="P142" s="6">
        <f t="shared" si="33"/>
        <v>0.20719073050868309</v>
      </c>
      <c r="Q142" s="14"/>
      <c r="R142" s="4">
        <f t="shared" si="25"/>
        <v>91.922650534405321</v>
      </c>
      <c r="S142" s="5">
        <f t="shared" si="26"/>
        <v>0.14265561545661518</v>
      </c>
      <c r="T142" s="6">
        <f t="shared" si="27"/>
        <v>-2.6128831433624717</v>
      </c>
      <c r="U142" s="14"/>
      <c r="V142" s="4">
        <f t="shared" si="28"/>
        <v>91.922650534405321</v>
      </c>
      <c r="W142" s="5">
        <f t="shared" si="29"/>
        <v>-0.23344079500665205</v>
      </c>
      <c r="X142" s="5">
        <f t="shared" si="30"/>
        <v>93.115386506003773</v>
      </c>
      <c r="Y142" s="5">
        <f t="shared" si="31"/>
        <v>7.1763754656269034</v>
      </c>
      <c r="Z142" s="5">
        <f t="shared" si="34"/>
        <v>7.6129468685085726</v>
      </c>
      <c r="AA142" s="6">
        <f t="shared" si="32"/>
        <v>1.060834526422529</v>
      </c>
    </row>
    <row r="143" spans="1:27" x14ac:dyDescent="0.25">
      <c r="A143">
        <f t="shared" si="18"/>
        <v>3.3701624687922961E-3</v>
      </c>
      <c r="B143" s="34">
        <v>23.5716</v>
      </c>
      <c r="C143">
        <v>1</v>
      </c>
      <c r="D143" s="33">
        <v>0.86</v>
      </c>
      <c r="E143" s="5">
        <v>0.98722399999999999</v>
      </c>
      <c r="F143" s="7">
        <f t="shared" si="19"/>
        <v>1.1441187130491492</v>
      </c>
      <c r="G143" s="17">
        <f t="shared" si="20"/>
        <v>1.0033354674023385</v>
      </c>
      <c r="I143" s="4">
        <f t="shared" si="21"/>
        <v>0.14000000000000001</v>
      </c>
      <c r="J143" s="6">
        <f t="shared" si="21"/>
        <v>1.277600000000001E-2</v>
      </c>
      <c r="K143" s="11">
        <f t="shared" si="22"/>
        <v>7.2390435695363992E-2</v>
      </c>
      <c r="L143" s="18">
        <f t="shared" si="23"/>
        <v>1.2606243073487564</v>
      </c>
      <c r="O143" s="4">
        <f t="shared" si="24"/>
        <v>-0.22827716320603642</v>
      </c>
      <c r="P143" s="6">
        <f t="shared" si="33"/>
        <v>0.22827716320603642</v>
      </c>
      <c r="Q143" s="14"/>
      <c r="R143" s="4">
        <f t="shared" si="25"/>
        <v>87.055274075897813</v>
      </c>
      <c r="S143" s="5">
        <f t="shared" si="26"/>
        <v>0.13463465772171454</v>
      </c>
      <c r="T143" s="6">
        <f t="shared" si="27"/>
        <v>-2.6256810919721163</v>
      </c>
      <c r="U143" s="14"/>
      <c r="V143" s="4">
        <f t="shared" si="28"/>
        <v>87.055274075897813</v>
      </c>
      <c r="W143" s="5">
        <f t="shared" si="29"/>
        <v>-0.2165208273170891</v>
      </c>
      <c r="X143" s="5">
        <f t="shared" si="30"/>
        <v>92.804396505019966</v>
      </c>
      <c r="Y143" s="5">
        <f t="shared" si="31"/>
        <v>6.6936472793501975</v>
      </c>
      <c r="Z143" s="5">
        <f t="shared" si="34"/>
        <v>7.1191477742818847</v>
      </c>
      <c r="AA143" s="6">
        <f t="shared" si="32"/>
        <v>1.0635678094727743</v>
      </c>
    </row>
    <row r="144" spans="1:27" x14ac:dyDescent="0.25">
      <c r="A144">
        <f t="shared" si="18"/>
        <v>3.3725902842419095E-3</v>
      </c>
      <c r="B144" s="34">
        <v>23.358000000000001</v>
      </c>
      <c r="C144">
        <v>1</v>
      </c>
      <c r="D144" s="33">
        <v>0.87</v>
      </c>
      <c r="E144" s="5">
        <v>0.98804700000000001</v>
      </c>
      <c r="F144" s="7">
        <f t="shared" si="19"/>
        <v>1.1351452570006029</v>
      </c>
      <c r="G144" s="17">
        <f t="shared" si="20"/>
        <v>1.0004765468495003</v>
      </c>
      <c r="I144" s="4">
        <f t="shared" si="21"/>
        <v>0.13</v>
      </c>
      <c r="J144" s="6">
        <f t="shared" si="21"/>
        <v>1.1952999999999991E-2</v>
      </c>
      <c r="K144" s="11">
        <f t="shared" si="22"/>
        <v>7.148680623241456E-2</v>
      </c>
      <c r="L144" s="18">
        <f t="shared" si="23"/>
        <v>1.2861975333913049</v>
      </c>
      <c r="O144" s="4">
        <f t="shared" si="24"/>
        <v>-0.2512137836307286</v>
      </c>
      <c r="P144" s="6">
        <f t="shared" si="33"/>
        <v>0.2512137836307286</v>
      </c>
      <c r="Q144" s="14"/>
      <c r="R144" s="4">
        <f t="shared" si="25"/>
        <v>81.681415520780334</v>
      </c>
      <c r="S144" s="5">
        <f t="shared" si="26"/>
        <v>0.12676062248087219</v>
      </c>
      <c r="T144" s="6">
        <f t="shared" si="27"/>
        <v>-2.6382423745275796</v>
      </c>
      <c r="U144" s="14"/>
      <c r="V144" s="4">
        <f t="shared" si="28"/>
        <v>81.681415520780334</v>
      </c>
      <c r="W144" s="5">
        <f t="shared" si="29"/>
        <v>-0.19955554192112029</v>
      </c>
      <c r="X144" s="5">
        <f t="shared" si="30"/>
        <v>92.493406504036159</v>
      </c>
      <c r="Y144" s="5">
        <f t="shared" si="31"/>
        <v>6.2017313015630906</v>
      </c>
      <c r="Z144" s="5">
        <f t="shared" si="34"/>
        <v>6.6161621247885023</v>
      </c>
      <c r="AA144" s="6">
        <f t="shared" si="32"/>
        <v>1.0668250208003947</v>
      </c>
    </row>
    <row r="145" spans="1:27" x14ac:dyDescent="0.25">
      <c r="A145">
        <f t="shared" si="18"/>
        <v>3.3749737595790198E-3</v>
      </c>
      <c r="B145" s="34">
        <v>23.148599999999998</v>
      </c>
      <c r="C145">
        <v>1</v>
      </c>
      <c r="D145" s="33">
        <v>0.88</v>
      </c>
      <c r="E145" s="5">
        <v>0.98885900000000004</v>
      </c>
      <c r="F145" s="7">
        <f t="shared" si="19"/>
        <v>1.1264003209737921</v>
      </c>
      <c r="G145" s="17">
        <f t="shared" si="20"/>
        <v>0.99760572521805435</v>
      </c>
      <c r="I145" s="4">
        <f t="shared" si="21"/>
        <v>0.12</v>
      </c>
      <c r="J145" s="6">
        <f t="shared" si="21"/>
        <v>1.1140999999999956E-2</v>
      </c>
      <c r="K145" s="11">
        <f t="shared" si="22"/>
        <v>7.0610422930088595E-2</v>
      </c>
      <c r="L145" s="18">
        <f t="shared" si="23"/>
        <v>1.314843656418669</v>
      </c>
      <c r="O145" s="4">
        <f t="shared" si="24"/>
        <v>-0.27611491174531749</v>
      </c>
      <c r="P145" s="6">
        <f t="shared" si="33"/>
        <v>0.27611491174531749</v>
      </c>
      <c r="Q145" s="14"/>
      <c r="R145" s="4">
        <f t="shared" si="25"/>
        <v>75.717464636368732</v>
      </c>
      <c r="S145" s="5">
        <f t="shared" si="26"/>
        <v>0.11902699137702649</v>
      </c>
      <c r="T145" s="6">
        <f t="shared" si="27"/>
        <v>-2.6505775118090438</v>
      </c>
      <c r="U145" s="14"/>
      <c r="V145" s="4">
        <f t="shared" si="28"/>
        <v>75.717464636368732</v>
      </c>
      <c r="W145" s="5">
        <f t="shared" si="29"/>
        <v>-0.18258890523700785</v>
      </c>
      <c r="X145" s="5">
        <f t="shared" si="30"/>
        <v>92.182416503052337</v>
      </c>
      <c r="Y145" s="5">
        <f t="shared" si="31"/>
        <v>5.7007815955244769</v>
      </c>
      <c r="Z145" s="5">
        <f t="shared" si="34"/>
        <v>6.1041414757303869</v>
      </c>
      <c r="AA145" s="6">
        <f t="shared" si="32"/>
        <v>1.0707551891696003</v>
      </c>
    </row>
    <row r="146" spans="1:27" x14ac:dyDescent="0.25">
      <c r="A146">
        <f t="shared" si="18"/>
        <v>3.3773172618062571E-3</v>
      </c>
      <c r="B146" s="34">
        <v>22.943000000000001</v>
      </c>
      <c r="C146">
        <v>1</v>
      </c>
      <c r="D146" s="33">
        <v>0.89</v>
      </c>
      <c r="E146" s="5">
        <v>0.98966200000000004</v>
      </c>
      <c r="F146" s="7">
        <f t="shared" si="19"/>
        <v>1.1178640560530253</v>
      </c>
      <c r="G146" s="17">
        <f t="shared" si="20"/>
        <v>0.99473613921096748</v>
      </c>
      <c r="I146" s="4">
        <f t="shared" si="21"/>
        <v>0.10999999999999999</v>
      </c>
      <c r="J146" s="6">
        <f t="shared" si="21"/>
        <v>1.0337999999999958E-2</v>
      </c>
      <c r="K146" s="11">
        <f t="shared" si="22"/>
        <v>6.9758993070716147E-2</v>
      </c>
      <c r="L146" s="18">
        <f t="shared" si="23"/>
        <v>1.3472358766209036</v>
      </c>
      <c r="O146" s="4">
        <f t="shared" si="24"/>
        <v>-0.30333275837413654</v>
      </c>
      <c r="P146" s="6">
        <f t="shared" si="33"/>
        <v>0.30333275837413654</v>
      </c>
      <c r="Q146" s="14"/>
      <c r="R146" s="4">
        <f t="shared" si="25"/>
        <v>69.146779890323359</v>
      </c>
      <c r="S146" s="5">
        <f t="shared" si="26"/>
        <v>0.11141977168036567</v>
      </c>
      <c r="T146" s="6">
        <f t="shared" si="27"/>
        <v>-2.6627089336783025</v>
      </c>
      <c r="U146" s="14"/>
      <c r="V146" s="4">
        <f t="shared" si="28"/>
        <v>69.146779890323359</v>
      </c>
      <c r="W146" s="5">
        <f t="shared" si="29"/>
        <v>-0.16564554620233934</v>
      </c>
      <c r="X146" s="5">
        <f t="shared" si="30"/>
        <v>91.871426502068516</v>
      </c>
      <c r="Y146" s="5">
        <f t="shared" si="31"/>
        <v>5.1911599565787716</v>
      </c>
      <c r="Z146" s="5">
        <f t="shared" si="34"/>
        <v>5.5834367268623168</v>
      </c>
      <c r="AA146" s="6">
        <f t="shared" si="32"/>
        <v>1.075566303786577</v>
      </c>
    </row>
    <row r="147" spans="1:27" x14ac:dyDescent="0.25">
      <c r="A147">
        <f t="shared" si="18"/>
        <v>3.3796274704231909E-3</v>
      </c>
      <c r="B147" s="34">
        <v>22.740600000000001</v>
      </c>
      <c r="C147">
        <v>1</v>
      </c>
      <c r="D147" s="33">
        <v>0.9</v>
      </c>
      <c r="E147" s="5">
        <v>0.99046199999999995</v>
      </c>
      <c r="F147" s="7">
        <f t="shared" si="19"/>
        <v>1.109508841372995</v>
      </c>
      <c r="G147" s="17">
        <f t="shared" si="20"/>
        <v>0.99189235118799957</v>
      </c>
      <c r="I147" s="4">
        <f t="shared" si="21"/>
        <v>9.9999999999999978E-2</v>
      </c>
      <c r="J147" s="6">
        <f t="shared" si="21"/>
        <v>9.5380000000000464E-3</v>
      </c>
      <c r="K147" s="11">
        <f t="shared" si="22"/>
        <v>6.8929497532127543E-2</v>
      </c>
      <c r="L147" s="18">
        <f t="shared" si="23"/>
        <v>1.3837327039203291</v>
      </c>
      <c r="O147" s="4">
        <f t="shared" si="24"/>
        <v>-0.33292540007059007</v>
      </c>
      <c r="P147" s="6">
        <f t="shared" si="33"/>
        <v>0.33292540007059007</v>
      </c>
      <c r="Q147" s="14"/>
      <c r="R147" s="4">
        <f t="shared" si="25"/>
        <v>61.874406306439909</v>
      </c>
      <c r="S147" s="5">
        <f t="shared" si="26"/>
        <v>0.10391743214920254</v>
      </c>
      <c r="T147" s="6">
        <f t="shared" si="27"/>
        <v>-2.6746710716494082</v>
      </c>
      <c r="U147" s="14"/>
      <c r="V147" s="4">
        <f t="shared" si="28"/>
        <v>61.874406306439909</v>
      </c>
      <c r="W147" s="5">
        <f t="shared" si="29"/>
        <v>-0.1487895727568348</v>
      </c>
      <c r="X147" s="5">
        <f t="shared" si="30"/>
        <v>91.560436501084709</v>
      </c>
      <c r="Y147" s="5">
        <f t="shared" si="31"/>
        <v>4.6734364448546764</v>
      </c>
      <c r="Z147" s="5">
        <f t="shared" si="34"/>
        <v>5.0545981108525098</v>
      </c>
      <c r="AA147" s="6">
        <f t="shared" si="32"/>
        <v>1.0815591846589636</v>
      </c>
    </row>
    <row r="148" spans="1:27" x14ac:dyDescent="0.25">
      <c r="A148">
        <f t="shared" si="18"/>
        <v>3.3819099607055882E-3</v>
      </c>
      <c r="B148" s="34">
        <v>22.540900000000001</v>
      </c>
      <c r="C148">
        <v>1</v>
      </c>
      <c r="D148" s="33">
        <v>0.91</v>
      </c>
      <c r="E148" s="5">
        <v>0.99126199999999998</v>
      </c>
      <c r="F148" s="7">
        <f t="shared" si="19"/>
        <v>1.1013117738212712</v>
      </c>
      <c r="G148" s="17">
        <f t="shared" si="20"/>
        <v>0.98909221438658679</v>
      </c>
      <c r="I148" s="4">
        <f t="shared" si="21"/>
        <v>8.9999999999999969E-2</v>
      </c>
      <c r="J148" s="6">
        <f t="shared" si="21"/>
        <v>8.7380000000000235E-3</v>
      </c>
      <c r="K148" s="11">
        <f t="shared" si="22"/>
        <v>6.8119437907954841E-2</v>
      </c>
      <c r="L148" s="18">
        <f t="shared" si="23"/>
        <v>1.4252743691173553</v>
      </c>
      <c r="O148" s="4">
        <f t="shared" si="24"/>
        <v>-0.36533204659781965</v>
      </c>
      <c r="P148" s="6">
        <f t="shared" si="33"/>
        <v>0.36533204659781965</v>
      </c>
      <c r="Q148" s="14"/>
      <c r="R148" s="4">
        <f t="shared" si="25"/>
        <v>53.868318318280195</v>
      </c>
      <c r="S148" s="5">
        <f t="shared" si="26"/>
        <v>9.6501990970869339E-2</v>
      </c>
      <c r="T148" s="6">
        <f t="shared" si="27"/>
        <v>-2.6864926747197138</v>
      </c>
      <c r="U148" s="14"/>
      <c r="V148" s="4">
        <f t="shared" si="28"/>
        <v>53.868318318280195</v>
      </c>
      <c r="W148" s="5">
        <f t="shared" si="29"/>
        <v>-0.13205535642660293</v>
      </c>
      <c r="X148" s="5">
        <f t="shared" si="30"/>
        <v>91.249446500100888</v>
      </c>
      <c r="Y148" s="5">
        <f t="shared" si="31"/>
        <v>4.148077675724303</v>
      </c>
      <c r="Z148" s="5">
        <f t="shared" si="34"/>
        <v>4.5180751819150373</v>
      </c>
      <c r="AA148" s="59">
        <f t="shared" si="32"/>
        <v>1.0891973427489225</v>
      </c>
    </row>
    <row r="149" spans="1:27" x14ac:dyDescent="0.25">
      <c r="A149">
        <f t="shared" si="18"/>
        <v>3.3841726307068994E-3</v>
      </c>
      <c r="B149" s="34">
        <v>22.3432</v>
      </c>
      <c r="C149">
        <v>1</v>
      </c>
      <c r="D149" s="33">
        <v>0.92</v>
      </c>
      <c r="E149" s="5">
        <v>0.99206899999999998</v>
      </c>
      <c r="F149" s="7">
        <f t="shared" si="19"/>
        <v>1.0932423169907284</v>
      </c>
      <c r="G149" s="17">
        <f t="shared" si="20"/>
        <v>0.98636491910911139</v>
      </c>
      <c r="I149" s="4">
        <f t="shared" si="21"/>
        <v>7.999999999999996E-2</v>
      </c>
      <c r="J149" s="6">
        <f t="shared" si="21"/>
        <v>7.9310000000000214E-3</v>
      </c>
      <c r="K149" s="11">
        <f t="shared" si="22"/>
        <v>6.7325611527247461E-2</v>
      </c>
      <c r="L149" s="18">
        <f t="shared" si="23"/>
        <v>1.4725079765503237</v>
      </c>
      <c r="O149" s="4">
        <f t="shared" si="24"/>
        <v>-0.4006959458745013</v>
      </c>
      <c r="P149" s="6">
        <f t="shared" si="33"/>
        <v>0.4006959458745013</v>
      </c>
      <c r="Q149" s="14"/>
      <c r="R149" s="4">
        <f t="shared" si="25"/>
        <v>45.023966944558516</v>
      </c>
      <c r="S149" s="5">
        <f t="shared" si="26"/>
        <v>8.9147883607925985E-2</v>
      </c>
      <c r="T149" s="6">
        <f t="shared" si="27"/>
        <v>-2.698214557113733</v>
      </c>
      <c r="U149" s="14"/>
      <c r="V149" s="4">
        <f t="shared" si="28"/>
        <v>45.023966944558516</v>
      </c>
      <c r="W149" s="5">
        <f t="shared" si="29"/>
        <v>-0.11551432831331059</v>
      </c>
      <c r="X149" s="5">
        <f t="shared" si="30"/>
        <v>90.938456499117081</v>
      </c>
      <c r="Y149" s="5">
        <f t="shared" si="31"/>
        <v>3.6157589329215227</v>
      </c>
      <c r="Z149" s="5">
        <f t="shared" si="34"/>
        <v>3.974516804209145</v>
      </c>
      <c r="AA149" s="6">
        <f t="shared" si="32"/>
        <v>1.0992206277971488</v>
      </c>
    </row>
    <row r="150" spans="1:27" x14ac:dyDescent="0.25">
      <c r="A150">
        <f t="shared" si="18"/>
        <v>3.3864245689166185E-3</v>
      </c>
      <c r="B150" s="34">
        <v>22.146699999999999</v>
      </c>
      <c r="C150">
        <v>1</v>
      </c>
      <c r="D150" s="33">
        <v>0.93</v>
      </c>
      <c r="E150" s="5">
        <v>0.99288699999999996</v>
      </c>
      <c r="F150" s="7">
        <f t="shared" si="19"/>
        <v>1.0852665560857429</v>
      </c>
      <c r="G150" s="17">
        <f t="shared" si="20"/>
        <v>0.98374028400740487</v>
      </c>
      <c r="I150" s="4">
        <f t="shared" si="21"/>
        <v>6.9999999999999951E-2</v>
      </c>
      <c r="J150" s="6">
        <f t="shared" si="21"/>
        <v>7.113000000000036E-3</v>
      </c>
      <c r="K150" s="11">
        <f t="shared" si="22"/>
        <v>6.6544542462166095E-2</v>
      </c>
      <c r="L150" s="18">
        <f t="shared" si="23"/>
        <v>1.5270115617980109</v>
      </c>
      <c r="O150" s="4">
        <f t="shared" si="24"/>
        <v>-0.4397059535695676</v>
      </c>
      <c r="P150" s="6">
        <f t="shared" si="33"/>
        <v>0.4397059535695676</v>
      </c>
      <c r="Q150" s="14"/>
      <c r="R150" s="4">
        <f t="shared" si="25"/>
        <v>35.319171719218517</v>
      </c>
      <c r="S150" s="5">
        <f t="shared" si="26"/>
        <v>8.1825630631298232E-2</v>
      </c>
      <c r="T150" s="6">
        <f t="shared" si="27"/>
        <v>-2.7098837440827617</v>
      </c>
      <c r="U150" s="14"/>
      <c r="V150" s="4">
        <f t="shared" si="28"/>
        <v>35.319171719218517</v>
      </c>
      <c r="W150" s="5">
        <f t="shared" si="29"/>
        <v>-9.9207964633597337E-2</v>
      </c>
      <c r="X150" s="5">
        <f t="shared" si="30"/>
        <v>90.627466498133273</v>
      </c>
      <c r="Y150" s="5">
        <f t="shared" si="31"/>
        <v>3.0772605194705798</v>
      </c>
      <c r="Z150" s="5">
        <f t="shared" si="34"/>
        <v>3.4246711399990204</v>
      </c>
      <c r="AA150" s="6">
        <f t="shared" si="32"/>
        <v>1.1128960704920134</v>
      </c>
    </row>
    <row r="151" spans="1:27" x14ac:dyDescent="0.25">
      <c r="A151">
        <f t="shared" si="18"/>
        <v>3.3886772095192011E-3</v>
      </c>
      <c r="B151" s="34">
        <v>21.950399999999998</v>
      </c>
      <c r="C151">
        <v>1</v>
      </c>
      <c r="D151" s="33">
        <v>0.94</v>
      </c>
      <c r="E151" s="5">
        <v>0.993726</v>
      </c>
      <c r="F151" s="7">
        <f t="shared" si="19"/>
        <v>1.0773432661158626</v>
      </c>
      <c r="G151" s="17">
        <f t="shared" si="20"/>
        <v>0.98126136060634617</v>
      </c>
      <c r="I151" s="4">
        <f t="shared" si="21"/>
        <v>6.0000000000000053E-2</v>
      </c>
      <c r="J151" s="6">
        <f t="shared" si="21"/>
        <v>6.2740000000000018E-3</v>
      </c>
      <c r="K151" s="11">
        <f t="shared" si="22"/>
        <v>6.5772104949826188E-2</v>
      </c>
      <c r="L151" s="18">
        <f t="shared" si="23"/>
        <v>1.5898330568321417</v>
      </c>
      <c r="O151" s="4">
        <f t="shared" si="24"/>
        <v>-0.48254544728119364</v>
      </c>
      <c r="P151" s="6">
        <f t="shared" si="33"/>
        <v>0.48254544728119364</v>
      </c>
      <c r="Q151" s="14"/>
      <c r="R151" s="4">
        <f t="shared" si="25"/>
        <v>24.623694708937386</v>
      </c>
      <c r="S151" s="5">
        <f t="shared" si="26"/>
        <v>7.4498071734000859E-2</v>
      </c>
      <c r="T151" s="6">
        <f t="shared" si="27"/>
        <v>-2.7215594674702648</v>
      </c>
      <c r="U151" s="14"/>
      <c r="V151" s="4">
        <f t="shared" si="28"/>
        <v>24.623694708937386</v>
      </c>
      <c r="W151" s="5">
        <f t="shared" si="29"/>
        <v>-8.322908604592727E-2</v>
      </c>
      <c r="X151" s="5">
        <f t="shared" si="30"/>
        <v>90.316476497149466</v>
      </c>
      <c r="Y151" s="5">
        <f t="shared" si="31"/>
        <v>2.5335722820605069</v>
      </c>
      <c r="Z151" s="5">
        <f t="shared" si="34"/>
        <v>2.8694856375701079</v>
      </c>
      <c r="AA151" s="6">
        <f t="shared" si="32"/>
        <v>1.1325848715223585</v>
      </c>
    </row>
    <row r="152" spans="1:27" x14ac:dyDescent="0.25">
      <c r="A152">
        <f t="shared" si="18"/>
        <v>3.3909431976323081E-3</v>
      </c>
      <c r="B152" s="34">
        <v>21.7532</v>
      </c>
      <c r="C152">
        <v>1</v>
      </c>
      <c r="D152" s="33">
        <v>0.95</v>
      </c>
      <c r="E152" s="5">
        <v>0.99459500000000001</v>
      </c>
      <c r="F152" s="7">
        <f t="shared" si="19"/>
        <v>1.0694281257726541</v>
      </c>
      <c r="G152" s="17">
        <f t="shared" si="20"/>
        <v>0.97897378985310479</v>
      </c>
      <c r="I152" s="4">
        <f t="shared" si="21"/>
        <v>5.0000000000000044E-2</v>
      </c>
      <c r="J152" s="6">
        <f t="shared" si="21"/>
        <v>5.4049999999999931E-3</v>
      </c>
      <c r="K152" s="11">
        <f t="shared" si="22"/>
        <v>6.500394641978427E-2</v>
      </c>
      <c r="L152" s="18">
        <f t="shared" si="23"/>
        <v>1.662975956904349</v>
      </c>
      <c r="O152" s="4">
        <f t="shared" si="24"/>
        <v>-0.52985915161863228</v>
      </c>
      <c r="P152" s="6">
        <f t="shared" si="33"/>
        <v>0.52985915161863228</v>
      </c>
      <c r="Q152" s="14"/>
      <c r="R152" s="4">
        <f t="shared" si="25"/>
        <v>12.853812315108261</v>
      </c>
      <c r="S152" s="5">
        <f t="shared" si="26"/>
        <v>6.7124043703430572E-2</v>
      </c>
      <c r="T152" s="6">
        <f t="shared" si="27"/>
        <v>-2.7333072967790022</v>
      </c>
      <c r="U152" s="14"/>
      <c r="V152" s="4">
        <f t="shared" si="28"/>
        <v>12.853812315108261</v>
      </c>
      <c r="W152" s="5">
        <f t="shared" si="29"/>
        <v>-6.7654974916366128E-2</v>
      </c>
      <c r="X152" s="5">
        <f t="shared" si="30"/>
        <v>90.005486496165645</v>
      </c>
      <c r="Y152" s="5">
        <f t="shared" si="31"/>
        <v>1.9857898890728261</v>
      </c>
      <c r="Z152" s="5">
        <f t="shared" si="34"/>
        <v>2.3100070188937138</v>
      </c>
      <c r="AA152" s="6">
        <f t="shared" si="32"/>
        <v>1.1632685973500783</v>
      </c>
    </row>
    <row r="153" spans="1:27" x14ac:dyDescent="0.25">
      <c r="A153">
        <f t="shared" si="18"/>
        <v>3.3932387004302969E-3</v>
      </c>
      <c r="B153" s="34">
        <v>21.553699999999999</v>
      </c>
      <c r="C153">
        <v>1</v>
      </c>
      <c r="D153" s="33">
        <v>0.96</v>
      </c>
      <c r="E153" s="5">
        <v>0.99550700000000003</v>
      </c>
      <c r="F153" s="7">
        <f t="shared" si="19"/>
        <v>1.0614658667630195</v>
      </c>
      <c r="G153" s="17">
        <f t="shared" si="20"/>
        <v>0.97693811059197144</v>
      </c>
      <c r="I153" s="4">
        <f t="shared" si="21"/>
        <v>4.0000000000000036E-2</v>
      </c>
      <c r="J153" s="6">
        <f t="shared" si="21"/>
        <v>4.4929999999999692E-3</v>
      </c>
      <c r="K153" s="11">
        <f t="shared" si="22"/>
        <v>6.4234737380275908E-2</v>
      </c>
      <c r="L153" s="18">
        <f t="shared" si="23"/>
        <v>1.7486644233481361</v>
      </c>
      <c r="O153" s="4">
        <f t="shared" si="24"/>
        <v>-0.58218428522248455</v>
      </c>
      <c r="P153" s="6">
        <f t="shared" si="33"/>
        <v>0.58218428522248455</v>
      </c>
      <c r="Q153" s="14"/>
      <c r="R153" s="4">
        <f t="shared" si="25"/>
        <v>-0.10928701264604573</v>
      </c>
      <c r="S153" s="5">
        <f t="shared" si="26"/>
        <v>5.9650845980504165E-2</v>
      </c>
      <c r="T153" s="6">
        <f t="shared" si="27"/>
        <v>-2.7452111339279397</v>
      </c>
      <c r="U153" s="14"/>
      <c r="V153" s="4">
        <f t="shared" si="28"/>
        <v>-0.10928701264604573</v>
      </c>
      <c r="W153" s="5">
        <f t="shared" si="29"/>
        <v>-5.2588237127400371E-2</v>
      </c>
      <c r="X153" s="5">
        <f t="shared" si="30"/>
        <v>89.694496495181824</v>
      </c>
      <c r="Y153" s="5">
        <f t="shared" si="31"/>
        <v>1.4353238846469836</v>
      </c>
      <c r="Z153" s="5">
        <f t="shared" si="34"/>
        <v>1.7475812670361393</v>
      </c>
      <c r="AA153" s="6">
        <f t="shared" si="32"/>
        <v>1.2175518611020362</v>
      </c>
    </row>
    <row r="154" spans="1:27" x14ac:dyDescent="0.25">
      <c r="A154">
        <f t="shared" si="18"/>
        <v>3.3955834325409633E-3</v>
      </c>
      <c r="B154" s="34">
        <v>21.350200000000001</v>
      </c>
      <c r="C154">
        <v>1</v>
      </c>
      <c r="D154" s="33">
        <v>0.97</v>
      </c>
      <c r="E154" s="5">
        <v>0.99647699999999995</v>
      </c>
      <c r="F154" s="7">
        <f t="shared" si="19"/>
        <v>1.0533906286700128</v>
      </c>
      <c r="G154" s="17">
        <f t="shared" si="20"/>
        <v>0.97522784836779897</v>
      </c>
      <c r="I154" s="4">
        <f t="shared" si="21"/>
        <v>3.0000000000000027E-2</v>
      </c>
      <c r="J154" s="6">
        <f t="shared" si="21"/>
        <v>3.5230000000000539E-3</v>
      </c>
      <c r="K154" s="11">
        <f t="shared" si="22"/>
        <v>6.3458230937851343E-2</v>
      </c>
      <c r="L154" s="18">
        <f t="shared" si="23"/>
        <v>1.8505610950350146</v>
      </c>
      <c r="O154" s="4">
        <f t="shared" si="24"/>
        <v>-0.64057303237129393</v>
      </c>
      <c r="P154" s="6">
        <f t="shared" si="33"/>
        <v>0.64057303237129393</v>
      </c>
      <c r="Q154" s="14"/>
      <c r="R154" s="4">
        <f t="shared" si="25"/>
        <v>-14.365087435538868</v>
      </c>
      <c r="S154" s="5">
        <f t="shared" si="26"/>
        <v>5.2014131758368526E-2</v>
      </c>
      <c r="T154" s="6">
        <f t="shared" si="27"/>
        <v>-2.7573733700222816</v>
      </c>
      <c r="U154" s="14"/>
      <c r="V154" s="4">
        <f t="shared" si="28"/>
        <v>-14.365087435538868</v>
      </c>
      <c r="W154" s="5">
        <f t="shared" si="29"/>
        <v>-3.8134446975964881E-2</v>
      </c>
      <c r="X154" s="5">
        <f t="shared" si="30"/>
        <v>89.383506494198016</v>
      </c>
      <c r="Y154" s="5">
        <f t="shared" si="31"/>
        <v>0.88390065308222832</v>
      </c>
      <c r="Z154" s="5">
        <f t="shared" si="34"/>
        <v>1.1838536133039952</v>
      </c>
      <c r="AA154" s="6">
        <f t="shared" si="32"/>
        <v>1.3393514408840046</v>
      </c>
    </row>
    <row r="155" spans="1:27" x14ac:dyDescent="0.25">
      <c r="A155">
        <f t="shared" si="18"/>
        <v>3.3980006843573381E-3</v>
      </c>
      <c r="B155" s="34">
        <v>21.140699999999999</v>
      </c>
      <c r="C155">
        <v>1</v>
      </c>
      <c r="D155" s="33">
        <v>0.98</v>
      </c>
      <c r="E155" s="5">
        <v>0.99752799999999997</v>
      </c>
      <c r="F155" s="7">
        <f t="shared" si="19"/>
        <v>1.0451263491646423</v>
      </c>
      <c r="G155" s="17">
        <f t="shared" si="20"/>
        <v>0.97393555822154776</v>
      </c>
      <c r="I155" s="4">
        <f t="shared" si="21"/>
        <v>2.0000000000000018E-2</v>
      </c>
      <c r="J155" s="6">
        <f t="shared" si="21"/>
        <v>2.4720000000000297E-3</v>
      </c>
      <c r="K155" s="11">
        <f t="shared" si="22"/>
        <v>6.2667327461651032E-2</v>
      </c>
      <c r="L155" s="18">
        <f t="shared" si="23"/>
        <v>1.9723196282087792</v>
      </c>
      <c r="O155" s="4">
        <f t="shared" si="24"/>
        <v>-0.70562046583514193</v>
      </c>
      <c r="P155" s="6">
        <f t="shared" si="33"/>
        <v>0.70562046583514193</v>
      </c>
      <c r="Q155" s="14"/>
      <c r="R155" s="4">
        <f t="shared" si="25"/>
        <v>-30.089260831892084</v>
      </c>
      <c r="S155" s="5">
        <f t="shared" si="26"/>
        <v>4.4137786399479711E-2</v>
      </c>
      <c r="T155" s="6">
        <f t="shared" si="27"/>
        <v>-2.7699150602750771</v>
      </c>
      <c r="U155" s="14"/>
      <c r="V155" s="4">
        <f t="shared" si="28"/>
        <v>-30.089260831892084</v>
      </c>
      <c r="W155" s="5">
        <f t="shared" si="29"/>
        <v>-2.4441000735908824E-2</v>
      </c>
      <c r="X155" s="5">
        <f t="shared" si="30"/>
        <v>89.072516493214209</v>
      </c>
      <c r="Y155" s="5">
        <f t="shared" si="31"/>
        <v>0.33356348797146113</v>
      </c>
      <c r="Z155" s="5">
        <f t="shared" si="34"/>
        <v>0.62076852412070593</v>
      </c>
      <c r="AA155" s="6">
        <f t="shared" si="32"/>
        <v>1.861020604790586</v>
      </c>
    </row>
    <row r="156" spans="1:27" ht="15.75" thickBot="1" x14ac:dyDescent="0.3">
      <c r="A156" s="9">
        <f t="shared" si="18"/>
        <v>3.4005208237693689E-3</v>
      </c>
      <c r="B156" s="34">
        <v>20.922599999999999</v>
      </c>
      <c r="C156">
        <v>1</v>
      </c>
      <c r="D156" s="33">
        <v>0.99</v>
      </c>
      <c r="E156" s="5">
        <v>0.99868900000000005</v>
      </c>
      <c r="F156" s="13">
        <f t="shared" si="19"/>
        <v>1.0365754835459107</v>
      </c>
      <c r="G156" s="55">
        <f t="shared" si="20"/>
        <v>0.97318215961075094</v>
      </c>
      <c r="I156" s="8">
        <f t="shared" si="21"/>
        <v>1.0000000000000009E-2</v>
      </c>
      <c r="J156" s="10">
        <f t="shared" si="21"/>
        <v>1.3109999999999511E-3</v>
      </c>
      <c r="K156" s="16">
        <f t="shared" si="22"/>
        <v>6.1853033681408889E-2</v>
      </c>
      <c r="L156" s="39">
        <f t="shared" si="23"/>
        <v>2.1195403393673735</v>
      </c>
      <c r="O156" s="8">
        <f t="shared" si="24"/>
        <v>-0.77838324404073489</v>
      </c>
      <c r="P156" s="10">
        <f t="shared" si="33"/>
        <v>0.77838324404073489</v>
      </c>
      <c r="Q156" s="5"/>
      <c r="R156" s="8">
        <f t="shared" si="25"/>
        <v>-47.43184964190759</v>
      </c>
      <c r="S156" s="9">
        <f t="shared" si="26"/>
        <v>3.5922475660203457E-2</v>
      </c>
      <c r="T156" s="10">
        <f t="shared" si="27"/>
        <v>-2.7829941323342338</v>
      </c>
      <c r="U156" s="5"/>
      <c r="V156" s="8">
        <f t="shared" si="28"/>
        <v>-47.43184964190759</v>
      </c>
      <c r="W156" s="9">
        <f t="shared" si="29"/>
        <v>-1.1666857898355806E-2</v>
      </c>
      <c r="X156" s="9">
        <f t="shared" si="30"/>
        <v>88.761526492230388</v>
      </c>
      <c r="Y156" s="9">
        <f t="shared" si="31"/>
        <v>-0.21301256169201183</v>
      </c>
      <c r="Z156" s="5">
        <f t="shared" si="34"/>
        <v>6.0869687627302937E-2</v>
      </c>
      <c r="AA156" s="6">
        <f t="shared" si="32"/>
        <v>-0.28575632884652363</v>
      </c>
    </row>
  </sheetData>
  <conditionalFormatting sqref="AA58:AA156">
    <cfRule type="cellIs" dxfId="2" priority="1" operator="between">
      <formula>0.92</formula>
      <formula>1.08</formula>
    </cfRule>
    <cfRule type="cellIs" dxfId="1" priority="2" operator="lessThan">
      <formula>0.92</formula>
    </cfRule>
    <cfRule type="cellIs" dxfId="0" priority="3" operator="greaterThan">
      <formula>1.07999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C3:N106"/>
  <sheetViews>
    <sheetView topLeftCell="A61" zoomScale="51" zoomScaleNormal="51" workbookViewId="0">
      <selection activeCell="N7" sqref="N7:N105"/>
    </sheetView>
  </sheetViews>
  <sheetFormatPr defaultRowHeight="15" x14ac:dyDescent="0.25"/>
  <sheetData>
    <row r="3" spans="3:14" ht="15.75" thickBot="1" x14ac:dyDescent="0.3"/>
    <row r="4" spans="3:14" x14ac:dyDescent="0.25">
      <c r="C4" s="26" t="s">
        <v>40</v>
      </c>
      <c r="D4" s="27"/>
      <c r="E4" s="28"/>
      <c r="F4" s="29" t="s">
        <v>41</v>
      </c>
      <c r="G4" s="27"/>
      <c r="H4" s="28"/>
      <c r="I4" s="27" t="s">
        <v>42</v>
      </c>
      <c r="J4" s="27"/>
      <c r="K4" s="27"/>
      <c r="L4" s="26" t="s">
        <v>43</v>
      </c>
      <c r="M4" s="27"/>
      <c r="N4" s="30"/>
    </row>
    <row r="5" spans="3:14" x14ac:dyDescent="0.25">
      <c r="C5" s="31" t="s">
        <v>44</v>
      </c>
      <c r="D5" s="9" t="s">
        <v>45</v>
      </c>
      <c r="E5" s="10" t="s">
        <v>46</v>
      </c>
      <c r="F5" s="8" t="s">
        <v>44</v>
      </c>
      <c r="G5" s="9" t="s">
        <v>45</v>
      </c>
      <c r="H5" s="10" t="s">
        <v>46</v>
      </c>
      <c r="I5" s="9" t="s">
        <v>44</v>
      </c>
      <c r="J5" s="9" t="s">
        <v>45</v>
      </c>
      <c r="K5" s="9" t="s">
        <v>46</v>
      </c>
      <c r="L5" s="31" t="s">
        <v>44</v>
      </c>
      <c r="M5" s="9" t="s">
        <v>45</v>
      </c>
      <c r="N5" s="32" t="s">
        <v>47</v>
      </c>
    </row>
    <row r="6" spans="3:14" x14ac:dyDescent="0.25">
      <c r="C6" s="52">
        <v>0</v>
      </c>
      <c r="D6" s="2">
        <v>0</v>
      </c>
      <c r="E6" s="3">
        <v>77.974800000000002</v>
      </c>
      <c r="F6" s="1">
        <v>0</v>
      </c>
      <c r="G6" s="2">
        <v>0</v>
      </c>
      <c r="H6" s="3">
        <v>77.974800000000002</v>
      </c>
      <c r="I6" s="1">
        <v>0</v>
      </c>
      <c r="J6" s="2">
        <v>0</v>
      </c>
      <c r="K6" s="53">
        <v>77.974800000000002</v>
      </c>
      <c r="L6" s="33">
        <v>0</v>
      </c>
      <c r="M6" s="5">
        <v>0</v>
      </c>
      <c r="N6" s="34">
        <v>77.974800000000002</v>
      </c>
    </row>
    <row r="7" spans="3:14" x14ac:dyDescent="0.25">
      <c r="C7" s="33">
        <v>0.01</v>
      </c>
      <c r="D7" s="5">
        <v>5.4329599999999999E-2</v>
      </c>
      <c r="E7" s="6">
        <v>76.817099999999996</v>
      </c>
      <c r="F7" s="4">
        <v>0.01</v>
      </c>
      <c r="G7" s="5">
        <v>5.3354499999999999E-2</v>
      </c>
      <c r="H7" s="6">
        <v>76.843999999999994</v>
      </c>
      <c r="I7" s="4">
        <v>0.01</v>
      </c>
      <c r="J7" s="5">
        <v>5.28456E-2</v>
      </c>
      <c r="K7" s="34">
        <v>76.857600000000005</v>
      </c>
      <c r="L7" s="33">
        <v>0.01</v>
      </c>
      <c r="M7" s="5">
        <v>6.2458100000000003E-2</v>
      </c>
      <c r="N7" s="34">
        <v>76.601100000000002</v>
      </c>
    </row>
    <row r="8" spans="3:14" x14ac:dyDescent="0.25">
      <c r="C8" s="33">
        <v>0.02</v>
      </c>
      <c r="D8" s="5">
        <v>0.104742</v>
      </c>
      <c r="E8" s="6">
        <v>75.695999999999998</v>
      </c>
      <c r="F8" s="4">
        <v>0.02</v>
      </c>
      <c r="G8" s="5">
        <v>0.10374899999999999</v>
      </c>
      <c r="H8" s="6">
        <v>75.727400000000003</v>
      </c>
      <c r="I8" s="4">
        <v>0.02</v>
      </c>
      <c r="J8" s="5">
        <v>0.102821</v>
      </c>
      <c r="K8" s="34">
        <v>75.753299999999996</v>
      </c>
      <c r="L8" s="33">
        <v>0.02</v>
      </c>
      <c r="M8" s="5">
        <v>0.12063599999999999</v>
      </c>
      <c r="N8" s="34">
        <v>75.253</v>
      </c>
    </row>
    <row r="9" spans="3:14" x14ac:dyDescent="0.25">
      <c r="C9" s="33">
        <v>0.03</v>
      </c>
      <c r="D9" s="5">
        <v>0.15163199999999999</v>
      </c>
      <c r="E9" s="6">
        <v>74.608699999999999</v>
      </c>
      <c r="F9" s="4">
        <v>0.03</v>
      </c>
      <c r="G9" s="5">
        <v>0.151338</v>
      </c>
      <c r="H9" s="6">
        <v>74.625299999999996</v>
      </c>
      <c r="I9" s="4">
        <v>0.03</v>
      </c>
      <c r="J9" s="5">
        <v>0.15007100000000001</v>
      </c>
      <c r="K9" s="34">
        <v>74.662499999999994</v>
      </c>
      <c r="L9" s="33">
        <v>0.03</v>
      </c>
      <c r="M9" s="5">
        <v>0.17482800000000001</v>
      </c>
      <c r="N9" s="34">
        <v>73.930800000000005</v>
      </c>
    </row>
    <row r="10" spans="3:14" x14ac:dyDescent="0.25">
      <c r="C10" s="33">
        <v>0.04</v>
      </c>
      <c r="D10" s="5">
        <v>0.19534699999999999</v>
      </c>
      <c r="E10" s="6">
        <v>73.552800000000005</v>
      </c>
      <c r="F10" s="4">
        <v>0.04</v>
      </c>
      <c r="G10" s="5">
        <v>0.196272</v>
      </c>
      <c r="H10" s="6">
        <v>73.537999999999997</v>
      </c>
      <c r="I10" s="4">
        <v>0.04</v>
      </c>
      <c r="J10" s="5">
        <v>0.19473299999999999</v>
      </c>
      <c r="K10" s="34">
        <v>73.585300000000004</v>
      </c>
      <c r="L10" s="33">
        <v>0.04</v>
      </c>
      <c r="M10" s="5">
        <v>0.22531000000000001</v>
      </c>
      <c r="N10" s="34">
        <v>72.634600000000006</v>
      </c>
    </row>
    <row r="11" spans="3:14" x14ac:dyDescent="0.25">
      <c r="C11" s="33">
        <v>0.05</v>
      </c>
      <c r="D11" s="5">
        <v>0.23618800000000001</v>
      </c>
      <c r="E11" s="6">
        <v>72.525800000000004</v>
      </c>
      <c r="F11" s="4">
        <v>0.05</v>
      </c>
      <c r="G11" s="5">
        <v>0.23869099999999999</v>
      </c>
      <c r="H11" s="6">
        <v>72.465699999999998</v>
      </c>
      <c r="I11" s="4">
        <v>0.05</v>
      </c>
      <c r="J11" s="5">
        <v>0.23694100000000001</v>
      </c>
      <c r="K11" s="34">
        <v>72.522300000000001</v>
      </c>
      <c r="L11" s="33">
        <v>0.05</v>
      </c>
      <c r="M11" s="5">
        <v>0.27234000000000003</v>
      </c>
      <c r="N11" s="34">
        <v>71.364500000000007</v>
      </c>
    </row>
    <row r="12" spans="3:14" x14ac:dyDescent="0.25">
      <c r="C12" s="33">
        <v>0.06</v>
      </c>
      <c r="D12" s="5">
        <v>0.27442299999999997</v>
      </c>
      <c r="E12" s="6">
        <v>71.525700000000001</v>
      </c>
      <c r="F12" s="4">
        <v>0.06</v>
      </c>
      <c r="G12" s="5">
        <v>0.27873399999999998</v>
      </c>
      <c r="H12" s="6">
        <v>71.408500000000004</v>
      </c>
      <c r="I12" s="4">
        <v>0.06</v>
      </c>
      <c r="J12" s="5">
        <v>0.27682299999999999</v>
      </c>
      <c r="K12" s="34">
        <v>71.473399999999998</v>
      </c>
      <c r="L12" s="33">
        <v>0.06</v>
      </c>
      <c r="M12" s="5">
        <v>0.316162</v>
      </c>
      <c r="N12" s="34">
        <v>70.1203</v>
      </c>
    </row>
    <row r="13" spans="3:14" x14ac:dyDescent="0.25">
      <c r="C13" s="33">
        <v>7.0000000000000007E-2</v>
      </c>
      <c r="D13" s="5">
        <v>0.31028699999999998</v>
      </c>
      <c r="E13" s="6">
        <v>70.550299999999993</v>
      </c>
      <c r="F13" s="4">
        <v>7.0000000000000007E-2</v>
      </c>
      <c r="G13" s="5">
        <v>0.31653100000000001</v>
      </c>
      <c r="H13" s="6">
        <v>70.366699999999994</v>
      </c>
      <c r="I13" s="4">
        <v>7.0000000000000007E-2</v>
      </c>
      <c r="J13" s="5">
        <v>0.31450400000000001</v>
      </c>
      <c r="K13" s="34">
        <v>70.438999999999993</v>
      </c>
      <c r="L13" s="33">
        <v>7.0000000000000007E-2</v>
      </c>
      <c r="M13" s="5">
        <v>0.35700500000000002</v>
      </c>
      <c r="N13" s="34">
        <v>68.902000000000001</v>
      </c>
    </row>
    <row r="14" spans="3:14" x14ac:dyDescent="0.25">
      <c r="C14" s="33">
        <v>0.08</v>
      </c>
      <c r="D14" s="5">
        <v>0.34398699999999999</v>
      </c>
      <c r="E14" s="6">
        <v>69.597999999999999</v>
      </c>
      <c r="F14" s="4">
        <v>0.08</v>
      </c>
      <c r="G14" s="5">
        <v>0.35220600000000002</v>
      </c>
      <c r="H14" s="6">
        <v>69.340299999999999</v>
      </c>
      <c r="I14" s="4">
        <v>0.08</v>
      </c>
      <c r="J14" s="5">
        <v>0.35010000000000002</v>
      </c>
      <c r="K14" s="34">
        <v>69.419200000000004</v>
      </c>
      <c r="L14" s="33">
        <v>0.08</v>
      </c>
      <c r="M14" s="5">
        <v>0.39507900000000001</v>
      </c>
      <c r="N14" s="34">
        <v>67.709299999999999</v>
      </c>
    </row>
    <row r="15" spans="3:14" x14ac:dyDescent="0.25">
      <c r="C15" s="33">
        <v>0.09</v>
      </c>
      <c r="D15" s="5">
        <v>0.37570700000000001</v>
      </c>
      <c r="E15" s="6">
        <v>68.667199999999994</v>
      </c>
      <c r="F15" s="4">
        <v>0.09</v>
      </c>
      <c r="G15" s="5">
        <v>0.385878</v>
      </c>
      <c r="H15" s="6">
        <v>68.329400000000007</v>
      </c>
      <c r="I15" s="4">
        <v>0.09</v>
      </c>
      <c r="J15" s="5">
        <v>0.38372499999999998</v>
      </c>
      <c r="K15" s="34">
        <v>68.414100000000005</v>
      </c>
      <c r="L15" s="33">
        <v>0.09</v>
      </c>
      <c r="M15" s="5">
        <v>0.43058299999999999</v>
      </c>
      <c r="N15" s="34">
        <v>66.542100000000005</v>
      </c>
    </row>
    <row r="16" spans="3:14" x14ac:dyDescent="0.25">
      <c r="C16" s="33">
        <v>0.1</v>
      </c>
      <c r="D16" s="5">
        <v>0.405609</v>
      </c>
      <c r="E16" s="6">
        <v>67.756200000000007</v>
      </c>
      <c r="F16" s="4">
        <v>0.1</v>
      </c>
      <c r="G16" s="5">
        <v>0.417661</v>
      </c>
      <c r="H16" s="6">
        <v>67.334100000000007</v>
      </c>
      <c r="I16" s="4">
        <v>0.1</v>
      </c>
      <c r="J16" s="5">
        <v>0.41548800000000002</v>
      </c>
      <c r="K16" s="34">
        <v>67.4238</v>
      </c>
      <c r="L16" s="33">
        <v>0.1</v>
      </c>
      <c r="M16" s="5">
        <v>0.463702</v>
      </c>
      <c r="N16" s="34">
        <v>65.400000000000006</v>
      </c>
    </row>
    <row r="17" spans="3:14" x14ac:dyDescent="0.25">
      <c r="C17" s="33">
        <v>0.11</v>
      </c>
      <c r="D17" s="5">
        <v>0.43384</v>
      </c>
      <c r="E17" s="6">
        <v>66.863799999999998</v>
      </c>
      <c r="F17" s="4">
        <v>0.11</v>
      </c>
      <c r="G17" s="5">
        <v>0.44766299999999998</v>
      </c>
      <c r="H17" s="6">
        <v>66.354299999999995</v>
      </c>
      <c r="I17" s="4">
        <v>0.11</v>
      </c>
      <c r="J17" s="5">
        <v>0.44549299999999997</v>
      </c>
      <c r="K17" s="34">
        <v>66.448400000000007</v>
      </c>
      <c r="L17" s="33">
        <v>0.11</v>
      </c>
      <c r="M17" s="5">
        <v>0.49460900000000002</v>
      </c>
      <c r="N17" s="34">
        <v>64.282799999999995</v>
      </c>
    </row>
    <row r="18" spans="3:14" x14ac:dyDescent="0.25">
      <c r="C18" s="33">
        <v>0.12</v>
      </c>
      <c r="D18" s="5">
        <v>0.46052799999999999</v>
      </c>
      <c r="E18" s="6">
        <v>65.988699999999994</v>
      </c>
      <c r="F18" s="4">
        <v>0.12</v>
      </c>
      <c r="G18" s="5">
        <v>0.47598499999999999</v>
      </c>
      <c r="H18" s="6">
        <v>65.390100000000004</v>
      </c>
      <c r="I18" s="4">
        <v>0.12</v>
      </c>
      <c r="J18" s="5">
        <v>0.47383599999999998</v>
      </c>
      <c r="K18" s="34">
        <v>65.487899999999996</v>
      </c>
      <c r="L18" s="33">
        <v>0.12</v>
      </c>
      <c r="M18" s="5">
        <v>0.52346199999999998</v>
      </c>
      <c r="N18" s="34">
        <v>63.190100000000001</v>
      </c>
    </row>
    <row r="19" spans="3:14" x14ac:dyDescent="0.25">
      <c r="C19" s="33">
        <v>0.13</v>
      </c>
      <c r="D19" s="5">
        <v>0.485788</v>
      </c>
      <c r="E19" s="6">
        <v>65.129900000000006</v>
      </c>
      <c r="F19" s="4">
        <v>0.13</v>
      </c>
      <c r="G19" s="5">
        <v>0.50272499999999998</v>
      </c>
      <c r="H19" s="6">
        <v>64.441400000000002</v>
      </c>
      <c r="I19" s="4">
        <v>0.13</v>
      </c>
      <c r="J19" s="5">
        <v>0.50061299999999997</v>
      </c>
      <c r="K19" s="34">
        <v>64.542400000000001</v>
      </c>
      <c r="L19" s="33">
        <v>0.13</v>
      </c>
      <c r="M19" s="5">
        <v>0.55041200000000001</v>
      </c>
      <c r="N19" s="34">
        <v>62.121600000000001</v>
      </c>
    </row>
    <row r="20" spans="3:14" x14ac:dyDescent="0.25">
      <c r="C20" s="33">
        <v>0.14000000000000001</v>
      </c>
      <c r="D20" s="5">
        <v>0.50972499999999998</v>
      </c>
      <c r="E20" s="6">
        <v>64.286199999999994</v>
      </c>
      <c r="F20" s="4">
        <v>0.14000000000000001</v>
      </c>
      <c r="G20" s="5">
        <v>0.52797400000000005</v>
      </c>
      <c r="H20" s="6">
        <v>63.508099999999999</v>
      </c>
      <c r="I20" s="4">
        <v>0.14000000000000001</v>
      </c>
      <c r="J20" s="5">
        <v>0.52591100000000002</v>
      </c>
      <c r="K20" s="34">
        <v>63.611800000000002</v>
      </c>
      <c r="L20" s="33">
        <v>0.14000000000000001</v>
      </c>
      <c r="M20" s="5">
        <v>0.57559499999999997</v>
      </c>
      <c r="N20" s="34">
        <v>61.076799999999999</v>
      </c>
    </row>
    <row r="21" spans="3:14" x14ac:dyDescent="0.25">
      <c r="C21" s="33">
        <v>0.15</v>
      </c>
      <c r="D21" s="5">
        <v>0.53243200000000002</v>
      </c>
      <c r="E21" s="6">
        <v>63.456899999999997</v>
      </c>
      <c r="F21" s="4">
        <v>0.15</v>
      </c>
      <c r="G21" s="5">
        <v>0.55181999999999998</v>
      </c>
      <c r="H21" s="6">
        <v>62.590299999999999</v>
      </c>
      <c r="I21" s="4">
        <v>0.15</v>
      </c>
      <c r="J21" s="5">
        <v>0.54981599999999997</v>
      </c>
      <c r="K21" s="34">
        <v>62.696100000000001</v>
      </c>
      <c r="L21" s="33">
        <v>0.15</v>
      </c>
      <c r="M21" s="5">
        <v>0.59913899999999998</v>
      </c>
      <c r="N21" s="34">
        <v>60.055399999999999</v>
      </c>
    </row>
    <row r="22" spans="3:14" x14ac:dyDescent="0.25">
      <c r="C22" s="33">
        <v>0.16</v>
      </c>
      <c r="D22" s="5">
        <v>0.55399299999999996</v>
      </c>
      <c r="E22" s="6">
        <v>62.640900000000002</v>
      </c>
      <c r="F22" s="4">
        <v>0.16</v>
      </c>
      <c r="G22" s="5">
        <v>0.57434499999999999</v>
      </c>
      <c r="H22" s="6">
        <v>61.6877</v>
      </c>
      <c r="I22" s="4">
        <v>0.16</v>
      </c>
      <c r="J22" s="5">
        <v>0.57240800000000003</v>
      </c>
      <c r="K22" s="34">
        <v>61.795200000000001</v>
      </c>
      <c r="L22" s="33">
        <v>0.16</v>
      </c>
      <c r="M22" s="5">
        <v>0.62116300000000002</v>
      </c>
      <c r="N22" s="34">
        <v>59.056800000000003</v>
      </c>
    </row>
    <row r="23" spans="3:14" x14ac:dyDescent="0.25">
      <c r="C23" s="33">
        <v>0.17</v>
      </c>
      <c r="D23" s="5">
        <v>0.57448299999999997</v>
      </c>
      <c r="E23" s="6">
        <v>61.837699999999998</v>
      </c>
      <c r="F23" s="4">
        <v>0.17</v>
      </c>
      <c r="G23" s="5">
        <v>0.59562700000000002</v>
      </c>
      <c r="H23" s="6">
        <v>60.8003</v>
      </c>
      <c r="I23" s="4">
        <v>0.17</v>
      </c>
      <c r="J23" s="5">
        <v>0.59376200000000001</v>
      </c>
      <c r="K23" s="34">
        <v>60.908999999999999</v>
      </c>
      <c r="L23" s="33">
        <v>0.17</v>
      </c>
      <c r="M23" s="5">
        <v>0.64177600000000001</v>
      </c>
      <c r="N23" s="34">
        <v>58.0807</v>
      </c>
    </row>
    <row r="24" spans="3:14" x14ac:dyDescent="0.25">
      <c r="C24" s="33">
        <v>0.18</v>
      </c>
      <c r="D24" s="5">
        <v>0.59397100000000003</v>
      </c>
      <c r="E24" s="6">
        <v>61.046500000000002</v>
      </c>
      <c r="F24" s="4">
        <v>0.18</v>
      </c>
      <c r="G24" s="5">
        <v>0.61573800000000001</v>
      </c>
      <c r="H24" s="6">
        <v>59.927999999999997</v>
      </c>
      <c r="I24" s="4">
        <v>0.18</v>
      </c>
      <c r="J24" s="5">
        <v>0.61394899999999997</v>
      </c>
      <c r="K24" s="34">
        <v>60.037599999999998</v>
      </c>
      <c r="L24" s="33">
        <v>0.18</v>
      </c>
      <c r="M24" s="5">
        <v>0.66107899999999997</v>
      </c>
      <c r="N24" s="34">
        <v>57.1265</v>
      </c>
    </row>
    <row r="25" spans="3:14" x14ac:dyDescent="0.25">
      <c r="C25" s="33">
        <v>0.19</v>
      </c>
      <c r="D25" s="5">
        <v>0.61251900000000004</v>
      </c>
      <c r="E25" s="6">
        <v>60.266800000000003</v>
      </c>
      <c r="F25" s="4">
        <v>0.19</v>
      </c>
      <c r="G25" s="5">
        <v>0.63474900000000001</v>
      </c>
      <c r="H25" s="6">
        <v>59.070500000000003</v>
      </c>
      <c r="I25" s="4">
        <v>0.19</v>
      </c>
      <c r="J25" s="5">
        <v>0.63303799999999999</v>
      </c>
      <c r="K25" s="34">
        <v>59.180599999999998</v>
      </c>
      <c r="L25" s="33">
        <v>0.19</v>
      </c>
      <c r="M25" s="5">
        <v>0.67916799999999999</v>
      </c>
      <c r="N25" s="34">
        <v>56.1937</v>
      </c>
    </row>
    <row r="26" spans="3:14" x14ac:dyDescent="0.25">
      <c r="C26" s="33">
        <v>0.2</v>
      </c>
      <c r="D26" s="5">
        <v>0.630185</v>
      </c>
      <c r="E26" s="6">
        <v>59.497900000000001</v>
      </c>
      <c r="F26" s="4">
        <v>0.2</v>
      </c>
      <c r="G26" s="5">
        <v>0.65272300000000005</v>
      </c>
      <c r="H26" s="6">
        <v>58.227699999999999</v>
      </c>
      <c r="I26" s="4">
        <v>0.2</v>
      </c>
      <c r="J26" s="5">
        <v>0.65109399999999995</v>
      </c>
      <c r="K26" s="34">
        <v>58.337899999999998</v>
      </c>
      <c r="L26" s="33">
        <v>0.2</v>
      </c>
      <c r="M26" s="5">
        <v>0.69612700000000005</v>
      </c>
      <c r="N26" s="34">
        <v>55.281999999999996</v>
      </c>
    </row>
    <row r="27" spans="3:14" x14ac:dyDescent="0.25">
      <c r="C27" s="33">
        <v>0.21</v>
      </c>
      <c r="D27" s="5">
        <v>0.64702099999999996</v>
      </c>
      <c r="E27" s="6">
        <v>58.739400000000003</v>
      </c>
      <c r="F27" s="4">
        <v>0.21</v>
      </c>
      <c r="G27" s="5">
        <v>0.66972299999999996</v>
      </c>
      <c r="H27" s="6">
        <v>57.399500000000003</v>
      </c>
      <c r="I27" s="4">
        <v>0.21</v>
      </c>
      <c r="J27" s="5">
        <v>0.66817499999999996</v>
      </c>
      <c r="K27" s="34">
        <v>57.509599999999999</v>
      </c>
      <c r="L27" s="33">
        <v>0.21</v>
      </c>
      <c r="M27" s="5">
        <v>0.71203799999999995</v>
      </c>
      <c r="N27" s="34">
        <v>54.390799999999999</v>
      </c>
    </row>
    <row r="28" spans="3:14" x14ac:dyDescent="0.25">
      <c r="C28" s="33">
        <v>0.22</v>
      </c>
      <c r="D28" s="5">
        <v>0.66307300000000002</v>
      </c>
      <c r="E28" s="6">
        <v>57.9908</v>
      </c>
      <c r="F28" s="4">
        <v>0.22</v>
      </c>
      <c r="G28" s="5">
        <v>0.68580700000000006</v>
      </c>
      <c r="H28" s="6">
        <v>56.585500000000003</v>
      </c>
      <c r="I28" s="4">
        <v>0.22</v>
      </c>
      <c r="J28" s="5">
        <v>0.68433999999999995</v>
      </c>
      <c r="K28" s="34">
        <v>56.6952</v>
      </c>
      <c r="L28" s="33">
        <v>0.22</v>
      </c>
      <c r="M28" s="5">
        <v>0.72697400000000001</v>
      </c>
      <c r="N28" s="34">
        <v>53.519599999999997</v>
      </c>
    </row>
    <row r="29" spans="3:14" x14ac:dyDescent="0.25">
      <c r="C29" s="33">
        <v>0.23</v>
      </c>
      <c r="D29" s="5">
        <v>0.67838600000000004</v>
      </c>
      <c r="E29" s="6">
        <v>57.2517</v>
      </c>
      <c r="F29" s="4">
        <v>0.23</v>
      </c>
      <c r="G29" s="5">
        <v>0.70102799999999998</v>
      </c>
      <c r="H29" s="6">
        <v>55.785699999999999</v>
      </c>
      <c r="I29" s="4">
        <v>0.23</v>
      </c>
      <c r="J29" s="5">
        <v>0.69964199999999999</v>
      </c>
      <c r="K29" s="34">
        <v>55.894799999999996</v>
      </c>
      <c r="L29" s="33">
        <v>0.23</v>
      </c>
      <c r="M29" s="5">
        <v>0.74100500000000002</v>
      </c>
      <c r="N29" s="34">
        <v>52.667900000000003</v>
      </c>
    </row>
    <row r="30" spans="3:14" x14ac:dyDescent="0.25">
      <c r="C30" s="33">
        <v>0.24</v>
      </c>
      <c r="D30" s="5">
        <v>0.69299900000000003</v>
      </c>
      <c r="E30" s="6">
        <v>56.521900000000002</v>
      </c>
      <c r="F30" s="4">
        <v>0.24</v>
      </c>
      <c r="G30" s="5">
        <v>0.71543699999999999</v>
      </c>
      <c r="H30" s="6">
        <v>54.9998</v>
      </c>
      <c r="I30" s="4">
        <v>0.24</v>
      </c>
      <c r="J30" s="5">
        <v>0.71413099999999996</v>
      </c>
      <c r="K30" s="34">
        <v>55.107999999999997</v>
      </c>
      <c r="L30" s="33">
        <v>0.24</v>
      </c>
      <c r="M30" s="5">
        <v>0.75419199999999997</v>
      </c>
      <c r="N30" s="34">
        <v>51.8352</v>
      </c>
    </row>
    <row r="31" spans="3:14" x14ac:dyDescent="0.25">
      <c r="C31" s="33">
        <v>0.25</v>
      </c>
      <c r="D31" s="5">
        <v>0.70694999999999997</v>
      </c>
      <c r="E31" s="6">
        <v>55.800899999999999</v>
      </c>
      <c r="F31" s="4">
        <v>0.25</v>
      </c>
      <c r="G31" s="5">
        <v>0.72908300000000004</v>
      </c>
      <c r="H31" s="6">
        <v>54.227600000000002</v>
      </c>
      <c r="I31" s="4">
        <v>0.25</v>
      </c>
      <c r="J31" s="5">
        <v>0.727854</v>
      </c>
      <c r="K31" s="34">
        <v>54.334699999999998</v>
      </c>
      <c r="L31" s="33">
        <v>0.25</v>
      </c>
      <c r="M31" s="5">
        <v>0.76659600000000006</v>
      </c>
      <c r="N31" s="34">
        <v>51.021099999999997</v>
      </c>
    </row>
    <row r="32" spans="3:14" x14ac:dyDescent="0.25">
      <c r="C32" s="33">
        <v>0.26</v>
      </c>
      <c r="D32" s="5">
        <v>0.72027300000000005</v>
      </c>
      <c r="E32" s="6">
        <v>55.0884</v>
      </c>
      <c r="F32" s="4">
        <v>0.26</v>
      </c>
      <c r="G32" s="5">
        <v>0.74200999999999995</v>
      </c>
      <c r="H32" s="6">
        <v>53.468899999999998</v>
      </c>
      <c r="I32" s="4">
        <v>0.26</v>
      </c>
      <c r="J32" s="5">
        <v>0.74085699999999999</v>
      </c>
      <c r="K32" s="34">
        <v>53.574800000000003</v>
      </c>
      <c r="L32" s="33">
        <v>0.26</v>
      </c>
      <c r="M32" s="5">
        <v>0.77826899999999999</v>
      </c>
      <c r="N32" s="34">
        <v>50.225099999999998</v>
      </c>
    </row>
    <row r="33" spans="3:14" x14ac:dyDescent="0.25">
      <c r="C33" s="33">
        <v>0.27</v>
      </c>
      <c r="D33" s="5">
        <v>0.73300100000000001</v>
      </c>
      <c r="E33" s="6">
        <v>54.384300000000003</v>
      </c>
      <c r="F33" s="4">
        <v>0.27</v>
      </c>
      <c r="G33" s="5">
        <v>0.75426199999999999</v>
      </c>
      <c r="H33" s="6">
        <v>52.723399999999998</v>
      </c>
      <c r="I33" s="4">
        <v>0.27</v>
      </c>
      <c r="J33" s="5">
        <v>0.75318200000000002</v>
      </c>
      <c r="K33" s="34">
        <v>52.8279</v>
      </c>
      <c r="L33" s="33">
        <v>0.27</v>
      </c>
      <c r="M33" s="5">
        <v>0.78926200000000002</v>
      </c>
      <c r="N33" s="34">
        <v>49.4467</v>
      </c>
    </row>
    <row r="34" spans="3:14" x14ac:dyDescent="0.25">
      <c r="C34" s="33">
        <v>0.28000000000000003</v>
      </c>
      <c r="D34" s="5">
        <v>0.74516099999999996</v>
      </c>
      <c r="E34" s="6">
        <v>53.688299999999998</v>
      </c>
      <c r="F34" s="4">
        <v>0.28000000000000003</v>
      </c>
      <c r="G34" s="5">
        <v>0.765876</v>
      </c>
      <c r="H34" s="6">
        <v>51.990900000000003</v>
      </c>
      <c r="I34" s="4">
        <v>0.28000000000000003</v>
      </c>
      <c r="J34" s="5">
        <v>0.76486699999999996</v>
      </c>
      <c r="K34" s="34">
        <v>52.093899999999998</v>
      </c>
      <c r="L34" s="33">
        <v>0.28000000000000003</v>
      </c>
      <c r="M34" s="5">
        <v>0.79962100000000003</v>
      </c>
      <c r="N34" s="34">
        <v>48.685499999999998</v>
      </c>
    </row>
    <row r="35" spans="3:14" x14ac:dyDescent="0.25">
      <c r="C35" s="33">
        <v>0.28999999999999998</v>
      </c>
      <c r="D35" s="5">
        <v>0.75678299999999998</v>
      </c>
      <c r="E35" s="6">
        <v>53.0002</v>
      </c>
      <c r="F35" s="4">
        <v>0.28999999999999998</v>
      </c>
      <c r="G35" s="5">
        <v>0.77689200000000003</v>
      </c>
      <c r="H35" s="6">
        <v>51.2712</v>
      </c>
      <c r="I35" s="4">
        <v>0.28999999999999998</v>
      </c>
      <c r="J35" s="5">
        <v>0.77595000000000003</v>
      </c>
      <c r="K35" s="34">
        <v>51.372500000000002</v>
      </c>
      <c r="L35" s="33">
        <v>0.28999999999999998</v>
      </c>
      <c r="M35" s="5">
        <v>0.80939000000000005</v>
      </c>
      <c r="N35" s="34">
        <v>47.940899999999999</v>
      </c>
    </row>
    <row r="36" spans="3:14" x14ac:dyDescent="0.25">
      <c r="C36" s="33">
        <v>0.3</v>
      </c>
      <c r="D36" s="5">
        <v>0.76789200000000002</v>
      </c>
      <c r="E36" s="6">
        <v>52.319800000000001</v>
      </c>
      <c r="F36" s="4">
        <v>0.3</v>
      </c>
      <c r="G36" s="5">
        <v>0.78734300000000002</v>
      </c>
      <c r="H36" s="6">
        <v>50.564</v>
      </c>
      <c r="I36" s="4">
        <v>0.3</v>
      </c>
      <c r="J36" s="5">
        <v>0.78646700000000003</v>
      </c>
      <c r="K36" s="34">
        <v>50.663400000000003</v>
      </c>
      <c r="L36" s="33">
        <v>0.3</v>
      </c>
      <c r="M36" s="5">
        <v>0.81860599999999994</v>
      </c>
      <c r="N36" s="34">
        <v>47.212699999999998</v>
      </c>
    </row>
    <row r="37" spans="3:14" x14ac:dyDescent="0.25">
      <c r="C37" s="33">
        <v>0.31</v>
      </c>
      <c r="D37" s="5">
        <v>0.77851300000000001</v>
      </c>
      <c r="E37" s="6">
        <v>51.646999999999998</v>
      </c>
      <c r="F37" s="4">
        <v>0.31</v>
      </c>
      <c r="G37" s="5">
        <v>0.79726300000000005</v>
      </c>
      <c r="H37" s="6">
        <v>49.869100000000003</v>
      </c>
      <c r="I37" s="4">
        <v>0.31</v>
      </c>
      <c r="J37" s="5">
        <v>0.79644899999999996</v>
      </c>
      <c r="K37" s="34">
        <v>49.966700000000003</v>
      </c>
      <c r="L37" s="33">
        <v>0.31</v>
      </c>
      <c r="M37" s="5">
        <v>0.82730800000000004</v>
      </c>
      <c r="N37" s="34">
        <v>46.5002</v>
      </c>
    </row>
    <row r="38" spans="3:14" x14ac:dyDescent="0.25">
      <c r="C38" s="33">
        <v>0.32</v>
      </c>
      <c r="D38" s="5">
        <v>0.78866700000000001</v>
      </c>
      <c r="E38" s="6">
        <v>50.981699999999996</v>
      </c>
      <c r="F38" s="4">
        <v>0.32</v>
      </c>
      <c r="G38" s="5">
        <v>0.80668200000000001</v>
      </c>
      <c r="H38" s="6">
        <v>49.186199999999999</v>
      </c>
      <c r="I38" s="4">
        <v>0.32</v>
      </c>
      <c r="J38" s="5">
        <v>0.80592799999999998</v>
      </c>
      <c r="K38" s="34">
        <v>49.281799999999997</v>
      </c>
      <c r="L38" s="33">
        <v>0.32</v>
      </c>
      <c r="M38" s="5">
        <v>0.83552800000000005</v>
      </c>
      <c r="N38" s="34">
        <v>45.803199999999997</v>
      </c>
    </row>
    <row r="39" spans="3:14" x14ac:dyDescent="0.25">
      <c r="C39" s="33">
        <v>0.33</v>
      </c>
      <c r="D39" s="5">
        <v>0.798377</v>
      </c>
      <c r="E39" s="6">
        <v>50.323599999999999</v>
      </c>
      <c r="F39" s="4">
        <v>0.33</v>
      </c>
      <c r="G39" s="5">
        <v>0.81562900000000005</v>
      </c>
      <c r="H39" s="6">
        <v>48.515099999999997</v>
      </c>
      <c r="I39" s="4">
        <v>0.33</v>
      </c>
      <c r="J39" s="5">
        <v>0.81493099999999996</v>
      </c>
      <c r="K39" s="34">
        <v>48.608699999999999</v>
      </c>
      <c r="L39" s="33">
        <v>0.33</v>
      </c>
      <c r="M39" s="5">
        <v>0.84329900000000002</v>
      </c>
      <c r="N39" s="34">
        <v>45.121200000000002</v>
      </c>
    </row>
    <row r="40" spans="3:14" x14ac:dyDescent="0.25">
      <c r="C40" s="33">
        <v>0.34</v>
      </c>
      <c r="D40" s="5">
        <v>0.80766300000000002</v>
      </c>
      <c r="E40" s="6">
        <v>49.672800000000002</v>
      </c>
      <c r="F40" s="4">
        <v>0.34</v>
      </c>
      <c r="G40" s="5">
        <v>0.82413000000000003</v>
      </c>
      <c r="H40" s="6">
        <v>47.855600000000003</v>
      </c>
      <c r="I40" s="4">
        <v>0.34</v>
      </c>
      <c r="J40" s="5">
        <v>0.82348699999999997</v>
      </c>
      <c r="K40" s="34">
        <v>47.947000000000003</v>
      </c>
      <c r="L40" s="33">
        <v>0.34</v>
      </c>
      <c r="M40" s="5">
        <v>0.85064899999999999</v>
      </c>
      <c r="N40" s="34">
        <v>44.453899999999997</v>
      </c>
    </row>
    <row r="41" spans="3:14" x14ac:dyDescent="0.25">
      <c r="C41" s="33">
        <v>0.35</v>
      </c>
      <c r="D41" s="5">
        <v>0.81654400000000005</v>
      </c>
      <c r="E41" s="6">
        <v>49.0291</v>
      </c>
      <c r="F41" s="4">
        <v>0.35</v>
      </c>
      <c r="G41" s="5">
        <v>0.83221299999999998</v>
      </c>
      <c r="H41" s="6">
        <v>47.207299999999996</v>
      </c>
      <c r="I41" s="4">
        <v>0.35</v>
      </c>
      <c r="J41" s="5">
        <v>0.83162100000000005</v>
      </c>
      <c r="K41" s="34">
        <v>47.296700000000001</v>
      </c>
      <c r="L41" s="33">
        <v>0.35</v>
      </c>
      <c r="M41" s="5">
        <v>0.85760599999999998</v>
      </c>
      <c r="N41" s="34">
        <v>43.800800000000002</v>
      </c>
    </row>
    <row r="42" spans="3:14" x14ac:dyDescent="0.25">
      <c r="C42" s="33">
        <v>0.36</v>
      </c>
      <c r="D42" s="5">
        <v>0.82503700000000002</v>
      </c>
      <c r="E42" s="6">
        <v>48.392499999999998</v>
      </c>
      <c r="F42" s="4">
        <v>0.36</v>
      </c>
      <c r="G42" s="5">
        <v>0.83989999999999998</v>
      </c>
      <c r="H42" s="6">
        <v>46.570099999999996</v>
      </c>
      <c r="I42" s="4">
        <v>0.36</v>
      </c>
      <c r="J42" s="5">
        <v>0.83935599999999999</v>
      </c>
      <c r="K42" s="34">
        <v>46.657299999999999</v>
      </c>
      <c r="L42" s="33">
        <v>0.36</v>
      </c>
      <c r="M42" s="5">
        <v>0.86419400000000002</v>
      </c>
      <c r="N42" s="34">
        <v>43.1616</v>
      </c>
    </row>
    <row r="43" spans="3:14" x14ac:dyDescent="0.25">
      <c r="C43" s="33">
        <v>0.37</v>
      </c>
      <c r="D43" s="5">
        <v>0.83316000000000001</v>
      </c>
      <c r="E43" s="6">
        <v>47.762799999999999</v>
      </c>
      <c r="F43" s="4">
        <v>0.37</v>
      </c>
      <c r="G43" s="5">
        <v>0.84721299999999999</v>
      </c>
      <c r="H43" s="6">
        <v>45.943800000000003</v>
      </c>
      <c r="I43" s="4">
        <v>0.37</v>
      </c>
      <c r="J43" s="5">
        <v>0.846715</v>
      </c>
      <c r="K43" s="34">
        <v>46.028700000000001</v>
      </c>
      <c r="L43" s="33">
        <v>0.37</v>
      </c>
      <c r="M43" s="5">
        <v>0.87043599999999999</v>
      </c>
      <c r="N43" s="34">
        <v>42.535800000000002</v>
      </c>
    </row>
    <row r="44" spans="3:14" x14ac:dyDescent="0.25">
      <c r="C44" s="33">
        <v>0.38</v>
      </c>
      <c r="D44" s="5">
        <v>0.84092999999999996</v>
      </c>
      <c r="E44" s="6">
        <v>47.1402</v>
      </c>
      <c r="F44" s="4">
        <v>0.38</v>
      </c>
      <c r="G44" s="5">
        <v>0.85417399999999999</v>
      </c>
      <c r="H44" s="6">
        <v>45.328099999999999</v>
      </c>
      <c r="I44" s="4">
        <v>0.38</v>
      </c>
      <c r="J44" s="5">
        <v>0.85371900000000001</v>
      </c>
      <c r="K44" s="34">
        <v>45.410800000000002</v>
      </c>
      <c r="L44" s="33">
        <v>0.38</v>
      </c>
      <c r="M44" s="5">
        <v>0.87635399999999997</v>
      </c>
      <c r="N44" s="34">
        <v>41.923299999999998</v>
      </c>
    </row>
    <row r="45" spans="3:14" x14ac:dyDescent="0.25">
      <c r="C45" s="33">
        <v>0.39</v>
      </c>
      <c r="D45" s="5">
        <v>0.84836100000000003</v>
      </c>
      <c r="E45" s="6">
        <v>46.524299999999997</v>
      </c>
      <c r="F45" s="4">
        <v>0.39</v>
      </c>
      <c r="G45" s="5">
        <v>0.86080199999999996</v>
      </c>
      <c r="H45" s="6">
        <v>44.722700000000003</v>
      </c>
      <c r="I45" s="4">
        <v>0.39</v>
      </c>
      <c r="J45" s="5">
        <v>0.86038800000000004</v>
      </c>
      <c r="K45" s="34">
        <v>44.803199999999997</v>
      </c>
      <c r="L45" s="33">
        <v>0.39</v>
      </c>
      <c r="M45" s="5">
        <v>0.88196799999999997</v>
      </c>
      <c r="N45" s="34">
        <v>41.323500000000003</v>
      </c>
    </row>
    <row r="46" spans="3:14" x14ac:dyDescent="0.25">
      <c r="C46" s="33">
        <v>0.4</v>
      </c>
      <c r="D46" s="5">
        <v>0.85546900000000003</v>
      </c>
      <c r="E46" s="6">
        <v>45.915300000000002</v>
      </c>
      <c r="F46" s="4">
        <v>0.4</v>
      </c>
      <c r="G46" s="5">
        <v>0.867116</v>
      </c>
      <c r="H46" s="6">
        <v>44.127499999999998</v>
      </c>
      <c r="I46" s="4">
        <v>0.4</v>
      </c>
      <c r="J46" s="5">
        <v>0.86673999999999995</v>
      </c>
      <c r="K46" s="34">
        <v>44.2057</v>
      </c>
      <c r="L46" s="33">
        <v>0.4</v>
      </c>
      <c r="M46" s="5">
        <v>0.887297</v>
      </c>
      <c r="N46" s="34">
        <v>40.7363</v>
      </c>
    </row>
    <row r="47" spans="3:14" x14ac:dyDescent="0.25">
      <c r="C47" s="33">
        <v>0.41</v>
      </c>
      <c r="D47" s="5">
        <v>0.86226599999999998</v>
      </c>
      <c r="E47" s="6">
        <v>45.313099999999999</v>
      </c>
      <c r="F47" s="4">
        <v>0.41</v>
      </c>
      <c r="G47" s="5">
        <v>0.87313300000000005</v>
      </c>
      <c r="H47" s="6">
        <v>43.542200000000001</v>
      </c>
      <c r="I47" s="4">
        <v>0.41</v>
      </c>
      <c r="J47" s="5">
        <v>0.87279300000000004</v>
      </c>
      <c r="K47" s="34">
        <v>43.618099999999998</v>
      </c>
      <c r="L47" s="33">
        <v>0.41</v>
      </c>
      <c r="M47" s="5">
        <v>0.89235799999999998</v>
      </c>
      <c r="N47" s="34">
        <v>40.161299999999997</v>
      </c>
    </row>
    <row r="48" spans="3:14" x14ac:dyDescent="0.25">
      <c r="C48" s="33">
        <v>0.42</v>
      </c>
      <c r="D48" s="5">
        <v>0.86876799999999998</v>
      </c>
      <c r="E48" s="6">
        <v>44.717599999999997</v>
      </c>
      <c r="F48" s="4">
        <v>0.42</v>
      </c>
      <c r="G48" s="5">
        <v>0.87886900000000001</v>
      </c>
      <c r="H48" s="6">
        <v>42.9666</v>
      </c>
      <c r="I48" s="4">
        <v>0.42</v>
      </c>
      <c r="J48" s="5">
        <v>0.87856299999999998</v>
      </c>
      <c r="K48" s="34">
        <v>43.040199999999999</v>
      </c>
      <c r="L48" s="33">
        <v>0.42</v>
      </c>
      <c r="M48" s="5">
        <v>0.89716700000000005</v>
      </c>
      <c r="N48" s="34">
        <v>39.598199999999999</v>
      </c>
    </row>
    <row r="49" spans="3:14" x14ac:dyDescent="0.25">
      <c r="C49" s="33">
        <v>0.43</v>
      </c>
      <c r="D49" s="5">
        <v>0.87498600000000004</v>
      </c>
      <c r="E49" s="6">
        <v>44.128799999999998</v>
      </c>
      <c r="F49" s="4">
        <v>0.43</v>
      </c>
      <c r="G49" s="5">
        <v>0.88434000000000001</v>
      </c>
      <c r="H49" s="6">
        <v>42.400500000000001</v>
      </c>
      <c r="I49" s="4">
        <v>0.43</v>
      </c>
      <c r="J49" s="5">
        <v>0.88406499999999999</v>
      </c>
      <c r="K49" s="34">
        <v>42.471800000000002</v>
      </c>
      <c r="L49" s="33">
        <v>0.43</v>
      </c>
      <c r="M49" s="5">
        <v>0.90173899999999996</v>
      </c>
      <c r="N49" s="34">
        <v>39.046599999999998</v>
      </c>
    </row>
    <row r="50" spans="3:14" x14ac:dyDescent="0.25">
      <c r="C50" s="33">
        <v>0.44</v>
      </c>
      <c r="D50" s="5">
        <v>0.88093299999999997</v>
      </c>
      <c r="E50" s="6">
        <v>43.546799999999998</v>
      </c>
      <c r="F50" s="4">
        <v>0.44</v>
      </c>
      <c r="G50" s="5">
        <v>0.88955899999999999</v>
      </c>
      <c r="H50" s="6">
        <v>41.843600000000002</v>
      </c>
      <c r="I50" s="4">
        <v>0.44</v>
      </c>
      <c r="J50" s="5">
        <v>0.88931300000000002</v>
      </c>
      <c r="K50" s="34">
        <v>41.912700000000001</v>
      </c>
      <c r="L50" s="33">
        <v>0.44</v>
      </c>
      <c r="M50" s="5">
        <v>0.906088</v>
      </c>
      <c r="N50" s="34">
        <v>38.506399999999999</v>
      </c>
    </row>
    <row r="51" spans="3:14" x14ac:dyDescent="0.25">
      <c r="C51" s="33">
        <v>0.45</v>
      </c>
      <c r="D51" s="5">
        <v>0.88661999999999996</v>
      </c>
      <c r="E51" s="6">
        <v>42.971499999999999</v>
      </c>
      <c r="F51" s="4">
        <v>0.45</v>
      </c>
      <c r="G51" s="5">
        <v>0.89454100000000003</v>
      </c>
      <c r="H51" s="6">
        <v>41.2958</v>
      </c>
      <c r="I51" s="4">
        <v>0.45</v>
      </c>
      <c r="J51" s="5">
        <v>0.89432299999999998</v>
      </c>
      <c r="K51" s="34">
        <v>41.3626</v>
      </c>
      <c r="L51" s="33">
        <v>0.45</v>
      </c>
      <c r="M51" s="5">
        <v>0.91022700000000001</v>
      </c>
      <c r="N51" s="34">
        <v>37.9773</v>
      </c>
    </row>
    <row r="52" spans="3:14" x14ac:dyDescent="0.25">
      <c r="C52" s="33">
        <v>0.46</v>
      </c>
      <c r="D52" s="5">
        <v>0.89205900000000005</v>
      </c>
      <c r="E52" s="6">
        <v>42.402700000000003</v>
      </c>
      <c r="F52" s="4">
        <v>0.46</v>
      </c>
      <c r="G52" s="5">
        <v>0.89929700000000001</v>
      </c>
      <c r="H52" s="6">
        <v>40.756900000000002</v>
      </c>
      <c r="I52" s="4">
        <v>0.46</v>
      </c>
      <c r="J52" s="5">
        <v>0.89910500000000004</v>
      </c>
      <c r="K52" s="34">
        <v>40.8215</v>
      </c>
      <c r="L52" s="33">
        <v>0.46</v>
      </c>
      <c r="M52" s="5">
        <v>0.91416699999999995</v>
      </c>
      <c r="N52" s="34">
        <v>37.4589</v>
      </c>
    </row>
    <row r="53" spans="3:14" x14ac:dyDescent="0.25">
      <c r="C53" s="33">
        <v>0.47</v>
      </c>
      <c r="D53" s="5">
        <v>0.89725900000000003</v>
      </c>
      <c r="E53" s="6">
        <v>41.840699999999998</v>
      </c>
      <c r="F53" s="4">
        <v>0.47</v>
      </c>
      <c r="G53" s="5">
        <v>0.90384100000000001</v>
      </c>
      <c r="H53" s="6">
        <v>40.226599999999998</v>
      </c>
      <c r="I53" s="4">
        <v>0.47</v>
      </c>
      <c r="J53" s="5">
        <v>0.90367299999999995</v>
      </c>
      <c r="K53" s="34">
        <v>40.289000000000001</v>
      </c>
      <c r="L53" s="33">
        <v>0.47</v>
      </c>
      <c r="M53" s="5">
        <v>0.91792099999999999</v>
      </c>
      <c r="N53" s="34">
        <v>36.951000000000001</v>
      </c>
    </row>
    <row r="54" spans="3:14" x14ac:dyDescent="0.25">
      <c r="C54" s="33">
        <v>0.48</v>
      </c>
      <c r="D54" s="5">
        <v>0.90223200000000003</v>
      </c>
      <c r="E54" s="6">
        <v>41.285200000000003</v>
      </c>
      <c r="F54" s="4">
        <v>0.48</v>
      </c>
      <c r="G54" s="5">
        <v>0.90818299999999996</v>
      </c>
      <c r="H54" s="6">
        <v>39.704799999999999</v>
      </c>
      <c r="I54" s="4">
        <v>0.48</v>
      </c>
      <c r="J54" s="5">
        <v>0.90803699999999998</v>
      </c>
      <c r="K54" s="34">
        <v>39.765000000000001</v>
      </c>
      <c r="L54" s="33">
        <v>0.48</v>
      </c>
      <c r="M54" s="5">
        <v>0.92149999999999999</v>
      </c>
      <c r="N54" s="34">
        <v>36.453499999999998</v>
      </c>
    </row>
    <row r="55" spans="3:14" x14ac:dyDescent="0.25">
      <c r="C55" s="33">
        <v>0.49</v>
      </c>
      <c r="D55" s="5">
        <v>0.90698800000000002</v>
      </c>
      <c r="E55" s="6">
        <v>40.7363</v>
      </c>
      <c r="F55" s="4">
        <v>0.49</v>
      </c>
      <c r="G55" s="5">
        <v>0.91233299999999995</v>
      </c>
      <c r="H55" s="6">
        <v>39.191200000000002</v>
      </c>
      <c r="I55" s="4">
        <v>0.49</v>
      </c>
      <c r="J55" s="5">
        <v>0.91220699999999999</v>
      </c>
      <c r="K55" s="34">
        <v>39.249200000000002</v>
      </c>
      <c r="L55" s="33">
        <v>0.49</v>
      </c>
      <c r="M55" s="5">
        <v>0.92491100000000004</v>
      </c>
      <c r="N55" s="34">
        <v>35.966000000000001</v>
      </c>
    </row>
    <row r="56" spans="3:14" x14ac:dyDescent="0.25">
      <c r="C56" s="33">
        <v>0.5</v>
      </c>
      <c r="D56" s="5">
        <v>0.91153399999999996</v>
      </c>
      <c r="E56" s="6">
        <v>40.194000000000003</v>
      </c>
      <c r="F56" s="4">
        <v>0.5</v>
      </c>
      <c r="G56" s="5">
        <v>0.91630199999999995</v>
      </c>
      <c r="H56" s="6">
        <v>38.6858</v>
      </c>
      <c r="I56" s="4">
        <v>0.5</v>
      </c>
      <c r="J56" s="5">
        <v>0.91619499999999998</v>
      </c>
      <c r="K56" s="34">
        <v>38.741599999999998</v>
      </c>
      <c r="L56" s="33">
        <v>0.5</v>
      </c>
      <c r="M56" s="5">
        <v>0.92816600000000005</v>
      </c>
      <c r="N56" s="34">
        <v>35.488399999999999</v>
      </c>
    </row>
    <row r="57" spans="3:14" x14ac:dyDescent="0.25">
      <c r="C57" s="33">
        <v>0.51</v>
      </c>
      <c r="D57" s="5">
        <v>0.91588099999999995</v>
      </c>
      <c r="E57" s="6">
        <v>39.658299999999997</v>
      </c>
      <c r="F57" s="4">
        <v>0.51</v>
      </c>
      <c r="G57" s="5">
        <v>0.92009799999999997</v>
      </c>
      <c r="H57" s="6">
        <v>38.188200000000002</v>
      </c>
      <c r="I57" s="4">
        <v>0.51</v>
      </c>
      <c r="J57" s="5">
        <v>0.92000999999999999</v>
      </c>
      <c r="K57" s="34">
        <v>38.241900000000001</v>
      </c>
      <c r="L57" s="33">
        <v>0.51</v>
      </c>
      <c r="M57" s="5">
        <v>0.93127300000000002</v>
      </c>
      <c r="N57" s="34">
        <v>35.020499999999998</v>
      </c>
    </row>
    <row r="58" spans="3:14" x14ac:dyDescent="0.25">
      <c r="C58" s="33">
        <v>0.52</v>
      </c>
      <c r="D58" s="5">
        <v>0.92003800000000002</v>
      </c>
      <c r="E58" s="6">
        <v>39.129100000000001</v>
      </c>
      <c r="F58" s="4">
        <v>0.52</v>
      </c>
      <c r="G58" s="5">
        <v>0.92373099999999997</v>
      </c>
      <c r="H58" s="6">
        <v>37.698399999999999</v>
      </c>
      <c r="I58" s="4">
        <v>0.52</v>
      </c>
      <c r="J58" s="5">
        <v>0.92365900000000001</v>
      </c>
      <c r="K58" s="34">
        <v>37.75</v>
      </c>
      <c r="L58" s="33">
        <v>0.52</v>
      </c>
      <c r="M58" s="5">
        <v>0.93423999999999996</v>
      </c>
      <c r="N58" s="34">
        <v>34.561999999999998</v>
      </c>
    </row>
    <row r="59" spans="3:14" x14ac:dyDescent="0.25">
      <c r="C59" s="33">
        <v>0.53</v>
      </c>
      <c r="D59" s="5">
        <v>0.92401100000000003</v>
      </c>
      <c r="E59" s="6">
        <v>38.606400000000001</v>
      </c>
      <c r="F59" s="4">
        <v>0.53</v>
      </c>
      <c r="G59" s="5">
        <v>0.92720899999999995</v>
      </c>
      <c r="H59" s="6">
        <v>37.216000000000001</v>
      </c>
      <c r="I59" s="4">
        <v>0.53</v>
      </c>
      <c r="J59" s="5">
        <v>0.92715199999999998</v>
      </c>
      <c r="K59" s="34">
        <v>37.265599999999999</v>
      </c>
      <c r="L59" s="33">
        <v>0.53</v>
      </c>
      <c r="M59" s="5">
        <v>0.93707399999999996</v>
      </c>
      <c r="N59" s="34">
        <v>34.112699999999997</v>
      </c>
    </row>
    <row r="60" spans="3:14" x14ac:dyDescent="0.25">
      <c r="C60" s="33">
        <v>0.54</v>
      </c>
      <c r="D60" s="5">
        <v>0.92781000000000002</v>
      </c>
      <c r="E60" s="6">
        <v>38.090200000000003</v>
      </c>
      <c r="F60" s="4">
        <v>0.54</v>
      </c>
      <c r="G60" s="5">
        <v>0.93054000000000003</v>
      </c>
      <c r="H60" s="6">
        <v>36.741100000000003</v>
      </c>
      <c r="I60" s="4">
        <v>0.54</v>
      </c>
      <c r="J60" s="5">
        <v>0.93049700000000002</v>
      </c>
      <c r="K60" s="34">
        <v>36.788699999999999</v>
      </c>
      <c r="L60" s="33">
        <v>0.54</v>
      </c>
      <c r="M60" s="5">
        <v>0.93978200000000001</v>
      </c>
      <c r="N60" s="34">
        <v>33.672600000000003</v>
      </c>
    </row>
    <row r="61" spans="3:14" x14ac:dyDescent="0.25">
      <c r="C61" s="33">
        <v>0.55000000000000004</v>
      </c>
      <c r="D61" s="5">
        <v>0.93144099999999996</v>
      </c>
      <c r="E61" s="6">
        <v>37.580500000000001</v>
      </c>
      <c r="F61" s="4">
        <v>0.55000000000000004</v>
      </c>
      <c r="G61" s="5">
        <v>0.93373099999999998</v>
      </c>
      <c r="H61" s="6">
        <v>36.273400000000002</v>
      </c>
      <c r="I61" s="4">
        <v>0.55000000000000004</v>
      </c>
      <c r="J61" s="5">
        <v>0.93369999999999997</v>
      </c>
      <c r="K61" s="34">
        <v>36.319000000000003</v>
      </c>
      <c r="L61" s="33">
        <v>0.55000000000000004</v>
      </c>
      <c r="M61" s="5">
        <v>0.94237099999999996</v>
      </c>
      <c r="N61" s="34">
        <v>33.241300000000003</v>
      </c>
    </row>
    <row r="62" spans="3:14" x14ac:dyDescent="0.25">
      <c r="C62" s="33">
        <v>0.56000000000000005</v>
      </c>
      <c r="D62" s="5">
        <v>0.93491299999999999</v>
      </c>
      <c r="E62" s="6">
        <v>37.077199999999998</v>
      </c>
      <c r="F62" s="4">
        <v>0.56000000000000005</v>
      </c>
      <c r="G62" s="5">
        <v>0.93678799999999995</v>
      </c>
      <c r="H62" s="6">
        <v>35.8127</v>
      </c>
      <c r="I62" s="4">
        <v>0.56000000000000005</v>
      </c>
      <c r="J62" s="5">
        <v>0.93676999999999999</v>
      </c>
      <c r="K62" s="34">
        <v>35.856400000000001</v>
      </c>
      <c r="L62" s="33">
        <v>0.56000000000000005</v>
      </c>
      <c r="M62" s="5">
        <v>0.94484800000000002</v>
      </c>
      <c r="N62" s="34">
        <v>32.8187</v>
      </c>
    </row>
    <row r="63" spans="3:14" x14ac:dyDescent="0.25">
      <c r="C63" s="33">
        <v>0.56999999999999995</v>
      </c>
      <c r="D63" s="5">
        <v>0.93823199999999995</v>
      </c>
      <c r="E63" s="6">
        <v>36.580300000000001</v>
      </c>
      <c r="F63" s="4">
        <v>0.56999999999999995</v>
      </c>
      <c r="G63" s="5">
        <v>0.93971899999999997</v>
      </c>
      <c r="H63" s="6">
        <v>35.359000000000002</v>
      </c>
      <c r="I63" s="4">
        <v>0.56999999999999995</v>
      </c>
      <c r="J63" s="5">
        <v>0.93971099999999996</v>
      </c>
      <c r="K63" s="34">
        <v>35.400700000000001</v>
      </c>
      <c r="L63" s="33">
        <v>0.56999999999999995</v>
      </c>
      <c r="M63" s="5">
        <v>0.94721900000000003</v>
      </c>
      <c r="N63" s="34">
        <v>32.404699999999998</v>
      </c>
    </row>
    <row r="64" spans="3:14" x14ac:dyDescent="0.25">
      <c r="C64" s="33">
        <v>0.57999999999999996</v>
      </c>
      <c r="D64" s="5">
        <v>0.94140400000000002</v>
      </c>
      <c r="E64" s="6">
        <v>36.0899</v>
      </c>
      <c r="F64" s="4">
        <v>0.57999999999999996</v>
      </c>
      <c r="G64" s="5">
        <v>0.94252999999999998</v>
      </c>
      <c r="H64" s="6">
        <v>34.911999999999999</v>
      </c>
      <c r="I64" s="4">
        <v>0.57999999999999996</v>
      </c>
      <c r="J64" s="5">
        <v>0.94253200000000004</v>
      </c>
      <c r="K64" s="34">
        <v>34.951799999999999</v>
      </c>
      <c r="L64" s="33">
        <v>0.57999999999999996</v>
      </c>
      <c r="M64" s="5">
        <v>0.949488</v>
      </c>
      <c r="N64" s="34">
        <v>31.999099999999999</v>
      </c>
    </row>
    <row r="65" spans="3:14" x14ac:dyDescent="0.25">
      <c r="C65" s="33">
        <v>0.59</v>
      </c>
      <c r="D65" s="5">
        <v>0.94443699999999997</v>
      </c>
      <c r="E65" s="6">
        <v>35.605800000000002</v>
      </c>
      <c r="F65" s="4">
        <v>0.59</v>
      </c>
      <c r="G65" s="5">
        <v>0.94522600000000001</v>
      </c>
      <c r="H65" s="6">
        <v>34.471499999999999</v>
      </c>
      <c r="I65" s="4">
        <v>0.59</v>
      </c>
      <c r="J65" s="5">
        <v>0.94523699999999999</v>
      </c>
      <c r="K65" s="34">
        <v>34.509599999999999</v>
      </c>
      <c r="L65" s="33">
        <v>0.59</v>
      </c>
      <c r="M65" s="5">
        <v>0.95166099999999998</v>
      </c>
      <c r="N65" s="34">
        <v>31.601800000000001</v>
      </c>
    </row>
    <row r="66" spans="3:14" x14ac:dyDescent="0.25">
      <c r="C66" s="33">
        <v>0.6</v>
      </c>
      <c r="D66" s="5">
        <v>0.94733599999999996</v>
      </c>
      <c r="E66" s="6">
        <v>35.128</v>
      </c>
      <c r="F66" s="4">
        <v>0.6</v>
      </c>
      <c r="G66" s="5">
        <v>0.94781300000000002</v>
      </c>
      <c r="H66" s="6">
        <v>34.037500000000001</v>
      </c>
      <c r="I66" s="4">
        <v>0.6</v>
      </c>
      <c r="J66" s="5">
        <v>0.94783200000000001</v>
      </c>
      <c r="K66" s="34">
        <v>34.073700000000002</v>
      </c>
      <c r="L66" s="33">
        <v>0.6</v>
      </c>
      <c r="M66" s="5">
        <v>0.95374300000000001</v>
      </c>
      <c r="N66" s="34">
        <v>31.212599999999998</v>
      </c>
    </row>
    <row r="67" spans="3:14" x14ac:dyDescent="0.25">
      <c r="C67" s="33">
        <v>0.61</v>
      </c>
      <c r="D67" s="5">
        <v>0.95010700000000003</v>
      </c>
      <c r="E67" s="6">
        <v>34.656599999999997</v>
      </c>
      <c r="F67" s="4">
        <v>0.61</v>
      </c>
      <c r="G67" s="5">
        <v>0.95029699999999995</v>
      </c>
      <c r="H67" s="6">
        <v>33.6098</v>
      </c>
      <c r="I67" s="4">
        <v>0.61</v>
      </c>
      <c r="J67" s="5">
        <v>0.950322</v>
      </c>
      <c r="K67" s="34">
        <v>33.644399999999997</v>
      </c>
      <c r="L67" s="33">
        <v>0.61</v>
      </c>
      <c r="M67" s="5">
        <v>0.95573900000000001</v>
      </c>
      <c r="N67" s="34">
        <v>30.831399999999999</v>
      </c>
    </row>
    <row r="68" spans="3:14" x14ac:dyDescent="0.25">
      <c r="C68" s="33">
        <v>0.62</v>
      </c>
      <c r="D68" s="5">
        <v>0.95275500000000002</v>
      </c>
      <c r="E68" s="6">
        <v>34.191400000000002</v>
      </c>
      <c r="F68" s="4">
        <v>0.62</v>
      </c>
      <c r="G68" s="5">
        <v>0.952681</v>
      </c>
      <c r="H68" s="6">
        <v>33.188299999999998</v>
      </c>
      <c r="I68" s="4">
        <v>0.62</v>
      </c>
      <c r="J68" s="5">
        <v>0.95271300000000003</v>
      </c>
      <c r="K68" s="34">
        <v>33.2211</v>
      </c>
      <c r="L68" s="33">
        <v>0.62</v>
      </c>
      <c r="M68" s="5">
        <v>0.95765199999999995</v>
      </c>
      <c r="N68" s="34">
        <v>30.457899999999999</v>
      </c>
    </row>
    <row r="69" spans="3:14" x14ac:dyDescent="0.25">
      <c r="C69" s="33">
        <v>0.63</v>
      </c>
      <c r="D69" s="5">
        <v>0.955287</v>
      </c>
      <c r="E69" s="6">
        <v>33.732399999999998</v>
      </c>
      <c r="F69" s="4">
        <v>0.63</v>
      </c>
      <c r="G69" s="5">
        <v>0.95497100000000001</v>
      </c>
      <c r="H69" s="6">
        <v>32.772799999999997</v>
      </c>
      <c r="I69" s="4">
        <v>0.63</v>
      </c>
      <c r="J69" s="5">
        <v>0.955009</v>
      </c>
      <c r="K69" s="34">
        <v>32.804000000000002</v>
      </c>
      <c r="L69" s="33">
        <v>0.63</v>
      </c>
      <c r="M69" s="5">
        <v>0.95948800000000001</v>
      </c>
      <c r="N69" s="34">
        <v>30.092300000000002</v>
      </c>
    </row>
    <row r="70" spans="3:14" x14ac:dyDescent="0.25">
      <c r="C70" s="33">
        <v>0.64</v>
      </c>
      <c r="D70" s="5">
        <v>0.95770699999999997</v>
      </c>
      <c r="E70" s="6">
        <v>33.279699999999998</v>
      </c>
      <c r="F70" s="4">
        <v>0.64</v>
      </c>
      <c r="G70" s="5">
        <v>0.95717099999999999</v>
      </c>
      <c r="H70" s="6">
        <v>32.363300000000002</v>
      </c>
      <c r="I70" s="4">
        <v>0.64</v>
      </c>
      <c r="J70" s="5">
        <v>0.95721400000000001</v>
      </c>
      <c r="K70" s="34">
        <v>32.392800000000001</v>
      </c>
      <c r="L70" s="33">
        <v>0.64</v>
      </c>
      <c r="M70" s="5">
        <v>0.96125000000000005</v>
      </c>
      <c r="N70" s="34">
        <v>29.734300000000001</v>
      </c>
    </row>
    <row r="71" spans="3:14" x14ac:dyDescent="0.25">
      <c r="C71" s="33">
        <v>0.65</v>
      </c>
      <c r="D71" s="5">
        <v>0.96001999999999998</v>
      </c>
      <c r="E71" s="6">
        <v>32.833100000000002</v>
      </c>
      <c r="F71" s="4">
        <v>0.65</v>
      </c>
      <c r="G71" s="5">
        <v>0.95928599999999997</v>
      </c>
      <c r="H71" s="6">
        <v>31.959499999999998</v>
      </c>
      <c r="I71" s="4">
        <v>0.65</v>
      </c>
      <c r="J71" s="5">
        <v>0.95933299999999999</v>
      </c>
      <c r="K71" s="34">
        <v>31.987400000000001</v>
      </c>
      <c r="L71" s="33">
        <v>0.65</v>
      </c>
      <c r="M71" s="5">
        <v>0.96294100000000005</v>
      </c>
      <c r="N71" s="34">
        <v>29.383700000000001</v>
      </c>
    </row>
    <row r="72" spans="3:14" x14ac:dyDescent="0.25">
      <c r="C72" s="33">
        <v>0.66</v>
      </c>
      <c r="D72" s="5">
        <v>0.96223199999999998</v>
      </c>
      <c r="E72" s="6">
        <v>32.392600000000002</v>
      </c>
      <c r="F72" s="4">
        <v>0.66</v>
      </c>
      <c r="G72" s="5">
        <v>0.96131800000000001</v>
      </c>
      <c r="H72" s="6">
        <v>31.561299999999999</v>
      </c>
      <c r="I72" s="4">
        <v>0.66</v>
      </c>
      <c r="J72" s="5">
        <v>0.96136900000000003</v>
      </c>
      <c r="K72" s="34">
        <v>31.587800000000001</v>
      </c>
      <c r="L72" s="33">
        <v>0.66</v>
      </c>
      <c r="M72" s="5">
        <v>0.96456500000000001</v>
      </c>
      <c r="N72" s="34">
        <v>29.040500000000002</v>
      </c>
    </row>
    <row r="73" spans="3:14" x14ac:dyDescent="0.25">
      <c r="C73" s="33">
        <v>0.67</v>
      </c>
      <c r="D73" s="5">
        <v>0.96434500000000001</v>
      </c>
      <c r="E73" s="6">
        <v>31.958200000000001</v>
      </c>
      <c r="F73" s="4">
        <v>0.67</v>
      </c>
      <c r="G73" s="5">
        <v>0.96327300000000005</v>
      </c>
      <c r="H73" s="6">
        <v>31.168700000000001</v>
      </c>
      <c r="I73" s="4">
        <v>0.67</v>
      </c>
      <c r="J73" s="5">
        <v>0.96332600000000002</v>
      </c>
      <c r="K73" s="34">
        <v>31.1936</v>
      </c>
      <c r="L73" s="33">
        <v>0.67</v>
      </c>
      <c r="M73" s="5">
        <v>0.96612600000000004</v>
      </c>
      <c r="N73" s="34">
        <v>28.704699999999999</v>
      </c>
    </row>
    <row r="74" spans="3:14" x14ac:dyDescent="0.25">
      <c r="C74" s="33">
        <v>0.68</v>
      </c>
      <c r="D74" s="5">
        <v>0.96636599999999995</v>
      </c>
      <c r="E74" s="6">
        <v>31.529900000000001</v>
      </c>
      <c r="F74" s="4">
        <v>0.68</v>
      </c>
      <c r="G74" s="5">
        <v>0.96515200000000001</v>
      </c>
      <c r="H74" s="6">
        <v>30.781500000000001</v>
      </c>
      <c r="I74" s="4">
        <v>0.68</v>
      </c>
      <c r="J74" s="5">
        <v>0.96520899999999998</v>
      </c>
      <c r="K74" s="34">
        <v>30.805</v>
      </c>
      <c r="L74" s="33">
        <v>0.68</v>
      </c>
      <c r="M74" s="5">
        <v>0.96762599999999999</v>
      </c>
      <c r="N74" s="34">
        <v>28.376000000000001</v>
      </c>
    </row>
    <row r="75" spans="3:14" x14ac:dyDescent="0.25">
      <c r="C75" s="33">
        <v>0.69</v>
      </c>
      <c r="D75" s="5">
        <v>0.96829699999999996</v>
      </c>
      <c r="E75" s="6">
        <v>31.107500000000002</v>
      </c>
      <c r="F75" s="4">
        <v>0.69</v>
      </c>
      <c r="G75" s="5">
        <v>0.96696099999999996</v>
      </c>
      <c r="H75" s="6">
        <v>30.3996</v>
      </c>
      <c r="I75" s="4">
        <v>0.69</v>
      </c>
      <c r="J75" s="5">
        <v>0.96701999999999999</v>
      </c>
      <c r="K75" s="34">
        <v>30.421700000000001</v>
      </c>
      <c r="L75" s="33">
        <v>0.69</v>
      </c>
      <c r="M75" s="5">
        <v>0.96906899999999996</v>
      </c>
      <c r="N75" s="34">
        <v>28.054300000000001</v>
      </c>
    </row>
    <row r="76" spans="3:14" x14ac:dyDescent="0.25">
      <c r="C76" s="33">
        <v>0.7</v>
      </c>
      <c r="D76" s="5">
        <v>0.97014400000000001</v>
      </c>
      <c r="E76" s="6">
        <v>30.691099999999999</v>
      </c>
      <c r="F76" s="4">
        <v>0.7</v>
      </c>
      <c r="G76" s="5">
        <v>0.96870100000000003</v>
      </c>
      <c r="H76" s="6">
        <v>30.0229</v>
      </c>
      <c r="I76" s="4">
        <v>0.7</v>
      </c>
      <c r="J76" s="5">
        <v>0.96876200000000001</v>
      </c>
      <c r="K76" s="34">
        <v>30.043600000000001</v>
      </c>
      <c r="L76" s="33">
        <v>0.7</v>
      </c>
      <c r="M76" s="5">
        <v>0.97045700000000001</v>
      </c>
      <c r="N76" s="34">
        <v>27.739699999999999</v>
      </c>
    </row>
    <row r="77" spans="3:14" x14ac:dyDescent="0.25">
      <c r="C77" s="33">
        <v>0.71</v>
      </c>
      <c r="D77" s="5">
        <v>0.97190900000000002</v>
      </c>
      <c r="E77" s="6">
        <v>30.2806</v>
      </c>
      <c r="F77" s="4">
        <v>0.71</v>
      </c>
      <c r="G77" s="5">
        <v>0.97037700000000005</v>
      </c>
      <c r="H77" s="6">
        <v>29.651199999999999</v>
      </c>
      <c r="I77" s="4">
        <v>0.71</v>
      </c>
      <c r="J77" s="5">
        <v>0.97043900000000005</v>
      </c>
      <c r="K77" s="34">
        <v>29.6707</v>
      </c>
      <c r="L77" s="33">
        <v>0.71</v>
      </c>
      <c r="M77" s="5">
        <v>0.97179400000000005</v>
      </c>
      <c r="N77" s="34">
        <v>27.431999999999999</v>
      </c>
    </row>
    <row r="78" spans="3:14" x14ac:dyDescent="0.25">
      <c r="C78" s="33">
        <v>0.72</v>
      </c>
      <c r="D78" s="5">
        <v>0.97359700000000005</v>
      </c>
      <c r="E78" s="6">
        <v>29.875900000000001</v>
      </c>
      <c r="F78" s="4">
        <v>0.72</v>
      </c>
      <c r="G78" s="5">
        <v>0.97199000000000002</v>
      </c>
      <c r="H78" s="6">
        <v>29.284600000000001</v>
      </c>
      <c r="I78" s="4">
        <v>0.72</v>
      </c>
      <c r="J78" s="5">
        <v>0.97205299999999994</v>
      </c>
      <c r="K78" s="34">
        <v>29.302800000000001</v>
      </c>
      <c r="L78" s="33">
        <v>0.72</v>
      </c>
      <c r="M78" s="5">
        <v>0.97308099999999997</v>
      </c>
      <c r="N78" s="34">
        <v>27.1311</v>
      </c>
    </row>
    <row r="79" spans="3:14" x14ac:dyDescent="0.25">
      <c r="C79" s="33">
        <v>0.73</v>
      </c>
      <c r="D79" s="5">
        <v>0.97521000000000002</v>
      </c>
      <c r="E79" s="6">
        <v>29.477</v>
      </c>
      <c r="F79" s="4">
        <v>0.73</v>
      </c>
      <c r="G79" s="5">
        <v>0.97354399999999996</v>
      </c>
      <c r="H79" s="6">
        <v>28.922899999999998</v>
      </c>
      <c r="I79" s="4">
        <v>0.73</v>
      </c>
      <c r="J79" s="5">
        <v>0.973607</v>
      </c>
      <c r="K79" s="34">
        <v>28.939800000000002</v>
      </c>
      <c r="L79" s="33">
        <v>0.73</v>
      </c>
      <c r="M79" s="5">
        <v>0.97432200000000002</v>
      </c>
      <c r="N79" s="34">
        <v>26.8368</v>
      </c>
    </row>
    <row r="80" spans="3:14" x14ac:dyDescent="0.25">
      <c r="C80" s="33">
        <v>0.74</v>
      </c>
      <c r="D80" s="5">
        <v>0.97675199999999995</v>
      </c>
      <c r="E80" s="6">
        <v>29.0839</v>
      </c>
      <c r="F80" s="4">
        <v>0.74</v>
      </c>
      <c r="G80" s="5">
        <v>0.97504000000000002</v>
      </c>
      <c r="H80" s="6">
        <v>28.565899999999999</v>
      </c>
      <c r="I80" s="4">
        <v>0.74</v>
      </c>
      <c r="J80" s="5">
        <v>0.97510399999999997</v>
      </c>
      <c r="K80" s="34">
        <v>28.581700000000001</v>
      </c>
      <c r="L80" s="33">
        <v>0.74</v>
      </c>
      <c r="M80" s="5">
        <v>0.975518</v>
      </c>
      <c r="N80" s="34">
        <v>26.549099999999999</v>
      </c>
    </row>
    <row r="81" spans="3:14" x14ac:dyDescent="0.25">
      <c r="C81" s="33">
        <v>0.75</v>
      </c>
      <c r="D81" s="5">
        <v>0.97822699999999996</v>
      </c>
      <c r="E81" s="6">
        <v>28.6965</v>
      </c>
      <c r="F81" s="4">
        <v>0.75</v>
      </c>
      <c r="G81" s="5">
        <v>0.97648199999999996</v>
      </c>
      <c r="H81" s="6">
        <v>28.2136</v>
      </c>
      <c r="I81" s="4">
        <v>0.75</v>
      </c>
      <c r="J81" s="5">
        <v>0.97654600000000003</v>
      </c>
      <c r="K81" s="34">
        <v>28.228200000000001</v>
      </c>
      <c r="L81" s="33">
        <v>0.75</v>
      </c>
      <c r="M81" s="5">
        <v>0.97667199999999998</v>
      </c>
      <c r="N81" s="34">
        <v>26.268000000000001</v>
      </c>
    </row>
    <row r="82" spans="3:14" x14ac:dyDescent="0.25">
      <c r="C82" s="33">
        <v>0.76</v>
      </c>
      <c r="D82" s="5">
        <v>0.97963699999999998</v>
      </c>
      <c r="E82" s="6">
        <v>28.314699999999998</v>
      </c>
      <c r="F82" s="4">
        <v>0.76</v>
      </c>
      <c r="G82" s="5">
        <v>0.97787199999999996</v>
      </c>
      <c r="H82" s="6">
        <v>27.8659</v>
      </c>
      <c r="I82" s="4">
        <v>0.76</v>
      </c>
      <c r="J82" s="5">
        <v>0.977935</v>
      </c>
      <c r="K82" s="34">
        <v>27.8794</v>
      </c>
      <c r="L82" s="33">
        <v>0.76</v>
      </c>
      <c r="M82" s="5">
        <v>0.97778600000000004</v>
      </c>
      <c r="N82" s="34">
        <v>25.993300000000001</v>
      </c>
    </row>
    <row r="83" spans="3:14" x14ac:dyDescent="0.25">
      <c r="C83" s="33">
        <v>0.77</v>
      </c>
      <c r="D83" s="5">
        <v>0.98098600000000002</v>
      </c>
      <c r="E83" s="6">
        <v>27.938500000000001</v>
      </c>
      <c r="F83" s="4">
        <v>0.77</v>
      </c>
      <c r="G83" s="5">
        <v>0.97921199999999997</v>
      </c>
      <c r="H83" s="6">
        <v>27.522600000000001</v>
      </c>
      <c r="I83" s="4">
        <v>0.77</v>
      </c>
      <c r="J83" s="5">
        <v>0.97927399999999998</v>
      </c>
      <c r="K83" s="34">
        <v>27.5352</v>
      </c>
      <c r="L83" s="33">
        <v>0.77</v>
      </c>
      <c r="M83" s="5">
        <v>0.97886300000000004</v>
      </c>
      <c r="N83" s="34">
        <v>25.725000000000001</v>
      </c>
    </row>
    <row r="84" spans="3:14" x14ac:dyDescent="0.25">
      <c r="C84" s="33">
        <v>0.78</v>
      </c>
      <c r="D84" s="5">
        <v>0.98227500000000001</v>
      </c>
      <c r="E84" s="6">
        <v>27.567799999999998</v>
      </c>
      <c r="F84" s="4">
        <v>0.78</v>
      </c>
      <c r="G84" s="5">
        <v>0.98050400000000004</v>
      </c>
      <c r="H84" s="6">
        <v>27.183800000000002</v>
      </c>
      <c r="I84" s="4">
        <v>0.78</v>
      </c>
      <c r="J84" s="5">
        <v>0.98056500000000002</v>
      </c>
      <c r="K84" s="34">
        <v>27.195399999999999</v>
      </c>
      <c r="L84" s="33">
        <v>0.78</v>
      </c>
      <c r="M84" s="5">
        <v>0.979904</v>
      </c>
      <c r="N84" s="34">
        <v>25.462700000000002</v>
      </c>
    </row>
    <row r="85" spans="3:14" x14ac:dyDescent="0.25">
      <c r="C85" s="33">
        <v>0.79</v>
      </c>
      <c r="D85" s="5">
        <v>0.98350800000000005</v>
      </c>
      <c r="E85" s="6">
        <v>27.2026</v>
      </c>
      <c r="F85" s="4">
        <v>0.79</v>
      </c>
      <c r="G85" s="5">
        <v>0.98175000000000001</v>
      </c>
      <c r="H85" s="6">
        <v>26.849399999999999</v>
      </c>
      <c r="I85" s="4">
        <v>0.79</v>
      </c>
      <c r="J85" s="5">
        <v>0.98180999999999996</v>
      </c>
      <c r="K85" s="34">
        <v>26.8599</v>
      </c>
      <c r="L85" s="33">
        <v>0.79</v>
      </c>
      <c r="M85" s="5">
        <v>0.98091300000000003</v>
      </c>
      <c r="N85" s="34">
        <v>25.206600000000002</v>
      </c>
    </row>
    <row r="86" spans="3:14" x14ac:dyDescent="0.25">
      <c r="C86" s="33">
        <v>0.8</v>
      </c>
      <c r="D86" s="5">
        <v>0.98468699999999998</v>
      </c>
      <c r="E86" s="6">
        <v>26.8428</v>
      </c>
      <c r="F86" s="4">
        <v>0.8</v>
      </c>
      <c r="G86" s="5">
        <v>0.98295200000000005</v>
      </c>
      <c r="H86" s="6">
        <v>26.519100000000002</v>
      </c>
      <c r="I86" s="4">
        <v>0.8</v>
      </c>
      <c r="J86" s="5">
        <v>0.98301099999999997</v>
      </c>
      <c r="K86" s="34">
        <v>26.5288</v>
      </c>
      <c r="L86" s="33">
        <v>0.8</v>
      </c>
      <c r="M86" s="5">
        <v>0.98189000000000004</v>
      </c>
      <c r="N86" s="34">
        <v>24.956499999999998</v>
      </c>
    </row>
    <row r="87" spans="3:14" x14ac:dyDescent="0.25">
      <c r="C87" s="33">
        <v>0.81</v>
      </c>
      <c r="D87" s="5">
        <v>0.985815</v>
      </c>
      <c r="E87" s="6">
        <v>26.488399999999999</v>
      </c>
      <c r="F87" s="4">
        <v>0.81</v>
      </c>
      <c r="G87" s="5">
        <v>0.98411199999999999</v>
      </c>
      <c r="H87" s="6">
        <v>26.193000000000001</v>
      </c>
      <c r="I87" s="4">
        <v>0.81</v>
      </c>
      <c r="J87" s="5">
        <v>0.98416899999999996</v>
      </c>
      <c r="K87" s="34">
        <v>26.201799999999999</v>
      </c>
      <c r="L87" s="33">
        <v>0.81</v>
      </c>
      <c r="M87" s="5">
        <v>0.98283799999999999</v>
      </c>
      <c r="N87" s="34">
        <v>24.7121</v>
      </c>
    </row>
    <row r="88" spans="3:14" x14ac:dyDescent="0.25">
      <c r="C88" s="33">
        <v>0.82</v>
      </c>
      <c r="D88" s="5">
        <v>0.98689400000000005</v>
      </c>
      <c r="E88" s="6">
        <v>26.139199999999999</v>
      </c>
      <c r="F88" s="4">
        <v>0.82</v>
      </c>
      <c r="G88" s="5">
        <v>0.985232</v>
      </c>
      <c r="H88" s="6">
        <v>25.870999999999999</v>
      </c>
      <c r="I88" s="4">
        <v>0.82</v>
      </c>
      <c r="J88" s="5">
        <v>0.985286</v>
      </c>
      <c r="K88" s="34">
        <v>25.879000000000001</v>
      </c>
      <c r="L88" s="33">
        <v>0.82</v>
      </c>
      <c r="M88" s="5">
        <v>0.98375999999999997</v>
      </c>
      <c r="N88" s="34">
        <v>24.473500000000001</v>
      </c>
    </row>
    <row r="89" spans="3:14" x14ac:dyDescent="0.25">
      <c r="C89" s="33">
        <v>0.83</v>
      </c>
      <c r="D89" s="5">
        <v>0.98792599999999997</v>
      </c>
      <c r="E89" s="6">
        <v>25.795300000000001</v>
      </c>
      <c r="F89" s="4">
        <v>0.83</v>
      </c>
      <c r="G89" s="5">
        <v>0.98631199999999997</v>
      </c>
      <c r="H89" s="6">
        <v>25.553000000000001</v>
      </c>
      <c r="I89" s="4">
        <v>0.83</v>
      </c>
      <c r="J89" s="5">
        <v>0.98636500000000005</v>
      </c>
      <c r="K89" s="34">
        <v>25.560199999999998</v>
      </c>
      <c r="L89" s="33">
        <v>0.83</v>
      </c>
      <c r="M89" s="5">
        <v>0.984657</v>
      </c>
      <c r="N89" s="34">
        <v>24.240300000000001</v>
      </c>
    </row>
    <row r="90" spans="3:14" x14ac:dyDescent="0.25">
      <c r="C90" s="33">
        <v>0.84</v>
      </c>
      <c r="D90" s="5">
        <v>0.98891300000000004</v>
      </c>
      <c r="E90" s="6">
        <v>25.456600000000002</v>
      </c>
      <c r="F90" s="4">
        <v>0.84</v>
      </c>
      <c r="G90" s="5">
        <v>0.98735499999999998</v>
      </c>
      <c r="H90" s="6">
        <v>25.238900000000001</v>
      </c>
      <c r="I90" s="4">
        <v>0.84</v>
      </c>
      <c r="J90" s="5">
        <v>0.98740600000000001</v>
      </c>
      <c r="K90" s="34">
        <v>25.2454</v>
      </c>
      <c r="L90" s="33">
        <v>0.84</v>
      </c>
      <c r="M90" s="5">
        <v>0.98553100000000005</v>
      </c>
      <c r="N90" s="34">
        <v>24.0124</v>
      </c>
    </row>
    <row r="91" spans="3:14" x14ac:dyDescent="0.25">
      <c r="C91" s="33">
        <v>0.85</v>
      </c>
      <c r="D91" s="5">
        <v>0.98985699999999999</v>
      </c>
      <c r="E91" s="6">
        <v>25.123000000000001</v>
      </c>
      <c r="F91" s="4">
        <v>0.85</v>
      </c>
      <c r="G91" s="5">
        <v>0.98836299999999999</v>
      </c>
      <c r="H91" s="6">
        <v>24.928699999999999</v>
      </c>
      <c r="I91" s="4">
        <v>0.85</v>
      </c>
      <c r="J91" s="5">
        <v>0.98841100000000004</v>
      </c>
      <c r="K91" s="34">
        <v>24.9344</v>
      </c>
      <c r="L91" s="33">
        <v>0.85</v>
      </c>
      <c r="M91" s="5">
        <v>0.98638599999999999</v>
      </c>
      <c r="N91" s="34">
        <v>23.7896</v>
      </c>
    </row>
    <row r="92" spans="3:14" x14ac:dyDescent="0.25">
      <c r="C92" s="33">
        <v>0.86</v>
      </c>
      <c r="D92" s="5">
        <v>0.99075999999999997</v>
      </c>
      <c r="E92" s="6">
        <v>24.794499999999999</v>
      </c>
      <c r="F92" s="4">
        <v>0.86</v>
      </c>
      <c r="G92" s="5">
        <v>0.98933499999999996</v>
      </c>
      <c r="H92" s="6">
        <v>24.622299999999999</v>
      </c>
      <c r="I92" s="4">
        <v>0.86</v>
      </c>
      <c r="J92" s="5">
        <v>0.98938099999999995</v>
      </c>
      <c r="K92" s="34">
        <v>24.627300000000002</v>
      </c>
      <c r="L92" s="33">
        <v>0.86</v>
      </c>
      <c r="M92" s="5">
        <v>0.98722399999999999</v>
      </c>
      <c r="N92" s="34">
        <v>23.5716</v>
      </c>
    </row>
    <row r="93" spans="3:14" x14ac:dyDescent="0.25">
      <c r="C93" s="33">
        <v>0.87</v>
      </c>
      <c r="D93" s="5">
        <v>0.99162399999999995</v>
      </c>
      <c r="E93" s="6">
        <v>24.471</v>
      </c>
      <c r="F93" s="4">
        <v>0.87</v>
      </c>
      <c r="G93" s="5">
        <v>0.99027500000000002</v>
      </c>
      <c r="H93" s="6">
        <v>24.319500000000001</v>
      </c>
      <c r="I93" s="4">
        <v>0.87</v>
      </c>
      <c r="J93" s="5">
        <v>0.99031800000000003</v>
      </c>
      <c r="K93" s="34">
        <v>24.324000000000002</v>
      </c>
      <c r="L93" s="33">
        <v>0.87</v>
      </c>
      <c r="M93" s="5">
        <v>0.98804700000000001</v>
      </c>
      <c r="N93" s="34">
        <v>23.358000000000001</v>
      </c>
    </row>
    <row r="94" spans="3:14" x14ac:dyDescent="0.25">
      <c r="C94" s="33">
        <v>0.88</v>
      </c>
      <c r="D94" s="5">
        <v>0.99245099999999997</v>
      </c>
      <c r="E94" s="6">
        <v>24.1524</v>
      </c>
      <c r="F94" s="4">
        <v>0.88</v>
      </c>
      <c r="G94" s="5">
        <v>0.99118300000000004</v>
      </c>
      <c r="H94" s="6">
        <v>24.020399999999999</v>
      </c>
      <c r="I94" s="4">
        <v>0.88</v>
      </c>
      <c r="J94" s="5">
        <v>0.99122299999999997</v>
      </c>
      <c r="K94" s="34">
        <v>24.0243</v>
      </c>
      <c r="L94" s="33">
        <v>0.88</v>
      </c>
      <c r="M94" s="5">
        <v>0.98885900000000004</v>
      </c>
      <c r="N94" s="34">
        <v>23.148599999999998</v>
      </c>
    </row>
    <row r="95" spans="3:14" x14ac:dyDescent="0.25">
      <c r="C95" s="33">
        <v>0.89</v>
      </c>
      <c r="D95" s="5">
        <v>0.99324199999999996</v>
      </c>
      <c r="E95" s="6">
        <v>23.838799999999999</v>
      </c>
      <c r="F95" s="4">
        <v>0.89</v>
      </c>
      <c r="G95" s="5">
        <v>0.99206099999999997</v>
      </c>
      <c r="H95" s="6">
        <v>23.724900000000002</v>
      </c>
      <c r="I95" s="4">
        <v>0.89</v>
      </c>
      <c r="J95" s="5">
        <v>0.99209800000000004</v>
      </c>
      <c r="K95" s="34">
        <v>23.728200000000001</v>
      </c>
      <c r="L95" s="33">
        <v>0.89</v>
      </c>
      <c r="M95" s="5">
        <v>0.98966200000000004</v>
      </c>
      <c r="N95" s="34">
        <v>22.943000000000001</v>
      </c>
    </row>
    <row r="96" spans="3:14" x14ac:dyDescent="0.25">
      <c r="C96" s="33">
        <v>0.9</v>
      </c>
      <c r="D96" s="5">
        <v>0.99399999999999999</v>
      </c>
      <c r="E96" s="6">
        <v>23.529900000000001</v>
      </c>
      <c r="F96" s="4">
        <v>0.9</v>
      </c>
      <c r="G96" s="5">
        <v>0.99290900000000004</v>
      </c>
      <c r="H96" s="6">
        <v>23.4329</v>
      </c>
      <c r="I96" s="4">
        <v>0.9</v>
      </c>
      <c r="J96" s="5">
        <v>0.99294300000000002</v>
      </c>
      <c r="K96" s="34">
        <v>23.435700000000001</v>
      </c>
      <c r="L96" s="33">
        <v>0.9</v>
      </c>
      <c r="M96" s="5">
        <v>0.99046199999999995</v>
      </c>
      <c r="N96" s="34">
        <v>22.740600000000001</v>
      </c>
    </row>
    <row r="97" spans="3:14" x14ac:dyDescent="0.25">
      <c r="C97" s="33">
        <v>0.91</v>
      </c>
      <c r="D97" s="5">
        <v>0.99472400000000005</v>
      </c>
      <c r="E97" s="6">
        <v>23.2258</v>
      </c>
      <c r="F97" s="4">
        <v>0.91</v>
      </c>
      <c r="G97" s="5">
        <v>0.99372899999999997</v>
      </c>
      <c r="H97" s="6">
        <v>23.144300000000001</v>
      </c>
      <c r="I97" s="4">
        <v>0.91</v>
      </c>
      <c r="J97" s="5">
        <v>0.99375999999999998</v>
      </c>
      <c r="K97" s="34">
        <v>23.146699999999999</v>
      </c>
      <c r="L97" s="33">
        <v>0.91</v>
      </c>
      <c r="M97" s="5">
        <v>0.99126199999999998</v>
      </c>
      <c r="N97" s="34">
        <v>22.540900000000001</v>
      </c>
    </row>
    <row r="98" spans="3:14" x14ac:dyDescent="0.25">
      <c r="C98" s="33">
        <v>0.92</v>
      </c>
      <c r="D98" s="5">
        <v>0.99541800000000003</v>
      </c>
      <c r="E98" s="6">
        <v>22.926400000000001</v>
      </c>
      <c r="F98" s="4">
        <v>0.92</v>
      </c>
      <c r="G98" s="5">
        <v>0.99452200000000002</v>
      </c>
      <c r="H98" s="6">
        <v>22.859100000000002</v>
      </c>
      <c r="I98" s="4">
        <v>0.92</v>
      </c>
      <c r="J98" s="5">
        <v>0.99455000000000005</v>
      </c>
      <c r="K98" s="34">
        <v>22.8611</v>
      </c>
      <c r="L98" s="33">
        <v>0.92</v>
      </c>
      <c r="M98" s="5">
        <v>0.99206899999999998</v>
      </c>
      <c r="N98" s="34">
        <v>22.3432</v>
      </c>
    </row>
    <row r="99" spans="3:14" x14ac:dyDescent="0.25">
      <c r="C99" s="33">
        <v>0.93</v>
      </c>
      <c r="D99" s="5">
        <v>0.99608200000000002</v>
      </c>
      <c r="E99" s="6">
        <v>22.631599999999999</v>
      </c>
      <c r="F99" s="4">
        <v>0.93</v>
      </c>
      <c r="G99" s="5">
        <v>0.99528899999999998</v>
      </c>
      <c r="H99" s="6">
        <v>22.577300000000001</v>
      </c>
      <c r="I99" s="4">
        <v>0.93</v>
      </c>
      <c r="J99" s="5">
        <v>0.995313</v>
      </c>
      <c r="K99" s="34">
        <v>22.578900000000001</v>
      </c>
      <c r="L99" s="33">
        <v>0.93</v>
      </c>
      <c r="M99" s="5">
        <v>0.99288699999999996</v>
      </c>
      <c r="N99" s="34">
        <v>22.146699999999999</v>
      </c>
    </row>
    <row r="100" spans="3:14" x14ac:dyDescent="0.25">
      <c r="C100" s="33">
        <v>0.94</v>
      </c>
      <c r="D100" s="5">
        <v>0.99671699999999996</v>
      </c>
      <c r="E100" s="6">
        <v>22.3414</v>
      </c>
      <c r="F100" s="4">
        <v>0.94</v>
      </c>
      <c r="G100" s="5">
        <v>0.99602999999999997</v>
      </c>
      <c r="H100" s="6">
        <v>22.2988</v>
      </c>
      <c r="I100" s="4">
        <v>0.94</v>
      </c>
      <c r="J100" s="5">
        <v>0.99605100000000002</v>
      </c>
      <c r="K100" s="34">
        <v>22.3</v>
      </c>
      <c r="L100" s="33">
        <v>0.94</v>
      </c>
      <c r="M100" s="5">
        <v>0.993726</v>
      </c>
      <c r="N100" s="34">
        <v>21.950399999999998</v>
      </c>
    </row>
    <row r="101" spans="3:14" x14ac:dyDescent="0.25">
      <c r="C101" s="33">
        <v>0.95</v>
      </c>
      <c r="D101" s="5">
        <v>0.99732500000000002</v>
      </c>
      <c r="E101" s="6">
        <v>22.055800000000001</v>
      </c>
      <c r="F101" s="4">
        <v>0.95</v>
      </c>
      <c r="G101" s="5">
        <v>0.99674700000000005</v>
      </c>
      <c r="H101" s="6">
        <v>22.023399999999999</v>
      </c>
      <c r="I101" s="4">
        <v>0.95</v>
      </c>
      <c r="J101" s="5">
        <v>0.99676500000000001</v>
      </c>
      <c r="K101" s="34">
        <v>22.0244</v>
      </c>
      <c r="L101" s="33">
        <v>0.95</v>
      </c>
      <c r="M101" s="5">
        <v>0.99459500000000001</v>
      </c>
      <c r="N101" s="34">
        <v>21.7532</v>
      </c>
    </row>
    <row r="102" spans="3:14" x14ac:dyDescent="0.25">
      <c r="C102" s="33">
        <v>0.96</v>
      </c>
      <c r="D102" s="5">
        <v>0.99790800000000002</v>
      </c>
      <c r="E102" s="6">
        <v>21.7746</v>
      </c>
      <c r="F102" s="4">
        <v>0.96</v>
      </c>
      <c r="G102" s="5">
        <v>0.99744100000000002</v>
      </c>
      <c r="H102" s="6">
        <v>21.751300000000001</v>
      </c>
      <c r="I102" s="4">
        <v>0.96</v>
      </c>
      <c r="J102" s="5">
        <v>0.99745499999999998</v>
      </c>
      <c r="K102" s="34">
        <v>21.751899999999999</v>
      </c>
      <c r="L102" s="33">
        <v>0.96</v>
      </c>
      <c r="M102" s="5">
        <v>0.99550700000000003</v>
      </c>
      <c r="N102" s="34">
        <v>21.553699999999999</v>
      </c>
    </row>
    <row r="103" spans="3:14" x14ac:dyDescent="0.25">
      <c r="C103" s="33">
        <v>0.97</v>
      </c>
      <c r="D103" s="5">
        <v>0.99846500000000005</v>
      </c>
      <c r="E103" s="6">
        <v>21.497800000000002</v>
      </c>
      <c r="F103" s="4">
        <v>0.97</v>
      </c>
      <c r="G103" s="5">
        <v>0.99811300000000003</v>
      </c>
      <c r="H103" s="6">
        <v>21.482199999999999</v>
      </c>
      <c r="I103" s="4">
        <v>0.97</v>
      </c>
      <c r="J103" s="5">
        <v>0.99812299999999998</v>
      </c>
      <c r="K103" s="34">
        <v>21.482600000000001</v>
      </c>
      <c r="L103" s="33">
        <v>0.97</v>
      </c>
      <c r="M103" s="5">
        <v>0.99647699999999995</v>
      </c>
      <c r="N103" s="34">
        <v>21.350200000000001</v>
      </c>
    </row>
    <row r="104" spans="3:14" x14ac:dyDescent="0.25">
      <c r="C104" s="33">
        <v>0.98</v>
      </c>
      <c r="D104" s="5">
        <v>0.99899899999999997</v>
      </c>
      <c r="E104" s="6">
        <v>21.225300000000001</v>
      </c>
      <c r="F104" s="4">
        <v>0.98</v>
      </c>
      <c r="G104" s="5">
        <v>0.99876200000000004</v>
      </c>
      <c r="H104" s="6">
        <v>21.216200000000001</v>
      </c>
      <c r="I104" s="4">
        <v>0.98</v>
      </c>
      <c r="J104" s="5">
        <v>0.99877000000000005</v>
      </c>
      <c r="K104" s="34">
        <v>21.2165</v>
      </c>
      <c r="L104" s="33">
        <v>0.98</v>
      </c>
      <c r="M104" s="5">
        <v>0.99752799999999997</v>
      </c>
      <c r="N104" s="34">
        <v>21.140699999999999</v>
      </c>
    </row>
    <row r="105" spans="3:14" x14ac:dyDescent="0.25">
      <c r="C105" s="33">
        <v>0.99</v>
      </c>
      <c r="D105" s="5">
        <v>0.99951000000000001</v>
      </c>
      <c r="E105" s="6">
        <v>20.957100000000001</v>
      </c>
      <c r="F105" s="4">
        <v>0.99</v>
      </c>
      <c r="G105" s="5">
        <v>0.99939100000000003</v>
      </c>
      <c r="H105" s="6">
        <v>20.953199999999999</v>
      </c>
      <c r="I105" s="4">
        <v>0.99</v>
      </c>
      <c r="J105" s="5">
        <v>0.99939500000000003</v>
      </c>
      <c r="K105" s="34">
        <v>20.953299999999999</v>
      </c>
      <c r="L105" s="33">
        <v>0.99</v>
      </c>
      <c r="M105" s="5">
        <v>0.99868900000000005</v>
      </c>
      <c r="N105" s="34">
        <v>20.922599999999999</v>
      </c>
    </row>
    <row r="106" spans="3:14" ht="15.75" thickBot="1" x14ac:dyDescent="0.3">
      <c r="C106" s="35">
        <v>1</v>
      </c>
      <c r="D106" s="19">
        <v>1</v>
      </c>
      <c r="E106" s="36">
        <v>20.693100000000001</v>
      </c>
      <c r="F106" s="37">
        <v>1</v>
      </c>
      <c r="G106" s="19">
        <v>1</v>
      </c>
      <c r="H106" s="36">
        <v>20.693100000000001</v>
      </c>
      <c r="I106" s="37">
        <v>1</v>
      </c>
      <c r="J106" s="19">
        <v>1</v>
      </c>
      <c r="K106" s="38">
        <v>20.693100000000001</v>
      </c>
      <c r="L106" s="35">
        <v>1</v>
      </c>
      <c r="M106" s="19">
        <v>1</v>
      </c>
      <c r="N106" s="38">
        <v>20.693100000000001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G156"/>
  <sheetViews>
    <sheetView topLeftCell="A13" zoomScale="68" zoomScaleNormal="68" workbookViewId="0">
      <selection activeCell="AE14" sqref="AE14"/>
    </sheetView>
  </sheetViews>
  <sheetFormatPr defaultRowHeight="15" x14ac:dyDescent="0.25"/>
  <cols>
    <col min="7" max="7" width="13.85546875" bestFit="1" customWidth="1"/>
    <col min="8" max="8" width="13.5703125" bestFit="1" customWidth="1"/>
    <col min="11" max="11" width="10.7109375" bestFit="1" customWidth="1"/>
    <col min="12" max="12" width="13.28515625" bestFit="1" customWidth="1"/>
    <col min="15" max="16" width="13.85546875" bestFit="1" customWidth="1"/>
    <col min="17" max="17" width="13.5703125" bestFit="1" customWidth="1"/>
    <col min="18" max="18" width="13.85546875" bestFit="1" customWidth="1"/>
    <col min="19" max="19" width="13.28515625" bestFit="1" customWidth="1"/>
    <col min="22" max="22" width="14.85546875" bestFit="1" customWidth="1"/>
    <col min="23" max="23" width="13.85546875" bestFit="1" customWidth="1"/>
    <col min="25" max="25" width="15.85546875" bestFit="1" customWidth="1"/>
    <col min="26" max="27" width="14.28515625" bestFit="1" customWidth="1"/>
    <col min="28" max="28" width="13.5703125" bestFit="1" customWidth="1"/>
    <col min="29" max="29" width="13.85546875" bestFit="1" customWidth="1"/>
    <col min="31" max="31" width="10.140625" bestFit="1" customWidth="1"/>
    <col min="35" max="35" width="14" bestFit="1" customWidth="1"/>
  </cols>
  <sheetData>
    <row r="2" spans="1:33" x14ac:dyDescent="0.25">
      <c r="P2">
        <v>0</v>
      </c>
      <c r="Q2">
        <v>0</v>
      </c>
    </row>
    <row r="3" spans="1:33" x14ac:dyDescent="0.25">
      <c r="P3">
        <v>1</v>
      </c>
      <c r="Q3">
        <v>0</v>
      </c>
    </row>
    <row r="4" spans="1:33" x14ac:dyDescent="0.25">
      <c r="B4" t="s">
        <v>0</v>
      </c>
      <c r="V4" s="1" t="s">
        <v>16</v>
      </c>
      <c r="W4" s="3"/>
      <c r="Z4" s="1" t="s">
        <v>18</v>
      </c>
      <c r="AA4" s="2"/>
      <c r="AB4" s="2"/>
      <c r="AC4" s="3"/>
    </row>
    <row r="5" spans="1:33" x14ac:dyDescent="0.25">
      <c r="V5" s="8"/>
      <c r="W5" s="10"/>
      <c r="Z5" s="8"/>
      <c r="AA5" s="9"/>
      <c r="AB5" s="9"/>
      <c r="AC5" s="10"/>
    </row>
    <row r="6" spans="1:33" x14ac:dyDescent="0.25">
      <c r="A6" s="1" t="s">
        <v>1</v>
      </c>
      <c r="B6" s="2" t="s">
        <v>50</v>
      </c>
      <c r="C6" s="2"/>
      <c r="D6" s="2"/>
      <c r="E6" s="2"/>
      <c r="F6" s="2"/>
      <c r="G6" s="2"/>
      <c r="H6" s="3"/>
      <c r="J6" s="1" t="s">
        <v>8</v>
      </c>
      <c r="K6" s="2" t="s">
        <v>51</v>
      </c>
      <c r="L6" s="2"/>
      <c r="M6" s="2"/>
      <c r="N6" s="2"/>
      <c r="O6" s="2"/>
      <c r="P6" s="2"/>
      <c r="Q6" s="3"/>
      <c r="S6" t="s">
        <v>52</v>
      </c>
      <c r="T6" s="24">
        <v>20.2</v>
      </c>
      <c r="V6" s="4" t="s">
        <v>35</v>
      </c>
      <c r="W6" s="25">
        <v>2.631E-2</v>
      </c>
      <c r="Z6" s="15" t="s">
        <v>69</v>
      </c>
      <c r="AA6" s="2">
        <f>MIN(R58:R156)</f>
        <v>-346.34069927654889</v>
      </c>
      <c r="AB6" s="2" t="s">
        <v>39</v>
      </c>
      <c r="AC6" s="3">
        <f>34*AA8*((ABS(T6-T7))/(T8+273.15))</f>
        <v>13.960457157894972</v>
      </c>
    </row>
    <row r="7" spans="1:33" x14ac:dyDescent="0.25">
      <c r="A7" s="4"/>
      <c r="B7" s="5"/>
      <c r="C7" s="5"/>
      <c r="D7" s="5"/>
      <c r="E7" s="5"/>
      <c r="F7" s="5"/>
      <c r="G7" s="5"/>
      <c r="H7" s="6"/>
      <c r="J7" s="4"/>
      <c r="K7" s="5"/>
      <c r="L7" s="5"/>
      <c r="M7" s="5"/>
      <c r="N7" s="5"/>
      <c r="O7" s="5"/>
      <c r="P7" s="5"/>
      <c r="Q7" s="6"/>
      <c r="S7" t="s">
        <v>53</v>
      </c>
      <c r="T7" s="24">
        <v>78.37</v>
      </c>
      <c r="V7" s="4" t="s">
        <v>36</v>
      </c>
      <c r="W7" s="25">
        <v>0.24540000000000001</v>
      </c>
      <c r="Z7" s="21" t="s">
        <v>20</v>
      </c>
      <c r="AA7" s="5">
        <f>-237.02+1.3863*AA6</f>
        <v>-717.15211140707981</v>
      </c>
      <c r="AB7" s="14" t="s">
        <v>55</v>
      </c>
      <c r="AC7" s="6">
        <f>ABS(W8-AC6)</f>
        <v>3.2391857642519408</v>
      </c>
    </row>
    <row r="8" spans="1:33" x14ac:dyDescent="0.25">
      <c r="A8" s="4"/>
      <c r="B8" s="5" t="s">
        <v>2</v>
      </c>
      <c r="C8" s="5" t="s">
        <v>3</v>
      </c>
      <c r="D8" s="5" t="s">
        <v>4</v>
      </c>
      <c r="E8" s="5"/>
      <c r="F8" s="5" t="s">
        <v>5</v>
      </c>
      <c r="G8" s="5" t="s">
        <v>6</v>
      </c>
      <c r="H8" s="6" t="s">
        <v>24</v>
      </c>
      <c r="J8" s="4"/>
      <c r="K8" s="5" t="s">
        <v>2</v>
      </c>
      <c r="L8" s="5" t="s">
        <v>3</v>
      </c>
      <c r="M8" s="5" t="s">
        <v>4</v>
      </c>
      <c r="N8" s="5"/>
      <c r="O8" s="5" t="s">
        <v>5</v>
      </c>
      <c r="P8" s="5" t="s">
        <v>6</v>
      </c>
      <c r="Q8" s="6" t="s">
        <v>24</v>
      </c>
      <c r="S8" t="s">
        <v>37</v>
      </c>
      <c r="T8" s="24">
        <f>T6</f>
        <v>20.2</v>
      </c>
      <c r="V8" s="4" t="s">
        <v>30</v>
      </c>
      <c r="W8" s="6">
        <f>100*((ABS(W6))/W7)</f>
        <v>10.721271393643031</v>
      </c>
      <c r="Z8" s="22" t="s">
        <v>33</v>
      </c>
      <c r="AA8" s="9">
        <f>ABS(AA7/AA6)</f>
        <v>2.0706550310289766</v>
      </c>
      <c r="AB8" s="58" t="s">
        <v>31</v>
      </c>
      <c r="AC8" s="57" t="b">
        <f>IF(AC7&lt;10,TRUE,FALSE)</f>
        <v>1</v>
      </c>
    </row>
    <row r="9" spans="1:33" ht="15.75" thickBot="1" x14ac:dyDescent="0.3">
      <c r="A9" s="4"/>
      <c r="B9" s="5"/>
      <c r="C9" s="5"/>
      <c r="D9" s="5"/>
      <c r="E9" s="5"/>
      <c r="F9" s="5"/>
      <c r="G9" s="5"/>
      <c r="H9" s="6"/>
      <c r="J9" s="4"/>
      <c r="K9" s="5"/>
      <c r="L9" s="5"/>
      <c r="M9" s="5"/>
      <c r="N9" s="5"/>
      <c r="O9" s="5"/>
      <c r="P9" s="5"/>
      <c r="Q9" s="6"/>
      <c r="V9" s="4" t="s">
        <v>38</v>
      </c>
      <c r="W9" s="6">
        <f>150*((T7-T8)/(T8+273.15))</f>
        <v>29.744332708368844</v>
      </c>
    </row>
    <row r="10" spans="1:33" x14ac:dyDescent="0.25">
      <c r="A10" s="47" t="s">
        <v>10</v>
      </c>
      <c r="B10" s="45">
        <v>3.6863899999999998</v>
      </c>
      <c r="C10" s="45">
        <v>822.89400000000001</v>
      </c>
      <c r="D10" s="45">
        <v>-69.899000000000001</v>
      </c>
      <c r="E10" s="48"/>
      <c r="F10" s="48">
        <v>20.25</v>
      </c>
      <c r="G10" s="48">
        <v>104.35</v>
      </c>
      <c r="H10" s="49" t="s">
        <v>7</v>
      </c>
      <c r="J10" s="22" t="s">
        <v>9</v>
      </c>
      <c r="K10" s="46">
        <v>5.2467699999999997</v>
      </c>
      <c r="L10" s="46">
        <v>1598.673</v>
      </c>
      <c r="M10" s="46">
        <v>-46.423999999999999</v>
      </c>
      <c r="N10" s="23"/>
      <c r="O10" s="23">
        <v>19.62</v>
      </c>
      <c r="P10" s="23">
        <v>93.48</v>
      </c>
      <c r="Q10" s="44" t="s">
        <v>7</v>
      </c>
      <c r="V10" s="4" t="s">
        <v>54</v>
      </c>
      <c r="W10" s="6">
        <f>ABS(W8-W9)</f>
        <v>19.023061314725815</v>
      </c>
      <c r="Z10" s="1"/>
      <c r="AA10" s="2" t="s">
        <v>19</v>
      </c>
      <c r="AB10" s="2"/>
      <c r="AC10" s="2"/>
      <c r="AD10" s="2" t="s">
        <v>29</v>
      </c>
      <c r="AE10" s="2"/>
      <c r="AF10" s="2"/>
      <c r="AG10" s="3"/>
    </row>
    <row r="11" spans="1:33" x14ac:dyDescent="0.25">
      <c r="A11" s="4"/>
      <c r="B11" s="5"/>
      <c r="C11" s="5"/>
      <c r="D11" s="5"/>
      <c r="E11" s="5"/>
      <c r="F11" s="5"/>
      <c r="G11" s="5"/>
      <c r="H11" s="5"/>
      <c r="J11" s="5"/>
      <c r="K11" s="12"/>
      <c r="L11" s="12"/>
      <c r="M11" s="12"/>
      <c r="N11" s="5"/>
      <c r="O11" s="5"/>
      <c r="P11" s="5"/>
      <c r="Q11" s="5"/>
      <c r="S11" s="40"/>
      <c r="T11" s="40"/>
      <c r="V11" s="56" t="s">
        <v>31</v>
      </c>
      <c r="W11" s="57" t="b">
        <f>IF(W10&lt;10,TRUE,FALSE)</f>
        <v>0</v>
      </c>
      <c r="Z11" s="4" t="s">
        <v>48</v>
      </c>
      <c r="AA11" s="5" t="s">
        <v>56</v>
      </c>
      <c r="AB11" s="14">
        <f>-SLOPE(S58:S156,A58:A156)*8.314</f>
        <v>25783.236053933811</v>
      </c>
      <c r="AC11" s="5"/>
      <c r="AD11" s="5" t="s">
        <v>26</v>
      </c>
      <c r="AE11" s="41">
        <v>8.8504000000000005</v>
      </c>
      <c r="AF11" s="5"/>
      <c r="AG11" s="6"/>
    </row>
    <row r="12" spans="1:33" x14ac:dyDescent="0.25">
      <c r="A12" s="21"/>
      <c r="B12" s="14"/>
      <c r="C12" s="14"/>
      <c r="D12" s="14"/>
      <c r="E12" s="14"/>
      <c r="F12" s="14"/>
      <c r="G12" s="14"/>
      <c r="H12" s="14"/>
      <c r="J12" s="14"/>
      <c r="K12" s="42"/>
      <c r="L12" s="42"/>
      <c r="M12" s="42"/>
      <c r="N12" s="14"/>
      <c r="O12" s="14"/>
      <c r="P12" s="14"/>
      <c r="Q12" s="14"/>
      <c r="S12" s="40"/>
      <c r="T12" s="40"/>
      <c r="Z12" s="4" t="s">
        <v>48</v>
      </c>
      <c r="AA12" s="5" t="s">
        <v>57</v>
      </c>
      <c r="AB12" s="14">
        <f>-SLOPE(T58:T156,A58:A156)*8.314</f>
        <v>41862.597697077988</v>
      </c>
      <c r="AC12" s="5"/>
      <c r="AD12" s="5" t="s">
        <v>9</v>
      </c>
      <c r="AE12" s="41">
        <v>8.6989999999999998</v>
      </c>
      <c r="AF12" s="5"/>
      <c r="AG12" s="6"/>
    </row>
    <row r="13" spans="1:33" x14ac:dyDescent="0.25">
      <c r="A13" s="4"/>
      <c r="B13" s="5"/>
      <c r="C13" s="5"/>
      <c r="D13" s="5"/>
      <c r="E13" s="5"/>
      <c r="F13" s="5"/>
      <c r="G13" s="5"/>
      <c r="H13" s="5"/>
      <c r="J13" s="14"/>
      <c r="K13" s="43"/>
      <c r="L13" s="43"/>
      <c r="M13" s="43"/>
      <c r="N13" s="14"/>
      <c r="O13" s="14"/>
      <c r="P13" s="14"/>
      <c r="Q13" s="14"/>
      <c r="Z13" s="4" t="s">
        <v>49</v>
      </c>
      <c r="AA13" s="5" t="s">
        <v>58</v>
      </c>
      <c r="AB13" s="5">
        <f>AB11/(T6+273.15)</f>
        <v>87.892401751947546</v>
      </c>
      <c r="AC13" s="5"/>
      <c r="AD13" s="5"/>
      <c r="AE13" s="14"/>
      <c r="AF13" s="5"/>
      <c r="AG13" s="6"/>
    </row>
    <row r="14" spans="1:33" x14ac:dyDescent="0.25">
      <c r="J14" s="14"/>
      <c r="K14" s="42"/>
      <c r="L14" s="42"/>
      <c r="M14" s="42"/>
      <c r="N14" s="14"/>
      <c r="O14" s="14"/>
      <c r="P14" s="14"/>
      <c r="Q14" s="14"/>
      <c r="Z14" s="8" t="s">
        <v>49</v>
      </c>
      <c r="AA14" s="9" t="s">
        <v>59</v>
      </c>
      <c r="AB14" s="9">
        <f>AB12/(T7+273.15)</f>
        <v>119.09023013506483</v>
      </c>
      <c r="AC14" s="9"/>
      <c r="AD14" s="9" t="s">
        <v>30</v>
      </c>
      <c r="AE14" s="9">
        <f>100*(ABS(AE12-AE11))/(AE12+AE11)</f>
        <v>0.86270755695351786</v>
      </c>
      <c r="AF14" s="58" t="s">
        <v>31</v>
      </c>
      <c r="AG14" s="57" t="b">
        <f>IF(AE14&lt;=5,TRUE,FALSE)</f>
        <v>1</v>
      </c>
    </row>
    <row r="15" spans="1:33" x14ac:dyDescent="0.25">
      <c r="J15" s="14"/>
      <c r="K15" s="43"/>
      <c r="L15" s="43"/>
      <c r="M15" s="43"/>
      <c r="N15" s="14"/>
      <c r="O15" s="14"/>
      <c r="P15" s="14"/>
      <c r="Q15" s="14"/>
    </row>
    <row r="16" spans="1:33" x14ac:dyDescent="0.25">
      <c r="J16" s="14"/>
      <c r="K16" s="42"/>
      <c r="L16" s="42"/>
      <c r="M16" s="42"/>
      <c r="N16" s="14"/>
      <c r="O16" s="42"/>
      <c r="P16" s="42"/>
      <c r="Q16" s="14"/>
    </row>
    <row r="28" spans="31:31" ht="15.75" thickBot="1" x14ac:dyDescent="0.3">
      <c r="AE28" s="19"/>
    </row>
    <row r="46" spans="2:9" x14ac:dyDescent="0.25">
      <c r="C46">
        <v>1</v>
      </c>
      <c r="D46">
        <v>2</v>
      </c>
      <c r="E46">
        <v>3</v>
      </c>
      <c r="F46">
        <v>4</v>
      </c>
      <c r="G46">
        <v>5</v>
      </c>
      <c r="H46">
        <v>6</v>
      </c>
      <c r="I46">
        <v>7</v>
      </c>
    </row>
    <row r="47" spans="2:9" x14ac:dyDescent="0.25">
      <c r="B47" t="s">
        <v>76</v>
      </c>
      <c r="C47">
        <v>46</v>
      </c>
      <c r="D47">
        <v>-4643.1000000000004</v>
      </c>
      <c r="E47">
        <v>0</v>
      </c>
      <c r="F47">
        <v>0</v>
      </c>
      <c r="G47">
        <v>-4.51</v>
      </c>
      <c r="H47">
        <f>0.000000000000000027</f>
        <v>2.7000000000000001E-17</v>
      </c>
      <c r="I47">
        <v>6</v>
      </c>
    </row>
    <row r="48" spans="2:9" x14ac:dyDescent="0.25">
      <c r="B48" t="s">
        <v>77</v>
      </c>
      <c r="C48">
        <v>66.400000000000006</v>
      </c>
      <c r="D48">
        <v>-7122.3</v>
      </c>
      <c r="E48">
        <v>0</v>
      </c>
      <c r="F48">
        <v>0</v>
      </c>
      <c r="G48">
        <v>-7.14</v>
      </c>
      <c r="H48">
        <f>0.00000289</f>
        <v>2.8899999999999999E-6</v>
      </c>
      <c r="I48">
        <v>2</v>
      </c>
    </row>
    <row r="54" spans="1:27" x14ac:dyDescent="0.25">
      <c r="D54" s="50" t="s">
        <v>64</v>
      </c>
      <c r="I54" s="50" t="s">
        <v>51</v>
      </c>
      <c r="O54" s="50" t="s">
        <v>16</v>
      </c>
      <c r="Q54" s="5"/>
      <c r="R54" s="20" t="s">
        <v>18</v>
      </c>
      <c r="S54" s="5"/>
      <c r="T54" s="5"/>
      <c r="U54" s="5"/>
      <c r="V54" s="50" t="s">
        <v>19</v>
      </c>
    </row>
    <row r="55" spans="1:27" x14ac:dyDescent="0.25">
      <c r="A55" s="1" t="s">
        <v>60</v>
      </c>
      <c r="B55" s="2" t="s">
        <v>46</v>
      </c>
      <c r="C55" s="3" t="s">
        <v>61</v>
      </c>
      <c r="D55" s="1" t="s">
        <v>11</v>
      </c>
      <c r="E55" s="2" t="s">
        <v>12</v>
      </c>
      <c r="F55" s="2" t="s">
        <v>13</v>
      </c>
      <c r="G55" s="51" t="s">
        <v>65</v>
      </c>
      <c r="H55" s="14" t="s">
        <v>75</v>
      </c>
      <c r="I55" s="1" t="s">
        <v>11</v>
      </c>
      <c r="J55" s="2" t="s">
        <v>12</v>
      </c>
      <c r="K55" s="2" t="s">
        <v>13</v>
      </c>
      <c r="L55" s="3" t="s">
        <v>66</v>
      </c>
      <c r="M55" s="14" t="s">
        <v>75</v>
      </c>
      <c r="N55" s="5"/>
      <c r="O55" s="1" t="s">
        <v>17</v>
      </c>
      <c r="P55" s="3" t="s">
        <v>34</v>
      </c>
      <c r="Q55" s="14"/>
      <c r="R55" s="15" t="s">
        <v>21</v>
      </c>
      <c r="S55" s="2" t="s">
        <v>67</v>
      </c>
      <c r="T55" s="3" t="s">
        <v>68</v>
      </c>
      <c r="U55" s="14"/>
      <c r="V55" s="1" t="s">
        <v>22</v>
      </c>
      <c r="W55" s="2" t="s">
        <v>23</v>
      </c>
      <c r="X55" s="2" t="s">
        <v>25</v>
      </c>
      <c r="Y55" s="2" t="s">
        <v>27</v>
      </c>
      <c r="Z55" s="2" t="s">
        <v>28</v>
      </c>
      <c r="AA55" s="3" t="s">
        <v>32</v>
      </c>
    </row>
    <row r="56" spans="1:27" x14ac:dyDescent="0.25">
      <c r="A56" s="8" t="s">
        <v>62</v>
      </c>
      <c r="B56" s="9" t="s">
        <v>63</v>
      </c>
      <c r="C56" s="10" t="s">
        <v>14</v>
      </c>
      <c r="D56" s="8" t="s">
        <v>15</v>
      </c>
      <c r="E56" s="9" t="s">
        <v>15</v>
      </c>
      <c r="F56" s="9" t="s">
        <v>14</v>
      </c>
      <c r="G56" s="10" t="s">
        <v>15</v>
      </c>
      <c r="H56" s="14" t="s">
        <v>14</v>
      </c>
      <c r="I56" s="8"/>
      <c r="J56" s="9" t="s">
        <v>15</v>
      </c>
      <c r="K56" s="9" t="s">
        <v>14</v>
      </c>
      <c r="L56" s="10" t="s">
        <v>15</v>
      </c>
      <c r="M56" s="14" t="s">
        <v>14</v>
      </c>
      <c r="N56" s="5"/>
      <c r="O56" s="8" t="s">
        <v>15</v>
      </c>
      <c r="P56" s="10" t="s">
        <v>15</v>
      </c>
      <c r="Q56" s="5"/>
      <c r="R56" s="8" t="s">
        <v>15</v>
      </c>
      <c r="S56" s="9" t="s">
        <v>15</v>
      </c>
      <c r="T56" s="10" t="s">
        <v>15</v>
      </c>
      <c r="U56" s="5"/>
      <c r="V56" s="8" t="s">
        <v>15</v>
      </c>
      <c r="W56" s="9" t="s">
        <v>15</v>
      </c>
      <c r="X56" s="9" t="s">
        <v>15</v>
      </c>
      <c r="Y56" s="9" t="s">
        <v>15</v>
      </c>
      <c r="Z56" s="9" t="s">
        <v>15</v>
      </c>
      <c r="AA56" s="10" t="s">
        <v>15</v>
      </c>
    </row>
    <row r="57" spans="1:27" x14ac:dyDescent="0.25">
      <c r="C57" s="20"/>
      <c r="F57" s="7"/>
      <c r="G57" s="17"/>
      <c r="I57" s="1"/>
      <c r="K57" s="11"/>
      <c r="L57" s="18"/>
      <c r="O57" s="1"/>
      <c r="P57" s="3"/>
      <c r="R57" s="1"/>
      <c r="S57" s="2"/>
      <c r="T57" s="3"/>
      <c r="V57" s="1"/>
      <c r="W57" s="2"/>
      <c r="X57" s="2"/>
      <c r="Y57" s="2"/>
      <c r="Z57" s="2"/>
      <c r="AA57" s="3"/>
    </row>
    <row r="58" spans="1:27" x14ac:dyDescent="0.25">
      <c r="A58">
        <f t="shared" ref="A58:A75" si="0">1/(273.15+B58)</f>
        <v>3.3915550279803286E-3</v>
      </c>
      <c r="B58" s="6">
        <v>21.700000000000045</v>
      </c>
      <c r="C58">
        <v>1.0129999999999999</v>
      </c>
      <c r="D58" s="33">
        <v>0.96650000000000003</v>
      </c>
      <c r="E58" s="5">
        <v>0.99870000000000003</v>
      </c>
      <c r="F58" s="7">
        <f t="shared" ref="F58:F75" si="1">(10^($B$10-($C$10/($D$10+273.15+B58))))</f>
        <v>1.0673004185086081</v>
      </c>
      <c r="G58" s="17">
        <f t="shared" ref="G58:G75" si="2">(C58*E58)/(F58*D58)</f>
        <v>0.98074467130846288</v>
      </c>
      <c r="H58">
        <f>(2.71828^($C$47+($D$47/(B58+273.15+$E$47))+$F$47*(B58+273.15)+$G$47*LN(B58+273.15)+$H$47*(B58+273.15)^($I$47)))*0.01</f>
        <v>1.0194601183631971</v>
      </c>
      <c r="I58" s="4">
        <f t="shared" ref="I58:J75" si="3">1-D58</f>
        <v>3.3499999999999974E-2</v>
      </c>
      <c r="J58" s="6">
        <f t="shared" si="3"/>
        <v>1.2999999999999678E-3</v>
      </c>
      <c r="K58" s="11">
        <f t="shared" ref="K58:K75" si="4">(10^($K$10-($L$10/($M$10+273.15+B58))))</f>
        <v>6.4798049009916356E-2</v>
      </c>
      <c r="L58" s="18">
        <f t="shared" ref="L58:L75" si="5">(C58*J58)/(I58*K58)</f>
        <v>0.6066609776349472</v>
      </c>
      <c r="M58">
        <f>(2.71828^($C$48+($D$48/(B58+273.15+$E$48))+$F$48*(B58+273.15)+$G$48*LN(B58+273.15)+$H$48*(B58+273.15)^($I$48)))*0.01</f>
        <v>6.6472304061181764E-2</v>
      </c>
      <c r="O58" s="4">
        <f t="shared" ref="O58:O75" si="6">LN(G58/L58)</f>
        <v>0.48034203795873204</v>
      </c>
      <c r="P58" s="6">
        <f>ABS(O58)</f>
        <v>0.48034203795873204</v>
      </c>
      <c r="Q58" s="14"/>
      <c r="R58" s="4">
        <f t="shared" ref="R58:R75" si="7">8.314*(273.15+B58)*((D58*LN(G58))+(I58*LN(L58)))</f>
        <v>-87.108875157862471</v>
      </c>
      <c r="S58" s="5">
        <f t="shared" ref="S58:S75" si="8">LN(F58)</f>
        <v>6.513248705670481E-2</v>
      </c>
      <c r="T58" s="6">
        <f t="shared" ref="T58:T75" si="9">LN(K58)</f>
        <v>-2.7364797839488202</v>
      </c>
      <c r="U58" s="14"/>
      <c r="V58" s="4">
        <f t="shared" ref="V58:V75" si="10">8.314*(B58+273.15)*((D58*LN(G58))+(I58*LN(L58)))</f>
        <v>-87.108875157862471</v>
      </c>
      <c r="W58" s="5">
        <f t="shared" ref="W58:W75" si="11">(D58*LN(E58/D58))+(I58*LN(J58/I58))</f>
        <v>-7.7172334749599142E-2</v>
      </c>
      <c r="X58" s="5">
        <f t="shared" ref="X58:X75" si="12">(D58*$AB$13)+(I58*$AB$14)</f>
        <v>88.937529002781972</v>
      </c>
      <c r="Y58" s="5">
        <f t="shared" ref="Y58:Y75" si="13">(V58-8.314*(B58+273.15)*W58)/X58</f>
        <v>1.1476602480960303</v>
      </c>
      <c r="Z58" s="5">
        <f>(((($T$6+273.15)*D58*$AB$13)+(($T$7+273.15)*I58*$AB$14))/X58)-(B58+273.15)</f>
        <v>1.1093656819022613</v>
      </c>
      <c r="AA58" s="6">
        <f t="shared" ref="AA58:AA75" si="14">Z58/Y58</f>
        <v>0.96663248878986641</v>
      </c>
    </row>
    <row r="59" spans="1:27" x14ac:dyDescent="0.25">
      <c r="A59">
        <f t="shared" si="0"/>
        <v>3.3679105482958371E-3</v>
      </c>
      <c r="B59" s="6">
        <v>23.770000000000039</v>
      </c>
      <c r="C59">
        <v>1.0129999999999999</v>
      </c>
      <c r="D59" s="33">
        <v>0.89349999999999996</v>
      </c>
      <c r="E59" s="5">
        <v>0.995</v>
      </c>
      <c r="F59" s="7">
        <f t="shared" si="1"/>
        <v>1.1525018433940248</v>
      </c>
      <c r="G59" s="17">
        <f t="shared" si="2"/>
        <v>0.97880536371897064</v>
      </c>
      <c r="H59">
        <f t="shared" ref="H59:H75" si="15">(2.71828^($C$47+($D$47/(B59+273.15+$E$47))+$F$47*(B59+273.15)+$G$47*LN(B59+273.15)+$H$47*(B59+273.15)^($I$47)))*0.01</f>
        <v>1.1032555949572749</v>
      </c>
      <c r="I59" s="4">
        <f t="shared" si="3"/>
        <v>0.10650000000000004</v>
      </c>
      <c r="J59" s="6">
        <f t="shared" si="3"/>
        <v>5.0000000000000044E-3</v>
      </c>
      <c r="K59" s="11">
        <f t="shared" si="4"/>
        <v>7.3238585449196938E-2</v>
      </c>
      <c r="L59" s="18">
        <f t="shared" si="5"/>
        <v>0.64936652113521798</v>
      </c>
      <c r="M59">
        <f t="shared" ref="M59:M75" si="16">(2.71828^($C$48+($D$48/(B59+273.15+$E$48))+$F$48*(B59+273.15)+$G$48*LN(B59+273.15)+$H$48*(B59+273.15)^($I$48)))*0.01</f>
        <v>7.5096740425398559E-2</v>
      </c>
      <c r="O59" s="4">
        <f t="shared" si="6"/>
        <v>0.41033550664007706</v>
      </c>
      <c r="P59" s="6">
        <f t="shared" ref="P59:P75" si="17">ABS(O59)</f>
        <v>0.41033550664007706</v>
      </c>
      <c r="Q59" s="14"/>
      <c r="R59" s="4">
        <f t="shared" si="7"/>
        <v>-160.76266535720822</v>
      </c>
      <c r="S59" s="5">
        <f t="shared" si="8"/>
        <v>0.14193509536159549</v>
      </c>
      <c r="T59" s="6">
        <f t="shared" si="9"/>
        <v>-2.6140328732728162</v>
      </c>
      <c r="U59" s="14"/>
      <c r="V59" s="4">
        <f t="shared" si="10"/>
        <v>-160.76266535720822</v>
      </c>
      <c r="W59" s="5">
        <f t="shared" si="11"/>
        <v>-0.22961491755762312</v>
      </c>
      <c r="X59" s="5">
        <f t="shared" si="12"/>
        <v>91.214970474749535</v>
      </c>
      <c r="Y59" s="5">
        <f t="shared" si="13"/>
        <v>4.4517153615670475</v>
      </c>
      <c r="Z59" s="5">
        <f t="shared" ref="Z59:Z75" si="18">(((($T$6+273.15)*D59*$AB$13)+(($T$7+273.15)*I59*$AB$14))/X59)-(B59+273.15)</f>
        <v>4.5183266893686209</v>
      </c>
      <c r="AA59" s="6">
        <f t="shared" si="14"/>
        <v>1.0149630698262175</v>
      </c>
    </row>
    <row r="60" spans="1:27" x14ac:dyDescent="0.25">
      <c r="A60">
        <f t="shared" si="0"/>
        <v>3.3537914612469396E-3</v>
      </c>
      <c r="B60" s="6">
        <v>25.020000000000039</v>
      </c>
      <c r="C60">
        <v>1.0129999999999999</v>
      </c>
      <c r="D60" s="33">
        <v>0.84909999999999997</v>
      </c>
      <c r="E60" s="5">
        <v>0.99209999999999998</v>
      </c>
      <c r="F60" s="7">
        <f t="shared" si="1"/>
        <v>1.2063978659919079</v>
      </c>
      <c r="G60" s="17">
        <f t="shared" si="2"/>
        <v>0.9811050108493814</v>
      </c>
      <c r="H60">
        <f t="shared" si="15"/>
        <v>1.1564411034118149</v>
      </c>
      <c r="I60" s="4">
        <f t="shared" si="3"/>
        <v>0.15090000000000003</v>
      </c>
      <c r="J60" s="6">
        <f t="shared" si="3"/>
        <v>7.9000000000000181E-3</v>
      </c>
      <c r="K60" s="11">
        <f t="shared" si="4"/>
        <v>7.8782323118902028E-2</v>
      </c>
      <c r="L60" s="18">
        <f t="shared" si="5"/>
        <v>0.67316032869627684</v>
      </c>
      <c r="M60">
        <f t="shared" si="16"/>
        <v>8.0760802893645484E-2</v>
      </c>
      <c r="O60" s="4">
        <f t="shared" si="6"/>
        <v>0.3766959674019052</v>
      </c>
      <c r="P60" s="6">
        <f t="shared" si="17"/>
        <v>0.3766959674019052</v>
      </c>
      <c r="Q60" s="14"/>
      <c r="R60" s="4">
        <f t="shared" si="7"/>
        <v>-188.20259164063245</v>
      </c>
      <c r="S60" s="5">
        <f t="shared" si="8"/>
        <v>0.18763894936407818</v>
      </c>
      <c r="T60" s="6">
        <f t="shared" si="9"/>
        <v>-2.5410666331853808</v>
      </c>
      <c r="U60" s="14"/>
      <c r="V60" s="4">
        <f t="shared" si="10"/>
        <v>-188.20259164063245</v>
      </c>
      <c r="W60" s="5">
        <f t="shared" si="11"/>
        <v>-0.31295815023712192</v>
      </c>
      <c r="X60" s="5">
        <f t="shared" si="12"/>
        <v>92.600154054959944</v>
      </c>
      <c r="Y60" s="5">
        <f t="shared" si="13"/>
        <v>6.3457355265335202</v>
      </c>
      <c r="Z60" s="5">
        <f t="shared" si="18"/>
        <v>6.4689286689666119</v>
      </c>
      <c r="AA60" s="6">
        <f t="shared" si="14"/>
        <v>1.0194135324294531</v>
      </c>
    </row>
    <row r="61" spans="1:27" x14ac:dyDescent="0.25">
      <c r="A61">
        <f t="shared" si="0"/>
        <v>3.3008747318039283E-3</v>
      </c>
      <c r="B61" s="6">
        <v>29.800000000000011</v>
      </c>
      <c r="C61">
        <v>1.0129999999999999</v>
      </c>
      <c r="D61" s="33">
        <v>0.72660000000000002</v>
      </c>
      <c r="E61" s="5">
        <v>0.97929999999999995</v>
      </c>
      <c r="F61" s="7">
        <f t="shared" si="1"/>
        <v>1.4303060172955144</v>
      </c>
      <c r="G61" s="17">
        <f t="shared" si="2"/>
        <v>0.95455474456574363</v>
      </c>
      <c r="H61">
        <f t="shared" si="15"/>
        <v>1.3788055606765945</v>
      </c>
      <c r="I61" s="4">
        <f t="shared" si="3"/>
        <v>0.27339999999999998</v>
      </c>
      <c r="J61" s="6">
        <f t="shared" si="3"/>
        <v>2.0700000000000052E-2</v>
      </c>
      <c r="K61" s="11">
        <f t="shared" si="4"/>
        <v>0.10345665440382135</v>
      </c>
      <c r="L61" s="18">
        <f t="shared" si="5"/>
        <v>0.74134924663601831</v>
      </c>
      <c r="M61">
        <f t="shared" si="16"/>
        <v>0.10596723438710402</v>
      </c>
      <c r="O61" s="4">
        <f t="shared" si="6"/>
        <v>0.25277316344411965</v>
      </c>
      <c r="P61" s="6">
        <f t="shared" si="17"/>
        <v>0.25277316344411965</v>
      </c>
      <c r="Q61" s="14"/>
      <c r="R61" s="4">
        <f t="shared" si="7"/>
        <v>-291.21127149712584</v>
      </c>
      <c r="S61" s="5">
        <f t="shared" si="8"/>
        <v>0.35788841948623817</v>
      </c>
      <c r="T61" s="6">
        <f t="shared" si="9"/>
        <v>-2.2686025520278124</v>
      </c>
      <c r="U61" s="14"/>
      <c r="V61" s="4">
        <f t="shared" si="10"/>
        <v>-291.21127149712584</v>
      </c>
      <c r="W61" s="5">
        <f t="shared" si="11"/>
        <v>-0.48872890355791648</v>
      </c>
      <c r="X61" s="5">
        <f t="shared" si="12"/>
        <v>96.421888031891811</v>
      </c>
      <c r="Y61" s="5">
        <f t="shared" si="13"/>
        <v>9.746366625319892</v>
      </c>
      <c r="Z61" s="5">
        <f t="shared" si="18"/>
        <v>10.042559502542929</v>
      </c>
      <c r="AA61" s="59">
        <f t="shared" si="14"/>
        <v>1.0303900816180631</v>
      </c>
    </row>
    <row r="62" spans="1:27" x14ac:dyDescent="0.25">
      <c r="A62">
        <f t="shared" si="0"/>
        <v>3.2654127481713687E-3</v>
      </c>
      <c r="B62" s="6">
        <v>33.090000000000032</v>
      </c>
      <c r="C62">
        <v>1.0129999999999999</v>
      </c>
      <c r="D62" s="33">
        <v>0.64370000000000005</v>
      </c>
      <c r="E62" s="5">
        <v>0.96560000000000001</v>
      </c>
      <c r="F62" s="7">
        <f t="shared" si="1"/>
        <v>1.6017027990767947</v>
      </c>
      <c r="G62" s="17">
        <f t="shared" si="2"/>
        <v>0.94872699641845704</v>
      </c>
      <c r="H62">
        <f t="shared" si="15"/>
        <v>1.5504645310147696</v>
      </c>
      <c r="I62" s="4">
        <f t="shared" si="3"/>
        <v>0.35629999999999995</v>
      </c>
      <c r="J62" s="6">
        <f t="shared" si="3"/>
        <v>3.4399999999999986E-2</v>
      </c>
      <c r="K62" s="11">
        <f t="shared" si="4"/>
        <v>0.12407183146225678</v>
      </c>
      <c r="L62" s="18">
        <f t="shared" si="5"/>
        <v>0.78827703168709773</v>
      </c>
      <c r="M62">
        <f t="shared" si="16"/>
        <v>0.12702341297576131</v>
      </c>
      <c r="O62" s="4">
        <f t="shared" si="6"/>
        <v>0.18527149108787988</v>
      </c>
      <c r="P62" s="6">
        <f t="shared" si="17"/>
        <v>0.18527149108787988</v>
      </c>
      <c r="Q62" s="14"/>
      <c r="R62" s="4">
        <f t="shared" si="7"/>
        <v>-302.08322411672253</v>
      </c>
      <c r="S62" s="5">
        <f t="shared" si="8"/>
        <v>0.47106731275679375</v>
      </c>
      <c r="T62" s="6">
        <f t="shared" si="9"/>
        <v>-2.0868945951125157</v>
      </c>
      <c r="U62" s="14"/>
      <c r="V62" s="4">
        <f t="shared" si="10"/>
        <v>-302.08322411672253</v>
      </c>
      <c r="W62" s="5">
        <f t="shared" si="11"/>
        <v>-0.57189716932369494</v>
      </c>
      <c r="X62" s="5">
        <f t="shared" si="12"/>
        <v>99.008188004852229</v>
      </c>
      <c r="Y62" s="5">
        <f t="shared" si="13"/>
        <v>11.655726440364774</v>
      </c>
      <c r="Z62" s="5">
        <f t="shared" si="18"/>
        <v>12.039863942583338</v>
      </c>
      <c r="AA62" s="6">
        <f t="shared" si="14"/>
        <v>1.0329569764856752</v>
      </c>
    </row>
    <row r="63" spans="1:27" x14ac:dyDescent="0.25">
      <c r="A63">
        <f t="shared" si="0"/>
        <v>3.2316442605997931E-3</v>
      </c>
      <c r="B63" s="6">
        <v>36.29000000000002</v>
      </c>
      <c r="C63">
        <v>1.0129999999999999</v>
      </c>
      <c r="D63" s="33">
        <v>0.58579999999999999</v>
      </c>
      <c r="E63" s="5">
        <v>0.95069999999999999</v>
      </c>
      <c r="F63" s="7">
        <f t="shared" si="1"/>
        <v>1.7827686906379581</v>
      </c>
      <c r="G63" s="17">
        <f t="shared" si="2"/>
        <v>0.92216486984298873</v>
      </c>
      <c r="H63">
        <f t="shared" si="15"/>
        <v>1.7330733383931134</v>
      </c>
      <c r="I63" s="4">
        <f t="shared" si="3"/>
        <v>0.41420000000000001</v>
      </c>
      <c r="J63" s="6">
        <f t="shared" si="3"/>
        <v>4.930000000000001E-2</v>
      </c>
      <c r="K63" s="11">
        <f t="shared" si="4"/>
        <v>0.14741280693196288</v>
      </c>
      <c r="L63" s="18">
        <f t="shared" si="5"/>
        <v>0.81792042651690666</v>
      </c>
      <c r="M63">
        <f t="shared" si="16"/>
        <v>0.15086016875302929</v>
      </c>
      <c r="O63" s="4">
        <f t="shared" si="6"/>
        <v>0.11995897141351884</v>
      </c>
      <c r="P63" s="6">
        <f t="shared" si="17"/>
        <v>0.11995897141351884</v>
      </c>
      <c r="Q63" s="14"/>
      <c r="R63" s="4">
        <f t="shared" si="7"/>
        <v>-336.29679629152804</v>
      </c>
      <c r="S63" s="5">
        <f t="shared" si="8"/>
        <v>0.57816760003228118</v>
      </c>
      <c r="T63" s="6">
        <f t="shared" si="9"/>
        <v>-1.9145184174383909</v>
      </c>
      <c r="U63" s="14"/>
      <c r="V63" s="4">
        <f t="shared" si="10"/>
        <v>-336.29679629152804</v>
      </c>
      <c r="W63" s="5">
        <f t="shared" si="11"/>
        <v>-0.59793743342448025</v>
      </c>
      <c r="X63" s="5">
        <f t="shared" si="12"/>
        <v>100.81454226823473</v>
      </c>
      <c r="Y63" s="5">
        <f t="shared" si="13"/>
        <v>11.922956155993209</v>
      </c>
      <c r="Z63" s="5">
        <f t="shared" si="18"/>
        <v>12.371783464760767</v>
      </c>
      <c r="AA63" s="6">
        <f t="shared" si="14"/>
        <v>1.0376439620254705</v>
      </c>
    </row>
    <row r="64" spans="1:27" x14ac:dyDescent="0.25">
      <c r="A64">
        <f t="shared" si="0"/>
        <v>3.2100667693888037E-3</v>
      </c>
      <c r="B64" s="6">
        <v>38.370000000000005</v>
      </c>
      <c r="C64">
        <v>1.0129999999999999</v>
      </c>
      <c r="D64" s="33">
        <v>0.55610000000000004</v>
      </c>
      <c r="E64" s="5">
        <v>0.93879999999999997</v>
      </c>
      <c r="F64" s="7">
        <f t="shared" si="1"/>
        <v>1.9083930015896928</v>
      </c>
      <c r="G64" s="17">
        <f t="shared" si="2"/>
        <v>0.89611101551128214</v>
      </c>
      <c r="H64">
        <f t="shared" si="15"/>
        <v>1.860492003667539</v>
      </c>
      <c r="I64" s="4">
        <f t="shared" si="3"/>
        <v>0.44389999999999996</v>
      </c>
      <c r="J64" s="6">
        <f t="shared" si="3"/>
        <v>6.1200000000000032E-2</v>
      </c>
      <c r="K64" s="11">
        <f t="shared" si="4"/>
        <v>0.16452289689165325</v>
      </c>
      <c r="L64" s="18">
        <f t="shared" si="5"/>
        <v>0.84888600669084857</v>
      </c>
      <c r="M64">
        <f t="shared" si="16"/>
        <v>0.16833131797383233</v>
      </c>
      <c r="O64" s="4">
        <f t="shared" si="6"/>
        <v>5.4139396980964705E-2</v>
      </c>
      <c r="P64" s="6">
        <f t="shared" si="17"/>
        <v>5.4139396980964705E-2</v>
      </c>
      <c r="Q64" s="14"/>
      <c r="R64" s="4">
        <f t="shared" si="7"/>
        <v>-346.34069927654889</v>
      </c>
      <c r="S64" s="5">
        <f t="shared" si="8"/>
        <v>0.64626152749195731</v>
      </c>
      <c r="T64" s="6">
        <f t="shared" si="9"/>
        <v>-1.8047055276321364</v>
      </c>
      <c r="U64" s="14"/>
      <c r="V64" s="4">
        <f t="shared" si="10"/>
        <v>-346.34069927654889</v>
      </c>
      <c r="W64" s="5">
        <f t="shared" si="11"/>
        <v>-0.58836242430608532</v>
      </c>
      <c r="X64" s="5">
        <f t="shared" si="12"/>
        <v>101.74111777121331</v>
      </c>
      <c r="Y64" s="5">
        <f t="shared" si="13"/>
        <v>11.573537207737418</v>
      </c>
      <c r="Z64" s="5">
        <f t="shared" si="18"/>
        <v>12.054828039093479</v>
      </c>
      <c r="AA64" s="6">
        <f t="shared" si="14"/>
        <v>1.0415854567810348</v>
      </c>
    </row>
    <row r="65" spans="1:27" x14ac:dyDescent="0.25">
      <c r="A65">
        <f t="shared" si="0"/>
        <v>3.1724881824815206E-3</v>
      </c>
      <c r="B65" s="6">
        <v>42.06</v>
      </c>
      <c r="C65">
        <v>1.0129999999999999</v>
      </c>
      <c r="D65" s="33">
        <v>0.4929</v>
      </c>
      <c r="E65" s="5">
        <v>0.91069999999999995</v>
      </c>
      <c r="F65" s="7">
        <f t="shared" si="1"/>
        <v>2.1473217930901276</v>
      </c>
      <c r="G65" s="17">
        <f t="shared" si="2"/>
        <v>0.87162330169627633</v>
      </c>
      <c r="H65">
        <f t="shared" si="15"/>
        <v>2.1043799363714841</v>
      </c>
      <c r="I65" s="4">
        <f t="shared" si="3"/>
        <v>0.5071</v>
      </c>
      <c r="J65" s="6">
        <f t="shared" si="3"/>
        <v>8.9300000000000046E-2</v>
      </c>
      <c r="K65" s="11">
        <f t="shared" si="4"/>
        <v>0.1990746792760702</v>
      </c>
      <c r="L65" s="18">
        <f t="shared" si="5"/>
        <v>0.89608925345146306</v>
      </c>
      <c r="M65">
        <f t="shared" si="16"/>
        <v>0.20360587767419283</v>
      </c>
      <c r="O65" s="4">
        <f t="shared" si="6"/>
        <v>-2.7682684135594458E-2</v>
      </c>
      <c r="P65" s="6">
        <f t="shared" si="17"/>
        <v>2.7682684135594458E-2</v>
      </c>
      <c r="Q65" s="14"/>
      <c r="R65" s="4">
        <f t="shared" si="7"/>
        <v>-323.28425500227206</v>
      </c>
      <c r="S65" s="5">
        <f t="shared" si="8"/>
        <v>0.76422138800577677</v>
      </c>
      <c r="T65" s="6">
        <f t="shared" si="9"/>
        <v>-1.6140752519107779</v>
      </c>
      <c r="U65" s="14"/>
      <c r="V65" s="4">
        <f t="shared" si="10"/>
        <v>-323.28425500227206</v>
      </c>
      <c r="W65" s="5">
        <f t="shared" si="11"/>
        <v>-0.57808911611408409</v>
      </c>
      <c r="X65" s="5">
        <f t="shared" si="12"/>
        <v>103.71282052502633</v>
      </c>
      <c r="Y65" s="5">
        <f t="shared" si="13"/>
        <v>11.490271067344974</v>
      </c>
      <c r="Z65" s="5">
        <f t="shared" si="18"/>
        <v>12.011650817827899</v>
      </c>
      <c r="AA65" s="6">
        <f t="shared" si="14"/>
        <v>1.045375757232105</v>
      </c>
    </row>
    <row r="66" spans="1:27" x14ac:dyDescent="0.25">
      <c r="A66">
        <f t="shared" si="0"/>
        <v>3.1450496917851305E-3</v>
      </c>
      <c r="B66" s="6">
        <v>44.81</v>
      </c>
      <c r="C66">
        <v>1.0129999999999999</v>
      </c>
      <c r="D66" s="33">
        <v>0.44650000000000001</v>
      </c>
      <c r="E66" s="5">
        <v>0.88249999999999995</v>
      </c>
      <c r="F66" s="7">
        <f t="shared" si="1"/>
        <v>2.3392949446243847</v>
      </c>
      <c r="G66" s="17">
        <f t="shared" si="2"/>
        <v>0.85588953035301962</v>
      </c>
      <c r="H66">
        <f t="shared" si="15"/>
        <v>2.3017303649338356</v>
      </c>
      <c r="I66" s="4">
        <f t="shared" si="3"/>
        <v>0.55349999999999999</v>
      </c>
      <c r="J66" s="6">
        <f t="shared" si="3"/>
        <v>0.11750000000000005</v>
      </c>
      <c r="K66" s="11">
        <f t="shared" si="4"/>
        <v>0.22869271099655447</v>
      </c>
      <c r="L66" s="18">
        <f t="shared" si="5"/>
        <v>0.94032366043173898</v>
      </c>
      <c r="M66">
        <f t="shared" si="16"/>
        <v>0.23383639230533934</v>
      </c>
      <c r="O66" s="4">
        <f t="shared" si="6"/>
        <v>-9.4082821120156299E-2</v>
      </c>
      <c r="P66" s="6">
        <f t="shared" si="17"/>
        <v>9.4082821120156299E-2</v>
      </c>
      <c r="Q66" s="14"/>
      <c r="R66" s="4">
        <f t="shared" si="7"/>
        <v>-273.70768446267488</v>
      </c>
      <c r="S66" s="5">
        <f t="shared" si="8"/>
        <v>0.84984957825184781</v>
      </c>
      <c r="T66" s="6">
        <f t="shared" si="9"/>
        <v>-1.4753760499236841</v>
      </c>
      <c r="U66" s="14"/>
      <c r="V66" s="4">
        <f t="shared" si="10"/>
        <v>-273.70768446267488</v>
      </c>
      <c r="W66" s="5">
        <f t="shared" si="11"/>
        <v>-0.55361815521425228</v>
      </c>
      <c r="X66" s="5">
        <f t="shared" si="12"/>
        <v>105.16039976200295</v>
      </c>
      <c r="Y66" s="5">
        <f t="shared" si="13"/>
        <v>11.314075202032845</v>
      </c>
      <c r="Z66" s="5">
        <f t="shared" si="18"/>
        <v>11.852009101414581</v>
      </c>
      <c r="AA66" s="6">
        <f t="shared" si="14"/>
        <v>1.0475455474509383</v>
      </c>
    </row>
    <row r="67" spans="1:27" x14ac:dyDescent="0.25">
      <c r="A67">
        <f t="shared" si="0"/>
        <v>3.0961669453216916E-3</v>
      </c>
      <c r="B67" s="6">
        <v>49.830000000000041</v>
      </c>
      <c r="C67">
        <v>1.0129999999999999</v>
      </c>
      <c r="D67" s="33">
        <v>0.36409999999999998</v>
      </c>
      <c r="E67" s="5">
        <v>0.82399999999999995</v>
      </c>
      <c r="F67" s="7">
        <f t="shared" si="1"/>
        <v>2.7219838300844046</v>
      </c>
      <c r="G67" s="17">
        <f t="shared" si="2"/>
        <v>0.84222947708736029</v>
      </c>
      <c r="H67">
        <f t="shared" si="15"/>
        <v>2.6985907164238152</v>
      </c>
      <c r="I67" s="4">
        <f t="shared" si="3"/>
        <v>0.63590000000000002</v>
      </c>
      <c r="J67" s="6">
        <f t="shared" si="3"/>
        <v>0.17600000000000005</v>
      </c>
      <c r="K67" s="11">
        <f t="shared" si="4"/>
        <v>0.2924971212077514</v>
      </c>
      <c r="L67" s="18">
        <f t="shared" si="5"/>
        <v>0.95854320335904231</v>
      </c>
      <c r="M67">
        <f t="shared" si="16"/>
        <v>0.29893644025319482</v>
      </c>
      <c r="O67" s="4">
        <f t="shared" si="6"/>
        <v>-0.12936212017784693</v>
      </c>
      <c r="P67" s="6">
        <f t="shared" si="17"/>
        <v>0.12936212017784693</v>
      </c>
      <c r="Q67" s="14"/>
      <c r="R67" s="4">
        <f t="shared" si="7"/>
        <v>-240.17300824285465</v>
      </c>
      <c r="S67" s="5">
        <f t="shared" si="8"/>
        <v>1.0013609637577006</v>
      </c>
      <c r="T67" s="6">
        <f t="shared" si="9"/>
        <v>-1.2293004543834405</v>
      </c>
      <c r="U67" s="14"/>
      <c r="V67" s="4">
        <f t="shared" si="10"/>
        <v>-240.17300824285465</v>
      </c>
      <c r="W67" s="5">
        <f t="shared" si="11"/>
        <v>-0.51947424884677473</v>
      </c>
      <c r="X67" s="5">
        <f t="shared" si="12"/>
        <v>107.73110082077184</v>
      </c>
      <c r="Y67" s="5">
        <f t="shared" si="13"/>
        <v>10.718800616237658</v>
      </c>
      <c r="Z67" s="5">
        <f t="shared" si="18"/>
        <v>11.260547515749465</v>
      </c>
      <c r="AA67" s="6">
        <f t="shared" si="14"/>
        <v>1.0505417461251334</v>
      </c>
    </row>
    <row r="68" spans="1:27" x14ac:dyDescent="0.25">
      <c r="A68">
        <f t="shared" si="0"/>
        <v>3.0354541039339486E-3</v>
      </c>
      <c r="B68" s="6">
        <v>56.29000000000002</v>
      </c>
      <c r="C68">
        <v>1.0129999999999999</v>
      </c>
      <c r="D68" s="33">
        <v>0.2722</v>
      </c>
      <c r="E68" s="5">
        <v>0.72089999999999999</v>
      </c>
      <c r="F68" s="7">
        <f t="shared" si="1"/>
        <v>3.2795616100485869</v>
      </c>
      <c r="G68" s="17">
        <f t="shared" si="2"/>
        <v>0.81805133180480272</v>
      </c>
      <c r="H68">
        <f t="shared" si="15"/>
        <v>3.2843771541077031</v>
      </c>
      <c r="I68" s="4">
        <f t="shared" si="3"/>
        <v>0.7278</v>
      </c>
      <c r="J68" s="6">
        <f t="shared" si="3"/>
        <v>0.27910000000000001</v>
      </c>
      <c r="K68" s="11">
        <f t="shared" si="4"/>
        <v>0.39634023251215655</v>
      </c>
      <c r="L68" s="18">
        <f t="shared" si="5"/>
        <v>0.98014216082251049</v>
      </c>
      <c r="M68">
        <f t="shared" si="16"/>
        <v>0.40481359603449851</v>
      </c>
      <c r="O68" s="4">
        <f t="shared" si="6"/>
        <v>-0.18077253575644142</v>
      </c>
      <c r="P68" s="6">
        <f t="shared" si="17"/>
        <v>0.18077253575644142</v>
      </c>
      <c r="Q68" s="14"/>
      <c r="R68" s="4">
        <f t="shared" si="7"/>
        <v>-189.71144925989285</v>
      </c>
      <c r="S68" s="5">
        <f t="shared" si="8"/>
        <v>1.1877097579903719</v>
      </c>
      <c r="T68" s="6">
        <f t="shared" si="9"/>
        <v>-0.92548226359501962</v>
      </c>
      <c r="U68" s="14"/>
      <c r="V68" s="4">
        <f t="shared" si="10"/>
        <v>-189.71144925989285</v>
      </c>
      <c r="W68" s="5">
        <f t="shared" si="11"/>
        <v>-0.43245156059314266</v>
      </c>
      <c r="X68" s="5">
        <f t="shared" si="12"/>
        <v>110.5981812491803</v>
      </c>
      <c r="Y68" s="5">
        <f t="shared" si="13"/>
        <v>8.994342085061783</v>
      </c>
      <c r="Z68" s="5">
        <f t="shared" si="18"/>
        <v>9.4968164505143591</v>
      </c>
      <c r="AA68" s="6">
        <f t="shared" si="14"/>
        <v>1.0558656053661899</v>
      </c>
    </row>
    <row r="69" spans="1:27" x14ac:dyDescent="0.25">
      <c r="A69">
        <f t="shared" si="0"/>
        <v>3.01050666827227E-3</v>
      </c>
      <c r="B69" s="6">
        <v>59.020000000000039</v>
      </c>
      <c r="C69">
        <v>1.0129999999999999</v>
      </c>
      <c r="D69" s="33">
        <v>0.23580000000000001</v>
      </c>
      <c r="E69" s="5">
        <v>0.66700000000000004</v>
      </c>
      <c r="F69" s="7">
        <f t="shared" si="1"/>
        <v>3.5384947592467757</v>
      </c>
      <c r="G69" s="17">
        <f t="shared" si="2"/>
        <v>0.80979095539164114</v>
      </c>
      <c r="H69">
        <f t="shared" si="15"/>
        <v>3.5592260216996006</v>
      </c>
      <c r="I69" s="4">
        <f t="shared" si="3"/>
        <v>0.76419999999999999</v>
      </c>
      <c r="J69" s="6">
        <f t="shared" si="3"/>
        <v>0.33299999999999996</v>
      </c>
      <c r="K69" s="11">
        <f t="shared" si="4"/>
        <v>0.44878208872094555</v>
      </c>
      <c r="L69" s="18">
        <f t="shared" si="5"/>
        <v>0.9835832629209269</v>
      </c>
      <c r="M69">
        <f t="shared" si="16"/>
        <v>0.45824582551394505</v>
      </c>
      <c r="O69" s="4">
        <f t="shared" si="6"/>
        <v>-0.19442615945866393</v>
      </c>
      <c r="P69" s="6">
        <f t="shared" si="17"/>
        <v>0.19442615945866393</v>
      </c>
      <c r="Q69" s="14"/>
      <c r="R69" s="4">
        <f t="shared" si="7"/>
        <v>-172.32400629610288</v>
      </c>
      <c r="S69" s="5">
        <f t="shared" si="8"/>
        <v>1.2637014274662712</v>
      </c>
      <c r="T69" s="6">
        <f t="shared" si="9"/>
        <v>-0.80121783483710185</v>
      </c>
      <c r="U69" s="14"/>
      <c r="V69" s="4">
        <f t="shared" si="10"/>
        <v>-172.32400629610288</v>
      </c>
      <c r="W69" s="5">
        <f t="shared" si="11"/>
        <v>-0.38962477138157348</v>
      </c>
      <c r="X69" s="5">
        <f t="shared" si="12"/>
        <v>111.73378220232577</v>
      </c>
      <c r="Y69" s="5">
        <f t="shared" si="13"/>
        <v>8.0878643836054387</v>
      </c>
      <c r="Z69" s="5">
        <f t="shared" si="18"/>
        <v>8.5602918707796789</v>
      </c>
      <c r="AA69" s="6">
        <f t="shared" si="14"/>
        <v>1.0584118952503554</v>
      </c>
    </row>
    <row r="70" spans="1:27" x14ac:dyDescent="0.25">
      <c r="A70">
        <f t="shared" si="0"/>
        <v>2.9881073328153944E-3</v>
      </c>
      <c r="B70" s="6">
        <v>61.510000000000048</v>
      </c>
      <c r="C70">
        <v>1.0129999999999999</v>
      </c>
      <c r="D70" s="33">
        <v>0.20330000000000001</v>
      </c>
      <c r="E70" s="5">
        <v>0.60750000000000004</v>
      </c>
      <c r="F70" s="7">
        <f t="shared" si="1"/>
        <v>3.7872720363318226</v>
      </c>
      <c r="G70" s="17">
        <f t="shared" si="2"/>
        <v>0.79926693652055303</v>
      </c>
      <c r="H70">
        <f t="shared" si="15"/>
        <v>3.8248755269928272</v>
      </c>
      <c r="I70" s="4">
        <f t="shared" si="3"/>
        <v>0.79669999999999996</v>
      </c>
      <c r="J70" s="6">
        <f t="shared" si="3"/>
        <v>0.39249999999999996</v>
      </c>
      <c r="K70" s="11">
        <f t="shared" si="4"/>
        <v>0.5016110008031347</v>
      </c>
      <c r="L70" s="18">
        <f t="shared" si="5"/>
        <v>0.99491788246119461</v>
      </c>
      <c r="M70">
        <f t="shared" si="16"/>
        <v>0.5120468275436475</v>
      </c>
      <c r="O70" s="4">
        <f t="shared" si="6"/>
        <v>-0.21896522533079932</v>
      </c>
      <c r="P70" s="6">
        <f t="shared" si="17"/>
        <v>0.21896522533079932</v>
      </c>
      <c r="Q70" s="14"/>
      <c r="R70" s="4">
        <f t="shared" si="7"/>
        <v>-138.03500393041924</v>
      </c>
      <c r="S70" s="5">
        <f t="shared" si="8"/>
        <v>1.3316459805968499</v>
      </c>
      <c r="T70" s="6">
        <f t="shared" si="9"/>
        <v>-0.68993035847820916</v>
      </c>
      <c r="U70" s="14"/>
      <c r="V70" s="4">
        <f t="shared" si="10"/>
        <v>-138.03500393041924</v>
      </c>
      <c r="W70" s="5">
        <f t="shared" si="11"/>
        <v>-0.34147081973964932</v>
      </c>
      <c r="X70" s="5">
        <f t="shared" si="12"/>
        <v>112.74771162477708</v>
      </c>
      <c r="Y70" s="5">
        <f t="shared" si="13"/>
        <v>7.20245972839232</v>
      </c>
      <c r="Z70" s="5">
        <f t="shared" si="18"/>
        <v>7.6410801626375928</v>
      </c>
      <c r="AA70" s="6">
        <f t="shared" si="14"/>
        <v>1.0608986999977545</v>
      </c>
    </row>
    <row r="71" spans="1:27" x14ac:dyDescent="0.25">
      <c r="A71">
        <f t="shared" si="0"/>
        <v>2.9555194325402686E-3</v>
      </c>
      <c r="B71" s="6">
        <v>65.200000000000045</v>
      </c>
      <c r="C71">
        <v>1.0129999999999999</v>
      </c>
      <c r="D71" s="33">
        <v>0.15740000000000001</v>
      </c>
      <c r="E71" s="5">
        <v>0.50490000000000002</v>
      </c>
      <c r="F71" s="7">
        <f t="shared" si="1"/>
        <v>4.1787699841672996</v>
      </c>
      <c r="G71" s="17">
        <f t="shared" si="2"/>
        <v>0.77760961423732355</v>
      </c>
      <c r="H71">
        <f t="shared" si="15"/>
        <v>4.2459205261297139</v>
      </c>
      <c r="I71" s="4">
        <f t="shared" si="3"/>
        <v>0.84260000000000002</v>
      </c>
      <c r="J71" s="6">
        <f t="shared" si="3"/>
        <v>0.49509999999999998</v>
      </c>
      <c r="K71" s="11">
        <f t="shared" si="4"/>
        <v>0.58948755035971812</v>
      </c>
      <c r="L71" s="18">
        <f t="shared" si="5"/>
        <v>1.0097323707650758</v>
      </c>
      <c r="M71">
        <f t="shared" si="16"/>
        <v>0.60148296333472495</v>
      </c>
      <c r="O71" s="4">
        <f t="shared" si="6"/>
        <v>-0.2612159782234077</v>
      </c>
      <c r="P71" s="6">
        <f t="shared" si="17"/>
        <v>0.2612159782234077</v>
      </c>
      <c r="Q71" s="14"/>
      <c r="R71" s="4">
        <f t="shared" si="7"/>
        <v>-88.41412822736163</v>
      </c>
      <c r="S71" s="5">
        <f t="shared" si="8"/>
        <v>1.4300169410721268</v>
      </c>
      <c r="T71" s="6">
        <f t="shared" si="9"/>
        <v>-0.52850167821038674</v>
      </c>
      <c r="U71" s="14"/>
      <c r="V71" s="4">
        <f t="shared" si="10"/>
        <v>-88.41412822736163</v>
      </c>
      <c r="W71" s="5">
        <f t="shared" si="11"/>
        <v>-0.26457715147483563</v>
      </c>
      <c r="X71" s="5">
        <f t="shared" si="12"/>
        <v>114.17969194756218</v>
      </c>
      <c r="Y71" s="5">
        <f t="shared" si="13"/>
        <v>5.7440379586520756</v>
      </c>
      <c r="Z71" s="5">
        <f t="shared" si="18"/>
        <v>6.1219941310618537</v>
      </c>
      <c r="AA71" s="6">
        <f t="shared" si="14"/>
        <v>1.0657997344604024</v>
      </c>
    </row>
    <row r="72" spans="1:27" x14ac:dyDescent="0.25">
      <c r="A72">
        <f t="shared" si="0"/>
        <v>2.9283434361181879E-3</v>
      </c>
      <c r="B72" s="6">
        <v>68.340000000000032</v>
      </c>
      <c r="C72">
        <v>1.0129999999999999</v>
      </c>
      <c r="D72" s="33">
        <v>0.1205</v>
      </c>
      <c r="E72" s="5">
        <v>0.40820000000000001</v>
      </c>
      <c r="F72" s="7">
        <f t="shared" si="1"/>
        <v>4.5340720805031181</v>
      </c>
      <c r="G72" s="17">
        <f t="shared" si="2"/>
        <v>0.75684505684192671</v>
      </c>
      <c r="H72">
        <f t="shared" si="15"/>
        <v>4.6310648763528581</v>
      </c>
      <c r="I72" s="4">
        <f t="shared" si="3"/>
        <v>0.87949999999999995</v>
      </c>
      <c r="J72" s="6">
        <f t="shared" si="3"/>
        <v>0.59179999999999999</v>
      </c>
      <c r="K72" s="11">
        <f t="shared" si="4"/>
        <v>0.67414242407817138</v>
      </c>
      <c r="L72" s="18">
        <f t="shared" si="5"/>
        <v>1.0111065040674141</v>
      </c>
      <c r="M72">
        <f t="shared" si="16"/>
        <v>0.68757231456208101</v>
      </c>
      <c r="O72" s="4">
        <f t="shared" si="6"/>
        <v>-0.28964200677982355</v>
      </c>
      <c r="P72" s="6">
        <f t="shared" si="17"/>
        <v>0.28964200677982355</v>
      </c>
      <c r="Q72" s="14"/>
      <c r="R72" s="4">
        <f t="shared" si="7"/>
        <v>-67.732363895770618</v>
      </c>
      <c r="S72" s="5">
        <f t="shared" si="8"/>
        <v>1.5116204497320431</v>
      </c>
      <c r="T72" s="6">
        <f t="shared" si="9"/>
        <v>-0.39431387870431861</v>
      </c>
      <c r="U72" s="14"/>
      <c r="V72" s="4">
        <f t="shared" si="10"/>
        <v>-67.732363895770618</v>
      </c>
      <c r="W72" s="5">
        <f t="shared" si="11"/>
        <v>-0.20142159945189064</v>
      </c>
      <c r="X72" s="5">
        <f t="shared" si="12"/>
        <v>115.33089181489919</v>
      </c>
      <c r="Y72" s="5">
        <f t="shared" si="13"/>
        <v>4.3711908510596871</v>
      </c>
      <c r="Z72" s="5">
        <f t="shared" si="18"/>
        <v>4.6881487232142831</v>
      </c>
      <c r="AA72" s="6">
        <f t="shared" si="14"/>
        <v>1.072510645943944</v>
      </c>
    </row>
    <row r="73" spans="1:27" x14ac:dyDescent="0.25">
      <c r="A73">
        <f t="shared" si="0"/>
        <v>2.8972070923629621E-3</v>
      </c>
      <c r="B73" s="6">
        <v>72.010000000000048</v>
      </c>
      <c r="C73">
        <v>1.0129999999999999</v>
      </c>
      <c r="D73" s="33">
        <v>7.8299999999999995E-2</v>
      </c>
      <c r="E73" s="5">
        <v>0.27560000000000001</v>
      </c>
      <c r="F73" s="7">
        <f t="shared" si="1"/>
        <v>4.9760586828929281</v>
      </c>
      <c r="G73" s="17">
        <f t="shared" si="2"/>
        <v>0.71654159014142427</v>
      </c>
      <c r="H73">
        <f t="shared" si="15"/>
        <v>5.1139993329217592</v>
      </c>
      <c r="I73" s="4">
        <f t="shared" si="3"/>
        <v>0.92169999999999996</v>
      </c>
      <c r="J73" s="6">
        <f t="shared" si="3"/>
        <v>0.72439999999999993</v>
      </c>
      <c r="K73" s="11">
        <f t="shared" si="4"/>
        <v>0.78580090715858142</v>
      </c>
      <c r="L73" s="18">
        <f t="shared" si="5"/>
        <v>1.013178052856279</v>
      </c>
      <c r="M73">
        <f t="shared" si="16"/>
        <v>0.80102149046159588</v>
      </c>
      <c r="O73" s="4">
        <f t="shared" si="6"/>
        <v>-0.346410964839026</v>
      </c>
      <c r="P73" s="6">
        <f t="shared" si="17"/>
        <v>0.346410964839026</v>
      </c>
      <c r="Q73" s="14"/>
      <c r="R73" s="4">
        <f t="shared" si="7"/>
        <v>-40.267074932039975</v>
      </c>
      <c r="S73" s="5">
        <f t="shared" si="8"/>
        <v>1.6046381485532171</v>
      </c>
      <c r="T73" s="6">
        <f t="shared" si="9"/>
        <v>-0.24105181741891563</v>
      </c>
      <c r="U73" s="14"/>
      <c r="V73" s="4">
        <f t="shared" si="10"/>
        <v>-40.267074932039975</v>
      </c>
      <c r="W73" s="5">
        <f t="shared" si="11"/>
        <v>-0.12348251920163802</v>
      </c>
      <c r="X73" s="5">
        <f t="shared" si="12"/>
        <v>116.64744017266675</v>
      </c>
      <c r="Y73" s="5">
        <f t="shared" si="13"/>
        <v>2.6926077442506529</v>
      </c>
      <c r="Z73" s="5">
        <f t="shared" si="18"/>
        <v>2.9280816614282799</v>
      </c>
      <c r="AA73" s="6">
        <f t="shared" si="14"/>
        <v>1.0874519943279592</v>
      </c>
    </row>
    <row r="74" spans="1:27" x14ac:dyDescent="0.25">
      <c r="A74">
        <f t="shared" si="0"/>
        <v>2.8738109607150042E-3</v>
      </c>
      <c r="B74" s="6">
        <v>74.82000000000005</v>
      </c>
      <c r="C74">
        <v>1.0129999999999999</v>
      </c>
      <c r="D74" s="33">
        <v>4.6699999999999998E-2</v>
      </c>
      <c r="E74" s="5">
        <v>0.16259999999999999</v>
      </c>
      <c r="F74" s="7">
        <f t="shared" si="1"/>
        <v>5.3345210273257049</v>
      </c>
      <c r="G74" s="17">
        <f t="shared" si="2"/>
        <v>0.6611769042494996</v>
      </c>
      <c r="H74">
        <f t="shared" si="15"/>
        <v>5.5086540126857884</v>
      </c>
      <c r="I74" s="4">
        <f t="shared" si="3"/>
        <v>0.95330000000000004</v>
      </c>
      <c r="J74" s="6">
        <f t="shared" si="3"/>
        <v>0.83740000000000003</v>
      </c>
      <c r="K74" s="11">
        <f t="shared" si="4"/>
        <v>0.88141585028476455</v>
      </c>
      <c r="L74" s="18">
        <f t="shared" si="5"/>
        <v>1.0095595766326475</v>
      </c>
      <c r="M74">
        <f t="shared" si="16"/>
        <v>0.89807925325631699</v>
      </c>
      <c r="O74" s="4">
        <f t="shared" si="6"/>
        <v>-0.42324801670772505</v>
      </c>
      <c r="P74" s="6">
        <f t="shared" si="17"/>
        <v>0.42324801670772505</v>
      </c>
      <c r="Q74" s="14"/>
      <c r="R74" s="4">
        <f t="shared" si="7"/>
        <v>-29.657848086608716</v>
      </c>
      <c r="S74" s="5">
        <f t="shared" si="8"/>
        <v>1.6741991014029196</v>
      </c>
      <c r="T74" s="6">
        <f t="shared" si="9"/>
        <v>-0.12622574365815353</v>
      </c>
      <c r="U74" s="14"/>
      <c r="V74" s="4">
        <f t="shared" si="10"/>
        <v>-29.657848086608716</v>
      </c>
      <c r="W74" s="5">
        <f t="shared" si="11"/>
        <v>-6.5313638030388158E-2</v>
      </c>
      <c r="X74" s="5">
        <f t="shared" si="12"/>
        <v>117.63329154957324</v>
      </c>
      <c r="Y74" s="5">
        <f t="shared" si="13"/>
        <v>1.3541743108507693</v>
      </c>
      <c r="Z74" s="5">
        <f t="shared" si="18"/>
        <v>1.5202758120797739</v>
      </c>
      <c r="AA74" s="6">
        <f t="shared" si="14"/>
        <v>1.1226588777368329</v>
      </c>
    </row>
    <row r="75" spans="1:27" x14ac:dyDescent="0.25">
      <c r="A75">
        <f t="shared" si="0"/>
        <v>2.8555926782603729E-3</v>
      </c>
      <c r="B75" s="6">
        <v>77.04000000000002</v>
      </c>
      <c r="C75">
        <v>1.0129999999999999</v>
      </c>
      <c r="D75" s="33">
        <v>1.78E-2</v>
      </c>
      <c r="E75" s="5">
        <v>6.1199999999999997E-2</v>
      </c>
      <c r="F75" s="7">
        <f t="shared" si="1"/>
        <v>5.6303325954976779</v>
      </c>
      <c r="G75" s="17">
        <f t="shared" si="2"/>
        <v>0.6185955833567649</v>
      </c>
      <c r="H75">
        <f t="shared" si="15"/>
        <v>5.8362710315327408</v>
      </c>
      <c r="I75" s="4">
        <f t="shared" si="3"/>
        <v>0.98219999999999996</v>
      </c>
      <c r="J75" s="6">
        <f t="shared" si="3"/>
        <v>0.93879999999999997</v>
      </c>
      <c r="K75" s="11">
        <f t="shared" si="4"/>
        <v>0.96366532454825937</v>
      </c>
      <c r="L75" s="18">
        <f t="shared" si="5"/>
        <v>1.004746181602133</v>
      </c>
      <c r="M75">
        <f t="shared" si="16"/>
        <v>0.98150398958271723</v>
      </c>
      <c r="O75" s="4">
        <f t="shared" si="6"/>
        <v>-0.4850385124905004</v>
      </c>
      <c r="P75" s="6">
        <f t="shared" si="17"/>
        <v>0.4850385124905004</v>
      </c>
      <c r="Q75" s="14"/>
      <c r="R75" s="4">
        <f t="shared" si="7"/>
        <v>-11.351077545323168</v>
      </c>
      <c r="S75" s="5">
        <f t="shared" si="8"/>
        <v>1.728168515983558</v>
      </c>
      <c r="T75" s="6">
        <f t="shared" si="9"/>
        <v>-3.7011218355459202E-2</v>
      </c>
      <c r="U75" s="14"/>
      <c r="V75" s="4">
        <f t="shared" si="10"/>
        <v>-11.351077545323168</v>
      </c>
      <c r="W75" s="5">
        <f t="shared" si="11"/>
        <v>-2.240597587937216E-2</v>
      </c>
      <c r="X75" s="5">
        <f t="shared" si="12"/>
        <v>118.53490878984533</v>
      </c>
      <c r="Y75" s="5">
        <f t="shared" si="13"/>
        <v>0.45457887503377897</v>
      </c>
      <c r="Z75" s="5">
        <f t="shared" si="18"/>
        <v>0.56224239251105246</v>
      </c>
      <c r="AA75" s="6">
        <f t="shared" si="14"/>
        <v>1.2368423246004847</v>
      </c>
    </row>
    <row r="76" spans="1:27" x14ac:dyDescent="0.25">
      <c r="B76" s="6"/>
      <c r="D76" s="33"/>
      <c r="E76" s="5"/>
      <c r="F76" s="7"/>
      <c r="G76" s="17"/>
      <c r="I76" s="4"/>
      <c r="J76" s="6"/>
      <c r="K76" s="11"/>
      <c r="L76" s="18"/>
      <c r="O76" s="4"/>
      <c r="P76" s="6"/>
      <c r="Q76" s="14"/>
      <c r="R76" s="4"/>
      <c r="S76" s="5"/>
      <c r="T76" s="6"/>
      <c r="U76" s="14"/>
      <c r="V76" s="4"/>
      <c r="W76" s="5"/>
      <c r="X76" s="5"/>
      <c r="Y76" s="5"/>
      <c r="Z76" s="5"/>
      <c r="AA76" s="6"/>
    </row>
    <row r="77" spans="1:27" x14ac:dyDescent="0.25">
      <c r="B77" s="6"/>
      <c r="D77" s="33"/>
      <c r="E77" s="5"/>
      <c r="F77" s="7"/>
      <c r="G77" s="17"/>
      <c r="I77" s="4"/>
      <c r="J77" s="6"/>
      <c r="K77" s="11"/>
      <c r="L77" s="18"/>
      <c r="O77" s="4"/>
      <c r="P77" s="6"/>
      <c r="Q77" s="14"/>
      <c r="R77" s="4"/>
      <c r="S77" s="5"/>
      <c r="T77" s="6"/>
      <c r="U77" s="14"/>
      <c r="V77" s="4"/>
      <c r="W77" s="5"/>
      <c r="X77" s="5"/>
      <c r="Y77" s="5"/>
      <c r="Z77" s="5"/>
      <c r="AA77" s="6"/>
    </row>
    <row r="78" spans="1:27" x14ac:dyDescent="0.25">
      <c r="B78" s="6"/>
      <c r="D78" s="33"/>
      <c r="E78" s="5"/>
      <c r="F78" s="7"/>
      <c r="G78" s="17"/>
      <c r="I78" s="4"/>
      <c r="J78" s="6"/>
      <c r="K78" s="11"/>
      <c r="L78" s="18"/>
      <c r="O78" s="4"/>
      <c r="P78" s="6"/>
      <c r="Q78" s="14"/>
      <c r="R78" s="4"/>
      <c r="S78" s="5"/>
      <c r="T78" s="6"/>
      <c r="U78" s="14"/>
      <c r="V78" s="4"/>
      <c r="W78" s="5"/>
      <c r="X78" s="5"/>
      <c r="Y78" s="5"/>
      <c r="Z78" s="5"/>
      <c r="AA78" s="6"/>
    </row>
    <row r="79" spans="1:27" x14ac:dyDescent="0.25">
      <c r="B79" s="6"/>
      <c r="D79" s="33"/>
      <c r="E79" s="5"/>
      <c r="F79" s="7"/>
      <c r="G79" s="17"/>
      <c r="I79" s="4"/>
      <c r="J79" s="6"/>
      <c r="K79" s="11"/>
      <c r="L79" s="18"/>
      <c r="O79" s="4"/>
      <c r="P79" s="6"/>
      <c r="Q79" s="14"/>
      <c r="R79" s="4"/>
      <c r="S79" s="5"/>
      <c r="T79" s="6"/>
      <c r="U79" s="14"/>
      <c r="V79" s="4"/>
      <c r="W79" s="5"/>
      <c r="X79" s="5"/>
      <c r="Y79" s="5"/>
      <c r="Z79" s="5"/>
      <c r="AA79" s="6"/>
    </row>
    <row r="80" spans="1:27" x14ac:dyDescent="0.25">
      <c r="B80" s="6"/>
      <c r="D80" s="33"/>
      <c r="E80" s="5"/>
      <c r="F80" s="7"/>
      <c r="G80" s="17"/>
      <c r="I80" s="4"/>
      <c r="J80" s="6"/>
      <c r="K80" s="11"/>
      <c r="L80" s="18"/>
      <c r="O80" s="4"/>
      <c r="P80" s="6"/>
      <c r="Q80" s="14"/>
      <c r="R80" s="4"/>
      <c r="S80" s="5"/>
      <c r="T80" s="6"/>
      <c r="U80" s="14"/>
      <c r="V80" s="4"/>
      <c r="W80" s="5"/>
      <c r="X80" s="5"/>
      <c r="Y80" s="5"/>
      <c r="Z80" s="5"/>
      <c r="AA80" s="6"/>
    </row>
    <row r="81" spans="2:27" x14ac:dyDescent="0.25">
      <c r="B81" s="6"/>
      <c r="D81" s="33"/>
      <c r="E81" s="5"/>
      <c r="F81" s="7"/>
      <c r="G81" s="17"/>
      <c r="I81" s="4"/>
      <c r="J81" s="6"/>
      <c r="K81" s="11"/>
      <c r="L81" s="18"/>
      <c r="O81" s="4"/>
      <c r="P81" s="6"/>
      <c r="Q81" s="14"/>
      <c r="R81" s="4"/>
      <c r="S81" s="5"/>
      <c r="T81" s="6"/>
      <c r="U81" s="14"/>
      <c r="V81" s="4"/>
      <c r="W81" s="5"/>
      <c r="X81" s="5"/>
      <c r="Y81" s="5"/>
      <c r="Z81" s="5"/>
      <c r="AA81" s="6"/>
    </row>
    <row r="82" spans="2:27" x14ac:dyDescent="0.25">
      <c r="B82" s="6"/>
      <c r="D82" s="33"/>
      <c r="E82" s="5"/>
      <c r="F82" s="7"/>
      <c r="G82" s="17"/>
      <c r="I82" s="4"/>
      <c r="J82" s="6"/>
      <c r="K82" s="11"/>
      <c r="L82" s="18"/>
      <c r="O82" s="4"/>
      <c r="P82" s="6"/>
      <c r="Q82" s="14"/>
      <c r="R82" s="4"/>
      <c r="S82" s="5"/>
      <c r="T82" s="6"/>
      <c r="U82" s="14"/>
      <c r="V82" s="4"/>
      <c r="W82" s="5"/>
      <c r="X82" s="5"/>
      <c r="Y82" s="5"/>
      <c r="Z82" s="5"/>
      <c r="AA82" s="6"/>
    </row>
    <row r="83" spans="2:27" x14ac:dyDescent="0.25">
      <c r="B83" s="6"/>
      <c r="D83" s="33"/>
      <c r="E83" s="5"/>
      <c r="F83" s="7"/>
      <c r="G83" s="17"/>
      <c r="I83" s="4"/>
      <c r="J83" s="6"/>
      <c r="K83" s="11"/>
      <c r="L83" s="18"/>
      <c r="O83" s="4"/>
      <c r="P83" s="6"/>
      <c r="Q83" s="14"/>
      <c r="R83" s="4"/>
      <c r="S83" s="5"/>
      <c r="T83" s="6"/>
      <c r="U83" s="14"/>
      <c r="V83" s="4"/>
      <c r="W83" s="5"/>
      <c r="X83" s="5"/>
      <c r="Y83" s="5"/>
      <c r="Z83" s="5"/>
      <c r="AA83" s="6"/>
    </row>
    <row r="84" spans="2:27" x14ac:dyDescent="0.25">
      <c r="B84" s="6"/>
      <c r="D84" s="33"/>
      <c r="E84" s="5"/>
      <c r="F84" s="7"/>
      <c r="G84" s="17"/>
      <c r="I84" s="4"/>
      <c r="J84" s="6"/>
      <c r="K84" s="11"/>
      <c r="L84" s="18"/>
      <c r="O84" s="4"/>
      <c r="P84" s="6"/>
      <c r="Q84" s="14"/>
      <c r="R84" s="4"/>
      <c r="S84" s="5"/>
      <c r="T84" s="6"/>
      <c r="U84" s="14"/>
      <c r="V84" s="4"/>
      <c r="W84" s="5"/>
      <c r="X84" s="5"/>
      <c r="Y84" s="5"/>
      <c r="Z84" s="5"/>
      <c r="AA84" s="6"/>
    </row>
    <row r="85" spans="2:27" x14ac:dyDescent="0.25">
      <c r="B85" s="6"/>
      <c r="D85" s="33"/>
      <c r="E85" s="5"/>
      <c r="F85" s="7"/>
      <c r="G85" s="17"/>
      <c r="I85" s="4"/>
      <c r="J85" s="6"/>
      <c r="K85" s="11"/>
      <c r="L85" s="18"/>
      <c r="O85" s="4"/>
      <c r="P85" s="6"/>
      <c r="Q85" s="14"/>
      <c r="R85" s="4"/>
      <c r="S85" s="5"/>
      <c r="T85" s="6"/>
      <c r="U85" s="14"/>
      <c r="V85" s="4"/>
      <c r="W85" s="5"/>
      <c r="X85" s="5"/>
      <c r="Y85" s="5"/>
      <c r="Z85" s="5"/>
      <c r="AA85" s="6"/>
    </row>
    <row r="86" spans="2:27" x14ac:dyDescent="0.25">
      <c r="B86" s="6"/>
      <c r="D86" s="33"/>
      <c r="E86" s="5"/>
      <c r="F86" s="7"/>
      <c r="G86" s="17"/>
      <c r="I86" s="4"/>
      <c r="J86" s="6"/>
      <c r="K86" s="11"/>
      <c r="L86" s="18"/>
      <c r="O86" s="4"/>
      <c r="P86" s="6"/>
      <c r="Q86" s="14"/>
      <c r="R86" s="4"/>
      <c r="S86" s="5"/>
      <c r="T86" s="6"/>
      <c r="U86" s="14"/>
      <c r="V86" s="4"/>
      <c r="W86" s="5"/>
      <c r="X86" s="5"/>
      <c r="Y86" s="5"/>
      <c r="Z86" s="5"/>
      <c r="AA86" s="6"/>
    </row>
    <row r="87" spans="2:27" x14ac:dyDescent="0.25">
      <c r="B87" s="6"/>
      <c r="D87" s="33"/>
      <c r="E87" s="5"/>
      <c r="F87" s="7"/>
      <c r="G87" s="17"/>
      <c r="I87" s="4"/>
      <c r="J87" s="6"/>
      <c r="K87" s="11"/>
      <c r="L87" s="18"/>
      <c r="O87" s="4"/>
      <c r="P87" s="6"/>
      <c r="Q87" s="14"/>
      <c r="R87" s="4"/>
      <c r="S87" s="5"/>
      <c r="T87" s="6"/>
      <c r="U87" s="14"/>
      <c r="V87" s="4"/>
      <c r="W87" s="5"/>
      <c r="X87" s="5"/>
      <c r="Y87" s="5"/>
      <c r="Z87" s="5"/>
      <c r="AA87" s="6"/>
    </row>
    <row r="88" spans="2:27" x14ac:dyDescent="0.25">
      <c r="B88" s="6"/>
      <c r="D88" s="33"/>
      <c r="E88" s="5"/>
      <c r="F88" s="7"/>
      <c r="G88" s="17"/>
      <c r="I88" s="4"/>
      <c r="J88" s="6"/>
      <c r="K88" s="11"/>
      <c r="L88" s="18"/>
      <c r="O88" s="4"/>
      <c r="P88" s="6"/>
      <c r="Q88" s="14"/>
      <c r="R88" s="4"/>
      <c r="S88" s="5"/>
      <c r="T88" s="6"/>
      <c r="U88" s="14"/>
      <c r="V88" s="4"/>
      <c r="W88" s="5"/>
      <c r="X88" s="5"/>
      <c r="Y88" s="5"/>
      <c r="Z88" s="5"/>
      <c r="AA88" s="6"/>
    </row>
    <row r="89" spans="2:27" x14ac:dyDescent="0.25">
      <c r="B89" s="6"/>
      <c r="D89" s="33"/>
      <c r="E89" s="5"/>
      <c r="F89" s="7"/>
      <c r="G89" s="17"/>
      <c r="I89" s="4"/>
      <c r="J89" s="6"/>
      <c r="K89" s="11"/>
      <c r="L89" s="18"/>
      <c r="O89" s="4"/>
      <c r="P89" s="6"/>
      <c r="Q89" s="14"/>
      <c r="R89" s="4"/>
      <c r="S89" s="5"/>
      <c r="T89" s="6"/>
      <c r="U89" s="14"/>
      <c r="V89" s="4"/>
      <c r="W89" s="5"/>
      <c r="X89" s="5"/>
      <c r="Y89" s="5"/>
      <c r="Z89" s="5"/>
      <c r="AA89" s="6"/>
    </row>
    <row r="90" spans="2:27" x14ac:dyDescent="0.25">
      <c r="B90" s="6"/>
      <c r="D90" s="33"/>
      <c r="E90" s="5"/>
      <c r="F90" s="7"/>
      <c r="G90" s="17"/>
      <c r="I90" s="4"/>
      <c r="J90" s="6"/>
      <c r="K90" s="11"/>
      <c r="L90" s="18"/>
      <c r="O90" s="4"/>
      <c r="P90" s="6"/>
      <c r="Q90" s="14"/>
      <c r="R90" s="4"/>
      <c r="S90" s="5"/>
      <c r="T90" s="6"/>
      <c r="U90" s="14"/>
      <c r="V90" s="4"/>
      <c r="W90" s="5"/>
      <c r="X90" s="5"/>
      <c r="Y90" s="5"/>
      <c r="Z90" s="5"/>
      <c r="AA90" s="6"/>
    </row>
    <row r="91" spans="2:27" x14ac:dyDescent="0.25">
      <c r="B91" s="6"/>
      <c r="D91" s="33"/>
      <c r="E91" s="5"/>
      <c r="F91" s="7"/>
      <c r="G91" s="17"/>
      <c r="I91" s="4"/>
      <c r="J91" s="6"/>
      <c r="K91" s="11"/>
      <c r="L91" s="18"/>
      <c r="O91" s="4"/>
      <c r="P91" s="6"/>
      <c r="Q91" s="14"/>
      <c r="R91" s="4"/>
      <c r="S91" s="5"/>
      <c r="T91" s="6"/>
      <c r="U91" s="14"/>
      <c r="V91" s="4"/>
      <c r="W91" s="5"/>
      <c r="X91" s="5"/>
      <c r="Y91" s="5"/>
      <c r="Z91" s="5"/>
      <c r="AA91" s="6"/>
    </row>
    <row r="92" spans="2:27" x14ac:dyDescent="0.25">
      <c r="B92" s="6"/>
      <c r="D92" s="33"/>
      <c r="E92" s="5"/>
      <c r="F92" s="7"/>
      <c r="G92" s="17"/>
      <c r="I92" s="4"/>
      <c r="J92" s="6"/>
      <c r="K92" s="11"/>
      <c r="L92" s="18"/>
      <c r="O92" s="4"/>
      <c r="P92" s="6"/>
      <c r="Q92" s="14"/>
      <c r="R92" s="4"/>
      <c r="S92" s="5"/>
      <c r="T92" s="6"/>
      <c r="U92" s="14"/>
      <c r="V92" s="4"/>
      <c r="W92" s="5"/>
      <c r="X92" s="5"/>
      <c r="Y92" s="5"/>
      <c r="Z92" s="5"/>
      <c r="AA92" s="6"/>
    </row>
    <row r="93" spans="2:27" x14ac:dyDescent="0.25">
      <c r="B93" s="6"/>
      <c r="D93" s="33"/>
      <c r="E93" s="5"/>
      <c r="F93" s="7"/>
      <c r="G93" s="17"/>
      <c r="I93" s="4"/>
      <c r="J93" s="6"/>
      <c r="K93" s="11"/>
      <c r="L93" s="18"/>
      <c r="O93" s="4"/>
      <c r="P93" s="6"/>
      <c r="Q93" s="14"/>
      <c r="R93" s="4"/>
      <c r="S93" s="5"/>
      <c r="T93" s="6"/>
      <c r="U93" s="14"/>
      <c r="V93" s="4"/>
      <c r="W93" s="5"/>
      <c r="X93" s="5"/>
      <c r="Y93" s="5"/>
      <c r="Z93" s="5"/>
      <c r="AA93" s="6"/>
    </row>
    <row r="94" spans="2:27" x14ac:dyDescent="0.25">
      <c r="B94" s="6"/>
      <c r="D94" s="33"/>
      <c r="E94" s="5"/>
      <c r="F94" s="7"/>
      <c r="G94" s="17"/>
      <c r="I94" s="4"/>
      <c r="J94" s="6"/>
      <c r="K94" s="11"/>
      <c r="L94" s="18"/>
      <c r="O94" s="4"/>
      <c r="P94" s="6"/>
      <c r="Q94" s="14"/>
      <c r="R94" s="4"/>
      <c r="S94" s="5"/>
      <c r="T94" s="6"/>
      <c r="U94" s="14"/>
      <c r="V94" s="4"/>
      <c r="W94" s="5"/>
      <c r="X94" s="5"/>
      <c r="Y94" s="5"/>
      <c r="Z94" s="5"/>
      <c r="AA94" s="6"/>
    </row>
    <row r="95" spans="2:27" x14ac:dyDescent="0.25">
      <c r="B95" s="6"/>
      <c r="D95" s="33"/>
      <c r="E95" s="5"/>
      <c r="F95" s="7"/>
      <c r="G95" s="17"/>
      <c r="I95" s="4"/>
      <c r="J95" s="6"/>
      <c r="K95" s="11"/>
      <c r="L95" s="18"/>
      <c r="O95" s="4"/>
      <c r="P95" s="6"/>
      <c r="Q95" s="14"/>
      <c r="R95" s="4"/>
      <c r="S95" s="5"/>
      <c r="T95" s="6"/>
      <c r="U95" s="14"/>
      <c r="V95" s="4"/>
      <c r="W95" s="5"/>
      <c r="X95" s="5"/>
      <c r="Y95" s="5"/>
      <c r="Z95" s="5"/>
      <c r="AA95" s="6"/>
    </row>
    <row r="96" spans="2:27" x14ac:dyDescent="0.25">
      <c r="B96" s="6"/>
      <c r="D96" s="33"/>
      <c r="E96" s="5"/>
      <c r="F96" s="7"/>
      <c r="G96" s="17"/>
      <c r="I96" s="4"/>
      <c r="J96" s="6"/>
      <c r="K96" s="11"/>
      <c r="L96" s="18"/>
      <c r="O96" s="4"/>
      <c r="P96" s="6"/>
      <c r="Q96" s="14"/>
      <c r="R96" s="4"/>
      <c r="S96" s="5"/>
      <c r="T96" s="6"/>
      <c r="U96" s="14"/>
      <c r="V96" s="4"/>
      <c r="W96" s="5"/>
      <c r="X96" s="5"/>
      <c r="Y96" s="5"/>
      <c r="Z96" s="5"/>
      <c r="AA96" s="6"/>
    </row>
    <row r="97" spans="2:27" x14ac:dyDescent="0.25">
      <c r="B97" s="6"/>
      <c r="D97" s="33"/>
      <c r="E97" s="5"/>
      <c r="F97" s="7"/>
      <c r="G97" s="17"/>
      <c r="I97" s="4"/>
      <c r="J97" s="6"/>
      <c r="K97" s="11"/>
      <c r="L97" s="18"/>
      <c r="O97" s="4"/>
      <c r="P97" s="6"/>
      <c r="Q97" s="14"/>
      <c r="R97" s="4"/>
      <c r="S97" s="5"/>
      <c r="T97" s="6"/>
      <c r="U97" s="14"/>
      <c r="V97" s="4"/>
      <c r="W97" s="5"/>
      <c r="X97" s="5"/>
      <c r="Y97" s="5"/>
      <c r="Z97" s="5"/>
      <c r="AA97" s="6"/>
    </row>
    <row r="98" spans="2:27" x14ac:dyDescent="0.25">
      <c r="B98" s="6"/>
      <c r="D98" s="33"/>
      <c r="E98" s="5"/>
      <c r="F98" s="7"/>
      <c r="G98" s="17"/>
      <c r="I98" s="4"/>
      <c r="J98" s="6"/>
      <c r="K98" s="11"/>
      <c r="L98" s="18"/>
      <c r="O98" s="4"/>
      <c r="P98" s="6"/>
      <c r="Q98" s="14"/>
      <c r="R98" s="4"/>
      <c r="S98" s="5"/>
      <c r="T98" s="6"/>
      <c r="U98" s="14"/>
      <c r="V98" s="4"/>
      <c r="W98" s="5"/>
      <c r="X98" s="5"/>
      <c r="Y98" s="5"/>
      <c r="Z98" s="5"/>
      <c r="AA98" s="6"/>
    </row>
    <row r="99" spans="2:27" x14ac:dyDescent="0.25">
      <c r="B99" s="6"/>
      <c r="D99" s="33"/>
      <c r="E99" s="5"/>
      <c r="F99" s="7"/>
      <c r="G99" s="17"/>
      <c r="I99" s="4"/>
      <c r="J99" s="6"/>
      <c r="K99" s="11"/>
      <c r="L99" s="18"/>
      <c r="O99" s="4"/>
      <c r="P99" s="6"/>
      <c r="Q99" s="14"/>
      <c r="R99" s="4"/>
      <c r="S99" s="5"/>
      <c r="T99" s="6"/>
      <c r="U99" s="14"/>
      <c r="V99" s="4"/>
      <c r="W99" s="5"/>
      <c r="X99" s="5"/>
      <c r="Y99" s="5"/>
      <c r="Z99" s="5"/>
      <c r="AA99" s="6"/>
    </row>
    <row r="100" spans="2:27" x14ac:dyDescent="0.25">
      <c r="B100" s="6"/>
      <c r="D100" s="33"/>
      <c r="E100" s="5"/>
      <c r="F100" s="7"/>
      <c r="G100" s="17"/>
      <c r="I100" s="4"/>
      <c r="J100" s="6"/>
      <c r="K100" s="11"/>
      <c r="L100" s="18"/>
      <c r="O100" s="4"/>
      <c r="P100" s="6"/>
      <c r="Q100" s="14"/>
      <c r="R100" s="4"/>
      <c r="S100" s="5"/>
      <c r="T100" s="6"/>
      <c r="U100" s="14"/>
      <c r="V100" s="4"/>
      <c r="W100" s="5"/>
      <c r="X100" s="5"/>
      <c r="Y100" s="5"/>
      <c r="Z100" s="5"/>
      <c r="AA100" s="6"/>
    </row>
    <row r="101" spans="2:27" x14ac:dyDescent="0.25">
      <c r="B101" s="6"/>
      <c r="D101" s="33"/>
      <c r="E101" s="5"/>
      <c r="F101" s="7"/>
      <c r="G101" s="17"/>
      <c r="I101" s="4"/>
      <c r="J101" s="6"/>
      <c r="K101" s="11"/>
      <c r="L101" s="18"/>
      <c r="O101" s="4"/>
      <c r="P101" s="6"/>
      <c r="Q101" s="14"/>
      <c r="R101" s="4"/>
      <c r="S101" s="5"/>
      <c r="T101" s="6"/>
      <c r="U101" s="14"/>
      <c r="V101" s="4"/>
      <c r="W101" s="5"/>
      <c r="X101" s="5"/>
      <c r="Y101" s="5"/>
      <c r="Z101" s="5"/>
      <c r="AA101" s="6"/>
    </row>
    <row r="102" spans="2:27" x14ac:dyDescent="0.25">
      <c r="B102" s="6"/>
      <c r="D102" s="33"/>
      <c r="E102" s="5"/>
      <c r="F102" s="7"/>
      <c r="G102" s="17"/>
      <c r="I102" s="4"/>
      <c r="J102" s="6"/>
      <c r="K102" s="11"/>
      <c r="L102" s="18"/>
      <c r="O102" s="4"/>
      <c r="P102" s="6"/>
      <c r="Q102" s="14"/>
      <c r="R102" s="4"/>
      <c r="S102" s="5"/>
      <c r="T102" s="6"/>
      <c r="U102" s="14"/>
      <c r="V102" s="4"/>
      <c r="W102" s="5"/>
      <c r="X102" s="5"/>
      <c r="Y102" s="5"/>
      <c r="Z102" s="5"/>
      <c r="AA102" s="6"/>
    </row>
    <row r="103" spans="2:27" x14ac:dyDescent="0.25">
      <c r="B103" s="6"/>
      <c r="D103" s="33"/>
      <c r="E103" s="5"/>
      <c r="F103" s="7"/>
      <c r="G103" s="17"/>
      <c r="I103" s="4"/>
      <c r="J103" s="6"/>
      <c r="K103" s="11"/>
      <c r="L103" s="18"/>
      <c r="O103" s="4"/>
      <c r="P103" s="6"/>
      <c r="Q103" s="14"/>
      <c r="R103" s="4"/>
      <c r="S103" s="5"/>
      <c r="T103" s="6"/>
      <c r="U103" s="14"/>
      <c r="V103" s="4"/>
      <c r="W103" s="5"/>
      <c r="X103" s="5"/>
      <c r="Y103" s="5"/>
      <c r="Z103" s="5"/>
      <c r="AA103" s="6"/>
    </row>
    <row r="104" spans="2:27" x14ac:dyDescent="0.25">
      <c r="B104" s="6"/>
      <c r="D104" s="33"/>
      <c r="E104" s="5"/>
      <c r="F104" s="7"/>
      <c r="G104" s="17"/>
      <c r="I104" s="4"/>
      <c r="J104" s="6"/>
      <c r="K104" s="11"/>
      <c r="L104" s="18"/>
      <c r="O104" s="4"/>
      <c r="P104" s="6"/>
      <c r="Q104" s="14"/>
      <c r="R104" s="4"/>
      <c r="S104" s="5"/>
      <c r="T104" s="6"/>
      <c r="U104" s="14"/>
      <c r="V104" s="4"/>
      <c r="W104" s="5"/>
      <c r="X104" s="5"/>
      <c r="Y104" s="5"/>
      <c r="Z104" s="5"/>
      <c r="AA104" s="6"/>
    </row>
    <row r="105" spans="2:27" x14ac:dyDescent="0.25">
      <c r="B105" s="6"/>
      <c r="D105" s="33"/>
      <c r="E105" s="5"/>
      <c r="F105" s="7"/>
      <c r="G105" s="17"/>
      <c r="I105" s="4"/>
      <c r="J105" s="6"/>
      <c r="K105" s="11"/>
      <c r="L105" s="18"/>
      <c r="O105" s="4"/>
      <c r="P105" s="6"/>
      <c r="Q105" s="14"/>
      <c r="R105" s="4"/>
      <c r="S105" s="5"/>
      <c r="T105" s="6"/>
      <c r="U105" s="14"/>
      <c r="V105" s="4"/>
      <c r="W105" s="5"/>
      <c r="X105" s="5"/>
      <c r="Y105" s="5"/>
      <c r="Z105" s="5"/>
      <c r="AA105" s="6"/>
    </row>
    <row r="106" spans="2:27" x14ac:dyDescent="0.25">
      <c r="B106" s="6"/>
      <c r="D106" s="33"/>
      <c r="E106" s="5"/>
      <c r="F106" s="7"/>
      <c r="G106" s="17"/>
      <c r="I106" s="4"/>
      <c r="J106" s="6"/>
      <c r="K106" s="11"/>
      <c r="L106" s="18"/>
      <c r="O106" s="4"/>
      <c r="P106" s="6"/>
      <c r="Q106" s="14"/>
      <c r="R106" s="4"/>
      <c r="S106" s="5"/>
      <c r="T106" s="6"/>
      <c r="U106" s="14"/>
      <c r="V106" s="4"/>
      <c r="W106" s="5"/>
      <c r="X106" s="5"/>
      <c r="Y106" s="5"/>
      <c r="Z106" s="5"/>
      <c r="AA106" s="6"/>
    </row>
    <row r="107" spans="2:27" x14ac:dyDescent="0.25">
      <c r="B107" s="6"/>
      <c r="D107" s="33"/>
      <c r="E107" s="5"/>
      <c r="F107" s="7"/>
      <c r="G107" s="17"/>
      <c r="I107" s="4"/>
      <c r="J107" s="6"/>
      <c r="K107" s="11"/>
      <c r="L107" s="18"/>
      <c r="O107" s="4"/>
      <c r="P107" s="6"/>
      <c r="Q107" s="14"/>
      <c r="R107" s="4"/>
      <c r="S107" s="5"/>
      <c r="T107" s="6"/>
      <c r="U107" s="14"/>
      <c r="V107" s="4"/>
      <c r="W107" s="5"/>
      <c r="X107" s="5"/>
      <c r="Y107" s="5"/>
      <c r="Z107" s="5"/>
      <c r="AA107" s="6"/>
    </row>
    <row r="108" spans="2:27" x14ac:dyDescent="0.25">
      <c r="B108" s="6"/>
      <c r="D108" s="33"/>
      <c r="E108" s="5"/>
      <c r="F108" s="7"/>
      <c r="G108" s="17"/>
      <c r="I108" s="4"/>
      <c r="J108" s="6"/>
      <c r="K108" s="11"/>
      <c r="L108" s="18"/>
      <c r="O108" s="4"/>
      <c r="P108" s="6"/>
      <c r="Q108" s="14"/>
      <c r="R108" s="4"/>
      <c r="S108" s="5"/>
      <c r="T108" s="6"/>
      <c r="U108" s="14"/>
      <c r="V108" s="4"/>
      <c r="W108" s="5"/>
      <c r="X108" s="5"/>
      <c r="Y108" s="5"/>
      <c r="Z108" s="5"/>
      <c r="AA108" s="6"/>
    </row>
    <row r="109" spans="2:27" x14ac:dyDescent="0.25">
      <c r="B109" s="6"/>
      <c r="D109" s="33"/>
      <c r="E109" s="5"/>
      <c r="F109" s="7"/>
      <c r="G109" s="17"/>
      <c r="I109" s="4"/>
      <c r="J109" s="6"/>
      <c r="K109" s="11"/>
      <c r="L109" s="18"/>
      <c r="O109" s="4"/>
      <c r="P109" s="6"/>
      <c r="Q109" s="14"/>
      <c r="R109" s="4"/>
      <c r="S109" s="5"/>
      <c r="T109" s="6"/>
      <c r="U109" s="14"/>
      <c r="V109" s="4"/>
      <c r="W109" s="5"/>
      <c r="X109" s="5"/>
      <c r="Y109" s="5"/>
      <c r="Z109" s="5"/>
      <c r="AA109" s="6"/>
    </row>
    <row r="110" spans="2:27" x14ac:dyDescent="0.25">
      <c r="B110" s="6"/>
      <c r="D110" s="33"/>
      <c r="E110" s="5"/>
      <c r="F110" s="7"/>
      <c r="G110" s="17"/>
      <c r="I110" s="4"/>
      <c r="J110" s="6"/>
      <c r="K110" s="11"/>
      <c r="L110" s="18"/>
      <c r="O110" s="4"/>
      <c r="P110" s="6"/>
      <c r="Q110" s="14"/>
      <c r="R110" s="4"/>
      <c r="S110" s="5"/>
      <c r="T110" s="6"/>
      <c r="U110" s="14"/>
      <c r="V110" s="4"/>
      <c r="W110" s="5"/>
      <c r="X110" s="5"/>
      <c r="Y110" s="5"/>
      <c r="Z110" s="5"/>
      <c r="AA110" s="6"/>
    </row>
    <row r="111" spans="2:27" x14ac:dyDescent="0.25">
      <c r="B111" s="6"/>
      <c r="D111" s="33"/>
      <c r="E111" s="5"/>
      <c r="F111" s="7"/>
      <c r="G111" s="17"/>
      <c r="I111" s="4"/>
      <c r="J111" s="6"/>
      <c r="K111" s="11"/>
      <c r="L111" s="18"/>
      <c r="O111" s="4"/>
      <c r="P111" s="6"/>
      <c r="Q111" s="14"/>
      <c r="R111" s="4"/>
      <c r="S111" s="5"/>
      <c r="T111" s="6"/>
      <c r="U111" s="14"/>
      <c r="V111" s="4"/>
      <c r="W111" s="5"/>
      <c r="X111" s="5"/>
      <c r="Y111" s="5"/>
      <c r="Z111" s="5"/>
      <c r="AA111" s="6"/>
    </row>
    <row r="112" spans="2:27" x14ac:dyDescent="0.25">
      <c r="B112" s="6"/>
      <c r="D112" s="33"/>
      <c r="E112" s="5"/>
      <c r="F112" s="7"/>
      <c r="G112" s="17"/>
      <c r="I112" s="4"/>
      <c r="J112" s="6"/>
      <c r="K112" s="11"/>
      <c r="L112" s="18"/>
      <c r="O112" s="4"/>
      <c r="P112" s="6"/>
      <c r="Q112" s="14"/>
      <c r="R112" s="4"/>
      <c r="S112" s="5"/>
      <c r="T112" s="6"/>
      <c r="U112" s="14"/>
      <c r="V112" s="4"/>
      <c r="W112" s="5"/>
      <c r="X112" s="5"/>
      <c r="Y112" s="5"/>
      <c r="Z112" s="5"/>
      <c r="AA112" s="6"/>
    </row>
    <row r="113" spans="2:27" x14ac:dyDescent="0.25">
      <c r="B113" s="6"/>
      <c r="D113" s="33"/>
      <c r="E113" s="5"/>
      <c r="F113" s="7"/>
      <c r="G113" s="17"/>
      <c r="I113" s="4"/>
      <c r="J113" s="6"/>
      <c r="K113" s="11"/>
      <c r="L113" s="18"/>
      <c r="O113" s="4"/>
      <c r="P113" s="6"/>
      <c r="Q113" s="14"/>
      <c r="R113" s="4"/>
      <c r="S113" s="5"/>
      <c r="T113" s="6"/>
      <c r="U113" s="14"/>
      <c r="V113" s="4"/>
      <c r="W113" s="5"/>
      <c r="X113" s="5"/>
      <c r="Y113" s="5"/>
      <c r="Z113" s="5"/>
      <c r="AA113" s="6"/>
    </row>
    <row r="114" spans="2:27" x14ac:dyDescent="0.25">
      <c r="B114" s="6"/>
      <c r="D114" s="33"/>
      <c r="E114" s="5"/>
      <c r="F114" s="7"/>
      <c r="G114" s="17"/>
      <c r="I114" s="4"/>
      <c r="J114" s="6"/>
      <c r="K114" s="11"/>
      <c r="L114" s="18"/>
      <c r="O114" s="4"/>
      <c r="P114" s="6"/>
      <c r="Q114" s="14"/>
      <c r="R114" s="4"/>
      <c r="S114" s="5"/>
      <c r="T114" s="6"/>
      <c r="U114" s="14"/>
      <c r="V114" s="4"/>
      <c r="W114" s="5"/>
      <c r="X114" s="5"/>
      <c r="Y114" s="5"/>
      <c r="Z114" s="5"/>
      <c r="AA114" s="6"/>
    </row>
    <row r="115" spans="2:27" x14ac:dyDescent="0.25">
      <c r="B115" s="6"/>
      <c r="D115" s="33"/>
      <c r="E115" s="5"/>
      <c r="F115" s="7"/>
      <c r="G115" s="17"/>
      <c r="I115" s="4"/>
      <c r="J115" s="6"/>
      <c r="K115" s="11"/>
      <c r="L115" s="18"/>
      <c r="O115" s="4"/>
      <c r="P115" s="6"/>
      <c r="Q115" s="14"/>
      <c r="R115" s="4"/>
      <c r="S115" s="5"/>
      <c r="T115" s="6"/>
      <c r="U115" s="14"/>
      <c r="V115" s="4"/>
      <c r="W115" s="5"/>
      <c r="X115" s="5"/>
      <c r="Y115" s="5"/>
      <c r="Z115" s="5"/>
      <c r="AA115" s="6"/>
    </row>
    <row r="116" spans="2:27" x14ac:dyDescent="0.25">
      <c r="B116" s="6"/>
      <c r="D116" s="33"/>
      <c r="E116" s="5"/>
      <c r="F116" s="7"/>
      <c r="G116" s="17"/>
      <c r="I116" s="4"/>
      <c r="J116" s="6"/>
      <c r="K116" s="11"/>
      <c r="L116" s="18"/>
      <c r="O116" s="4"/>
      <c r="P116" s="6"/>
      <c r="Q116" s="14"/>
      <c r="R116" s="4"/>
      <c r="S116" s="5"/>
      <c r="T116" s="6"/>
      <c r="U116" s="14"/>
      <c r="V116" s="4"/>
      <c r="W116" s="5"/>
      <c r="X116" s="5"/>
      <c r="Y116" s="5"/>
      <c r="Z116" s="5"/>
      <c r="AA116" s="6"/>
    </row>
    <row r="117" spans="2:27" x14ac:dyDescent="0.25">
      <c r="B117" s="6"/>
      <c r="D117" s="33"/>
      <c r="E117" s="5"/>
      <c r="F117" s="7"/>
      <c r="G117" s="17"/>
      <c r="I117" s="4"/>
      <c r="J117" s="6"/>
      <c r="K117" s="11"/>
      <c r="L117" s="18"/>
      <c r="O117" s="4"/>
      <c r="P117" s="6"/>
      <c r="Q117" s="14"/>
      <c r="R117" s="4"/>
      <c r="S117" s="5"/>
      <c r="T117" s="6"/>
      <c r="U117" s="14"/>
      <c r="V117" s="4"/>
      <c r="W117" s="5"/>
      <c r="X117" s="5"/>
      <c r="Y117" s="5"/>
      <c r="Z117" s="5"/>
      <c r="AA117" s="6"/>
    </row>
    <row r="118" spans="2:27" x14ac:dyDescent="0.25">
      <c r="B118" s="6"/>
      <c r="D118" s="33"/>
      <c r="E118" s="5"/>
      <c r="F118" s="7"/>
      <c r="G118" s="17"/>
      <c r="I118" s="4"/>
      <c r="J118" s="6"/>
      <c r="K118" s="11"/>
      <c r="L118" s="18"/>
      <c r="O118" s="4"/>
      <c r="P118" s="6"/>
      <c r="Q118" s="14"/>
      <c r="R118" s="4"/>
      <c r="S118" s="5"/>
      <c r="T118" s="6"/>
      <c r="U118" s="14"/>
      <c r="V118" s="4"/>
      <c r="W118" s="5"/>
      <c r="X118" s="5"/>
      <c r="Y118" s="5"/>
      <c r="Z118" s="5"/>
      <c r="AA118" s="6"/>
    </row>
    <row r="119" spans="2:27" x14ac:dyDescent="0.25">
      <c r="B119" s="6"/>
      <c r="D119" s="33"/>
      <c r="E119" s="5"/>
      <c r="F119" s="7"/>
      <c r="G119" s="17"/>
      <c r="I119" s="4"/>
      <c r="J119" s="6"/>
      <c r="K119" s="11"/>
      <c r="L119" s="18"/>
      <c r="O119" s="4"/>
      <c r="P119" s="6"/>
      <c r="Q119" s="14"/>
      <c r="R119" s="4"/>
      <c r="S119" s="5"/>
      <c r="T119" s="6"/>
      <c r="U119" s="14"/>
      <c r="V119" s="4"/>
      <c r="W119" s="5"/>
      <c r="X119" s="5"/>
      <c r="Y119" s="5"/>
      <c r="Z119" s="5"/>
      <c r="AA119" s="6"/>
    </row>
    <row r="120" spans="2:27" x14ac:dyDescent="0.25">
      <c r="B120" s="6"/>
      <c r="D120" s="33"/>
      <c r="E120" s="5"/>
      <c r="F120" s="7"/>
      <c r="G120" s="17"/>
      <c r="I120" s="4"/>
      <c r="J120" s="6"/>
      <c r="K120" s="11"/>
      <c r="L120" s="18"/>
      <c r="O120" s="4"/>
      <c r="P120" s="6"/>
      <c r="Q120" s="14"/>
      <c r="R120" s="4"/>
      <c r="S120" s="5"/>
      <c r="T120" s="6"/>
      <c r="U120" s="14"/>
      <c r="V120" s="4"/>
      <c r="W120" s="5"/>
      <c r="X120" s="5"/>
      <c r="Y120" s="5"/>
      <c r="Z120" s="5"/>
      <c r="AA120" s="6"/>
    </row>
    <row r="121" spans="2:27" x14ac:dyDescent="0.25">
      <c r="B121" s="6"/>
      <c r="D121" s="33"/>
      <c r="E121" s="5"/>
      <c r="F121" s="7"/>
      <c r="G121" s="17"/>
      <c r="I121" s="4"/>
      <c r="J121" s="6"/>
      <c r="K121" s="11"/>
      <c r="L121" s="18"/>
      <c r="O121" s="4"/>
      <c r="P121" s="6"/>
      <c r="Q121" s="14"/>
      <c r="R121" s="4"/>
      <c r="S121" s="5"/>
      <c r="T121" s="6"/>
      <c r="U121" s="14"/>
      <c r="V121" s="4"/>
      <c r="W121" s="5"/>
      <c r="X121" s="5"/>
      <c r="Y121" s="5"/>
      <c r="Z121" s="5"/>
      <c r="AA121" s="6"/>
    </row>
    <row r="122" spans="2:27" x14ac:dyDescent="0.25">
      <c r="B122" s="6"/>
      <c r="D122" s="33"/>
      <c r="E122" s="5"/>
      <c r="F122" s="7"/>
      <c r="G122" s="17"/>
      <c r="I122" s="4"/>
      <c r="J122" s="6"/>
      <c r="K122" s="11"/>
      <c r="L122" s="18"/>
      <c r="O122" s="4"/>
      <c r="P122" s="6"/>
      <c r="Q122" s="14"/>
      <c r="R122" s="4"/>
      <c r="S122" s="5"/>
      <c r="T122" s="6"/>
      <c r="U122" s="14"/>
      <c r="V122" s="4"/>
      <c r="W122" s="5"/>
      <c r="X122" s="5"/>
      <c r="Y122" s="5"/>
      <c r="Z122" s="5"/>
      <c r="AA122" s="6"/>
    </row>
    <row r="123" spans="2:27" x14ac:dyDescent="0.25">
      <c r="B123" s="6"/>
      <c r="D123" s="33"/>
      <c r="E123" s="5"/>
      <c r="F123" s="7"/>
      <c r="G123" s="17"/>
      <c r="I123" s="4"/>
      <c r="J123" s="6"/>
      <c r="K123" s="11"/>
      <c r="L123" s="18"/>
      <c r="O123" s="4"/>
      <c r="P123" s="6"/>
      <c r="Q123" s="14"/>
      <c r="R123" s="4"/>
      <c r="S123" s="5"/>
      <c r="T123" s="6"/>
      <c r="U123" s="14"/>
      <c r="V123" s="4"/>
      <c r="W123" s="5"/>
      <c r="X123" s="5"/>
      <c r="Y123" s="5"/>
      <c r="Z123" s="5"/>
      <c r="AA123" s="6"/>
    </row>
    <row r="124" spans="2:27" x14ac:dyDescent="0.25">
      <c r="B124" s="6"/>
      <c r="D124" s="33"/>
      <c r="E124" s="5"/>
      <c r="F124" s="7"/>
      <c r="G124" s="17"/>
      <c r="I124" s="4"/>
      <c r="J124" s="6"/>
      <c r="K124" s="11"/>
      <c r="L124" s="18"/>
      <c r="O124" s="4"/>
      <c r="P124" s="6"/>
      <c r="Q124" s="14"/>
      <c r="R124" s="4"/>
      <c r="S124" s="5"/>
      <c r="T124" s="6"/>
      <c r="U124" s="14"/>
      <c r="V124" s="4"/>
      <c r="W124" s="5"/>
      <c r="X124" s="5"/>
      <c r="Y124" s="5"/>
      <c r="Z124" s="5"/>
      <c r="AA124" s="6"/>
    </row>
    <row r="125" spans="2:27" x14ac:dyDescent="0.25">
      <c r="B125" s="6"/>
      <c r="D125" s="33"/>
      <c r="E125" s="5"/>
      <c r="F125" s="7"/>
      <c r="G125" s="17"/>
      <c r="I125" s="4"/>
      <c r="J125" s="6"/>
      <c r="K125" s="11"/>
      <c r="L125" s="18"/>
      <c r="O125" s="4"/>
      <c r="P125" s="6"/>
      <c r="Q125" s="14"/>
      <c r="R125" s="4"/>
      <c r="S125" s="5"/>
      <c r="T125" s="6"/>
      <c r="U125" s="14"/>
      <c r="V125" s="4"/>
      <c r="W125" s="5"/>
      <c r="X125" s="5"/>
      <c r="Y125" s="5"/>
      <c r="Z125" s="5"/>
      <c r="AA125" s="6"/>
    </row>
    <row r="126" spans="2:27" x14ac:dyDescent="0.25">
      <c r="B126" s="6"/>
      <c r="D126" s="33"/>
      <c r="E126" s="5"/>
      <c r="F126" s="7"/>
      <c r="G126" s="17"/>
      <c r="I126" s="4"/>
      <c r="J126" s="6"/>
      <c r="K126" s="11"/>
      <c r="L126" s="18"/>
      <c r="O126" s="4"/>
      <c r="P126" s="6"/>
      <c r="Q126" s="14"/>
      <c r="R126" s="4"/>
      <c r="S126" s="5"/>
      <c r="T126" s="6"/>
      <c r="U126" s="14"/>
      <c r="V126" s="4"/>
      <c r="W126" s="5"/>
      <c r="X126" s="5"/>
      <c r="Y126" s="5"/>
      <c r="Z126" s="5"/>
      <c r="AA126" s="6"/>
    </row>
    <row r="127" spans="2:27" x14ac:dyDescent="0.25">
      <c r="B127" s="6"/>
      <c r="D127" s="33"/>
      <c r="E127" s="5"/>
      <c r="F127" s="7"/>
      <c r="G127" s="17"/>
      <c r="I127" s="4"/>
      <c r="J127" s="6"/>
      <c r="K127" s="11"/>
      <c r="L127" s="18"/>
      <c r="O127" s="4"/>
      <c r="P127" s="6"/>
      <c r="Q127" s="14"/>
      <c r="R127" s="4"/>
      <c r="S127" s="5"/>
      <c r="T127" s="6"/>
      <c r="U127" s="14"/>
      <c r="V127" s="4"/>
      <c r="W127" s="5"/>
      <c r="X127" s="5"/>
      <c r="Y127" s="5"/>
      <c r="Z127" s="5"/>
      <c r="AA127" s="6"/>
    </row>
    <row r="128" spans="2:27" x14ac:dyDescent="0.25">
      <c r="B128" s="6"/>
      <c r="D128" s="33"/>
      <c r="E128" s="5"/>
      <c r="F128" s="7"/>
      <c r="G128" s="17"/>
      <c r="I128" s="4"/>
      <c r="J128" s="6"/>
      <c r="K128" s="11"/>
      <c r="L128" s="18"/>
      <c r="O128" s="4"/>
      <c r="P128" s="6"/>
      <c r="Q128" s="14"/>
      <c r="R128" s="4"/>
      <c r="S128" s="5"/>
      <c r="T128" s="6"/>
      <c r="U128" s="14"/>
      <c r="V128" s="4"/>
      <c r="W128" s="5"/>
      <c r="X128" s="5"/>
      <c r="Y128" s="5"/>
      <c r="Z128" s="5"/>
      <c r="AA128" s="6"/>
    </row>
    <row r="129" spans="2:27" x14ac:dyDescent="0.25">
      <c r="B129" s="6"/>
      <c r="D129" s="33"/>
      <c r="E129" s="5"/>
      <c r="F129" s="7"/>
      <c r="G129" s="17"/>
      <c r="I129" s="4"/>
      <c r="J129" s="6"/>
      <c r="K129" s="11"/>
      <c r="L129" s="18"/>
      <c r="O129" s="4"/>
      <c r="P129" s="6"/>
      <c r="Q129" s="14"/>
      <c r="R129" s="4"/>
      <c r="S129" s="5"/>
      <c r="T129" s="6"/>
      <c r="U129" s="14"/>
      <c r="V129" s="4"/>
      <c r="W129" s="5"/>
      <c r="X129" s="5"/>
      <c r="Y129" s="5"/>
      <c r="Z129" s="5"/>
      <c r="AA129" s="6"/>
    </row>
    <row r="130" spans="2:27" x14ac:dyDescent="0.25">
      <c r="B130" s="6"/>
      <c r="D130" s="33"/>
      <c r="E130" s="5"/>
      <c r="F130" s="7"/>
      <c r="G130" s="17"/>
      <c r="I130" s="4"/>
      <c r="J130" s="6"/>
      <c r="K130" s="11"/>
      <c r="L130" s="18"/>
      <c r="O130" s="4"/>
      <c r="P130" s="6"/>
      <c r="Q130" s="14"/>
      <c r="R130" s="4"/>
      <c r="S130" s="5"/>
      <c r="T130" s="6"/>
      <c r="U130" s="14"/>
      <c r="V130" s="4"/>
      <c r="W130" s="5"/>
      <c r="X130" s="5"/>
      <c r="Y130" s="5"/>
      <c r="Z130" s="5"/>
      <c r="AA130" s="6"/>
    </row>
    <row r="131" spans="2:27" x14ac:dyDescent="0.25">
      <c r="B131" s="6"/>
      <c r="D131" s="33"/>
      <c r="E131" s="5"/>
      <c r="F131" s="7"/>
      <c r="G131" s="17"/>
      <c r="I131" s="4"/>
      <c r="J131" s="6"/>
      <c r="K131" s="11"/>
      <c r="L131" s="18"/>
      <c r="O131" s="4"/>
      <c r="P131" s="6"/>
      <c r="Q131" s="14"/>
      <c r="R131" s="4"/>
      <c r="S131" s="5"/>
      <c r="T131" s="6"/>
      <c r="U131" s="14"/>
      <c r="V131" s="4"/>
      <c r="W131" s="5"/>
      <c r="X131" s="5"/>
      <c r="Y131" s="5"/>
      <c r="Z131" s="5"/>
      <c r="AA131" s="6"/>
    </row>
    <row r="132" spans="2:27" x14ac:dyDescent="0.25">
      <c r="B132" s="6"/>
      <c r="D132" s="33"/>
      <c r="E132" s="5"/>
      <c r="F132" s="7"/>
      <c r="G132" s="17"/>
      <c r="I132" s="4"/>
      <c r="J132" s="6"/>
      <c r="K132" s="11"/>
      <c r="L132" s="18"/>
      <c r="O132" s="4"/>
      <c r="P132" s="6"/>
      <c r="Q132" s="14"/>
      <c r="R132" s="4"/>
      <c r="S132" s="5"/>
      <c r="T132" s="6"/>
      <c r="U132" s="14"/>
      <c r="V132" s="4"/>
      <c r="W132" s="5"/>
      <c r="X132" s="5"/>
      <c r="Y132" s="5"/>
      <c r="Z132" s="5"/>
      <c r="AA132" s="6"/>
    </row>
    <row r="133" spans="2:27" x14ac:dyDescent="0.25">
      <c r="B133" s="6"/>
      <c r="D133" s="33"/>
      <c r="E133" s="5"/>
      <c r="F133" s="7"/>
      <c r="G133" s="17"/>
      <c r="I133" s="4"/>
      <c r="J133" s="6"/>
      <c r="K133" s="11"/>
      <c r="L133" s="18"/>
      <c r="O133" s="4"/>
      <c r="P133" s="6"/>
      <c r="Q133" s="14"/>
      <c r="R133" s="4"/>
      <c r="S133" s="5"/>
      <c r="T133" s="6"/>
      <c r="U133" s="14"/>
      <c r="V133" s="4"/>
      <c r="W133" s="5"/>
      <c r="X133" s="5"/>
      <c r="Y133" s="5"/>
      <c r="Z133" s="5"/>
      <c r="AA133" s="6"/>
    </row>
    <row r="134" spans="2:27" x14ac:dyDescent="0.25">
      <c r="B134" s="6"/>
      <c r="D134" s="33"/>
      <c r="E134" s="5"/>
      <c r="F134" s="7"/>
      <c r="G134" s="17"/>
      <c r="I134" s="4"/>
      <c r="J134" s="6"/>
      <c r="K134" s="11"/>
      <c r="L134" s="18"/>
      <c r="O134" s="4"/>
      <c r="P134" s="6"/>
      <c r="Q134" s="14"/>
      <c r="R134" s="4"/>
      <c r="S134" s="5"/>
      <c r="T134" s="6"/>
      <c r="U134" s="14"/>
      <c r="V134" s="4"/>
      <c r="W134" s="5"/>
      <c r="X134" s="5"/>
      <c r="Y134" s="5"/>
      <c r="Z134" s="5"/>
      <c r="AA134" s="6"/>
    </row>
    <row r="135" spans="2:27" x14ac:dyDescent="0.25">
      <c r="B135" s="6"/>
      <c r="D135" s="33"/>
      <c r="E135" s="5"/>
      <c r="F135" s="7"/>
      <c r="G135" s="17"/>
      <c r="I135" s="4"/>
      <c r="J135" s="6"/>
      <c r="K135" s="11"/>
      <c r="L135" s="18"/>
      <c r="O135" s="4"/>
      <c r="P135" s="6"/>
      <c r="Q135" s="14"/>
      <c r="R135" s="4"/>
      <c r="S135" s="5"/>
      <c r="T135" s="6"/>
      <c r="U135" s="14"/>
      <c r="V135" s="4"/>
      <c r="W135" s="5"/>
      <c r="X135" s="5"/>
      <c r="Y135" s="5"/>
      <c r="Z135" s="5"/>
      <c r="AA135" s="6"/>
    </row>
    <row r="136" spans="2:27" x14ac:dyDescent="0.25">
      <c r="B136" s="6"/>
      <c r="D136" s="33"/>
      <c r="E136" s="5"/>
      <c r="F136" s="7"/>
      <c r="G136" s="17"/>
      <c r="I136" s="4"/>
      <c r="J136" s="6"/>
      <c r="K136" s="11"/>
      <c r="L136" s="18"/>
      <c r="O136" s="4"/>
      <c r="P136" s="6"/>
      <c r="Q136" s="14"/>
      <c r="R136" s="4"/>
      <c r="S136" s="5"/>
      <c r="T136" s="6"/>
      <c r="U136" s="14"/>
      <c r="V136" s="4"/>
      <c r="W136" s="5"/>
      <c r="X136" s="5"/>
      <c r="Y136" s="5"/>
      <c r="Z136" s="5"/>
      <c r="AA136" s="6"/>
    </row>
    <row r="137" spans="2:27" x14ac:dyDescent="0.25">
      <c r="B137" s="6"/>
      <c r="D137" s="33"/>
      <c r="E137" s="5"/>
      <c r="F137" s="7"/>
      <c r="G137" s="17"/>
      <c r="I137" s="4"/>
      <c r="J137" s="6"/>
      <c r="K137" s="11"/>
      <c r="L137" s="18"/>
      <c r="O137" s="4"/>
      <c r="P137" s="6"/>
      <c r="Q137" s="14"/>
      <c r="R137" s="4"/>
      <c r="S137" s="5"/>
      <c r="T137" s="6"/>
      <c r="U137" s="14"/>
      <c r="V137" s="4"/>
      <c r="W137" s="5"/>
      <c r="X137" s="5"/>
      <c r="Y137" s="5"/>
      <c r="Z137" s="5"/>
      <c r="AA137" s="6"/>
    </row>
    <row r="138" spans="2:27" x14ac:dyDescent="0.25">
      <c r="B138" s="6"/>
      <c r="D138" s="33"/>
      <c r="E138" s="5"/>
      <c r="F138" s="7"/>
      <c r="G138" s="17"/>
      <c r="I138" s="4"/>
      <c r="J138" s="6"/>
      <c r="K138" s="11"/>
      <c r="L138" s="18"/>
      <c r="O138" s="4"/>
      <c r="P138" s="6"/>
      <c r="Q138" s="14"/>
      <c r="R138" s="4"/>
      <c r="S138" s="5"/>
      <c r="T138" s="6"/>
      <c r="U138" s="14"/>
      <c r="V138" s="4"/>
      <c r="W138" s="5"/>
      <c r="X138" s="5"/>
      <c r="Y138" s="5"/>
      <c r="Z138" s="5"/>
      <c r="AA138" s="6"/>
    </row>
    <row r="139" spans="2:27" x14ac:dyDescent="0.25">
      <c r="B139" s="6"/>
      <c r="D139" s="33"/>
      <c r="E139" s="5"/>
      <c r="F139" s="7"/>
      <c r="G139" s="17"/>
      <c r="I139" s="4"/>
      <c r="J139" s="6"/>
      <c r="K139" s="11"/>
      <c r="L139" s="18"/>
      <c r="O139" s="4"/>
      <c r="P139" s="6"/>
      <c r="Q139" s="14"/>
      <c r="R139" s="4"/>
      <c r="S139" s="5"/>
      <c r="T139" s="6"/>
      <c r="U139" s="14"/>
      <c r="V139" s="4"/>
      <c r="W139" s="5"/>
      <c r="X139" s="5"/>
      <c r="Y139" s="5"/>
      <c r="Z139" s="5"/>
      <c r="AA139" s="6"/>
    </row>
    <row r="140" spans="2:27" x14ac:dyDescent="0.25">
      <c r="B140" s="6"/>
      <c r="D140" s="33"/>
      <c r="E140" s="5"/>
      <c r="F140" s="7"/>
      <c r="G140" s="17"/>
      <c r="I140" s="4"/>
      <c r="J140" s="6"/>
      <c r="K140" s="11"/>
      <c r="L140" s="18"/>
      <c r="O140" s="4"/>
      <c r="P140" s="6"/>
      <c r="Q140" s="14"/>
      <c r="R140" s="4"/>
      <c r="S140" s="5"/>
      <c r="T140" s="6"/>
      <c r="U140" s="14"/>
      <c r="V140" s="4"/>
      <c r="W140" s="5"/>
      <c r="X140" s="5"/>
      <c r="Y140" s="5"/>
      <c r="Z140" s="5"/>
      <c r="AA140" s="6"/>
    </row>
    <row r="141" spans="2:27" x14ac:dyDescent="0.25">
      <c r="B141" s="6"/>
      <c r="D141" s="33"/>
      <c r="E141" s="5"/>
      <c r="F141" s="7"/>
      <c r="G141" s="17"/>
      <c r="I141" s="4"/>
      <c r="J141" s="6"/>
      <c r="K141" s="11"/>
      <c r="L141" s="18"/>
      <c r="O141" s="4"/>
      <c r="P141" s="6"/>
      <c r="Q141" s="14"/>
      <c r="R141" s="4"/>
      <c r="S141" s="5"/>
      <c r="T141" s="6"/>
      <c r="U141" s="14"/>
      <c r="V141" s="4"/>
      <c r="W141" s="5"/>
      <c r="X141" s="5"/>
      <c r="Y141" s="5"/>
      <c r="Z141" s="5"/>
      <c r="AA141" s="6"/>
    </row>
    <row r="142" spans="2:27" x14ac:dyDescent="0.25">
      <c r="B142" s="6"/>
      <c r="D142" s="33"/>
      <c r="E142" s="5"/>
      <c r="F142" s="7"/>
      <c r="G142" s="17"/>
      <c r="I142" s="4"/>
      <c r="J142" s="6"/>
      <c r="K142" s="11"/>
      <c r="L142" s="18"/>
      <c r="O142" s="4"/>
      <c r="P142" s="6"/>
      <c r="Q142" s="14"/>
      <c r="R142" s="4"/>
      <c r="S142" s="5"/>
      <c r="T142" s="6"/>
      <c r="U142" s="14"/>
      <c r="V142" s="4"/>
      <c r="W142" s="5"/>
      <c r="X142" s="5"/>
      <c r="Y142" s="5"/>
      <c r="Z142" s="5"/>
      <c r="AA142" s="6"/>
    </row>
    <row r="143" spans="2:27" x14ac:dyDescent="0.25">
      <c r="B143" s="6"/>
      <c r="D143" s="33"/>
      <c r="E143" s="5"/>
      <c r="F143" s="7"/>
      <c r="G143" s="17"/>
      <c r="I143" s="4"/>
      <c r="J143" s="6"/>
      <c r="K143" s="11"/>
      <c r="L143" s="18"/>
      <c r="O143" s="4"/>
      <c r="P143" s="6"/>
      <c r="Q143" s="14"/>
      <c r="R143" s="4"/>
      <c r="S143" s="5"/>
      <c r="T143" s="6"/>
      <c r="U143" s="14"/>
      <c r="V143" s="4"/>
      <c r="W143" s="5"/>
      <c r="X143" s="5"/>
      <c r="Y143" s="5"/>
      <c r="Z143" s="5"/>
      <c r="AA143" s="6"/>
    </row>
    <row r="144" spans="2:27" x14ac:dyDescent="0.25">
      <c r="B144" s="6"/>
      <c r="D144" s="33"/>
      <c r="E144" s="5"/>
      <c r="F144" s="7"/>
      <c r="G144" s="17"/>
      <c r="I144" s="4"/>
      <c r="J144" s="6"/>
      <c r="K144" s="11"/>
      <c r="L144" s="18"/>
      <c r="O144" s="4"/>
      <c r="P144" s="6"/>
      <c r="Q144" s="14"/>
      <c r="R144" s="4"/>
      <c r="S144" s="5"/>
      <c r="T144" s="6"/>
      <c r="U144" s="14"/>
      <c r="V144" s="4"/>
      <c r="W144" s="5"/>
      <c r="X144" s="5"/>
      <c r="Y144" s="5"/>
      <c r="Z144" s="5"/>
      <c r="AA144" s="6"/>
    </row>
    <row r="145" spans="1:27" x14ac:dyDescent="0.25">
      <c r="B145" s="6"/>
      <c r="D145" s="33"/>
      <c r="E145" s="5"/>
      <c r="F145" s="7"/>
      <c r="G145" s="17"/>
      <c r="I145" s="4"/>
      <c r="J145" s="6"/>
      <c r="K145" s="11"/>
      <c r="L145" s="18"/>
      <c r="O145" s="4"/>
      <c r="P145" s="6"/>
      <c r="Q145" s="14"/>
      <c r="R145" s="4"/>
      <c r="S145" s="5"/>
      <c r="T145" s="6"/>
      <c r="U145" s="14"/>
      <c r="V145" s="4"/>
      <c r="W145" s="5"/>
      <c r="X145" s="5"/>
      <c r="Y145" s="5"/>
      <c r="Z145" s="5"/>
      <c r="AA145" s="6"/>
    </row>
    <row r="146" spans="1:27" x14ac:dyDescent="0.25">
      <c r="B146" s="6"/>
      <c r="D146" s="33"/>
      <c r="E146" s="5"/>
      <c r="F146" s="7"/>
      <c r="G146" s="17"/>
      <c r="I146" s="4"/>
      <c r="J146" s="6"/>
      <c r="K146" s="11"/>
      <c r="L146" s="18"/>
      <c r="O146" s="4"/>
      <c r="P146" s="6"/>
      <c r="Q146" s="14"/>
      <c r="R146" s="4"/>
      <c r="S146" s="5"/>
      <c r="T146" s="6"/>
      <c r="U146" s="14"/>
      <c r="V146" s="4"/>
      <c r="W146" s="5"/>
      <c r="X146" s="5"/>
      <c r="Y146" s="5"/>
      <c r="Z146" s="5"/>
      <c r="AA146" s="6"/>
    </row>
    <row r="147" spans="1:27" x14ac:dyDescent="0.25">
      <c r="B147" s="6"/>
      <c r="D147" s="33"/>
      <c r="E147" s="5"/>
      <c r="F147" s="7"/>
      <c r="G147" s="17"/>
      <c r="I147" s="4"/>
      <c r="J147" s="6"/>
      <c r="K147" s="11"/>
      <c r="L147" s="18"/>
      <c r="O147" s="4"/>
      <c r="P147" s="6"/>
      <c r="Q147" s="14"/>
      <c r="R147" s="4"/>
      <c r="S147" s="5"/>
      <c r="T147" s="6"/>
      <c r="U147" s="14"/>
      <c r="V147" s="4"/>
      <c r="W147" s="5"/>
      <c r="X147" s="5"/>
      <c r="Y147" s="5"/>
      <c r="Z147" s="5"/>
      <c r="AA147" s="6"/>
    </row>
    <row r="148" spans="1:27" x14ac:dyDescent="0.25">
      <c r="B148" s="6"/>
      <c r="D148" s="33"/>
      <c r="E148" s="5"/>
      <c r="F148" s="7"/>
      <c r="G148" s="17"/>
      <c r="I148" s="4"/>
      <c r="J148" s="6"/>
      <c r="K148" s="11"/>
      <c r="L148" s="18"/>
      <c r="O148" s="4"/>
      <c r="P148" s="6"/>
      <c r="Q148" s="14"/>
      <c r="R148" s="4"/>
      <c r="S148" s="5"/>
      <c r="T148" s="6"/>
      <c r="U148" s="14"/>
      <c r="V148" s="4"/>
      <c r="W148" s="5"/>
      <c r="X148" s="5"/>
      <c r="Y148" s="5"/>
      <c r="Z148" s="5"/>
      <c r="AA148" s="6"/>
    </row>
    <row r="149" spans="1:27" x14ac:dyDescent="0.25">
      <c r="B149" s="6"/>
      <c r="D149" s="33"/>
      <c r="E149" s="5"/>
      <c r="F149" s="7"/>
      <c r="G149" s="17"/>
      <c r="I149" s="4"/>
      <c r="J149" s="6"/>
      <c r="K149" s="11"/>
      <c r="L149" s="18"/>
      <c r="O149" s="4"/>
      <c r="P149" s="6"/>
      <c r="Q149" s="14"/>
      <c r="R149" s="4"/>
      <c r="S149" s="5"/>
      <c r="T149" s="6"/>
      <c r="U149" s="14"/>
      <c r="V149" s="4"/>
      <c r="W149" s="5"/>
      <c r="X149" s="5"/>
      <c r="Y149" s="5"/>
      <c r="Z149" s="5"/>
      <c r="AA149" s="6"/>
    </row>
    <row r="150" spans="1:27" x14ac:dyDescent="0.25">
      <c r="B150" s="6"/>
      <c r="D150" s="33"/>
      <c r="E150" s="5"/>
      <c r="F150" s="7"/>
      <c r="G150" s="17"/>
      <c r="I150" s="4"/>
      <c r="J150" s="6"/>
      <c r="K150" s="11"/>
      <c r="L150" s="18"/>
      <c r="O150" s="4"/>
      <c r="P150" s="6"/>
      <c r="Q150" s="14"/>
      <c r="R150" s="4"/>
      <c r="S150" s="5"/>
      <c r="T150" s="6"/>
      <c r="U150" s="14"/>
      <c r="V150" s="4"/>
      <c r="W150" s="5"/>
      <c r="X150" s="5"/>
      <c r="Y150" s="5"/>
      <c r="Z150" s="5"/>
      <c r="AA150" s="6"/>
    </row>
    <row r="151" spans="1:27" x14ac:dyDescent="0.25">
      <c r="B151" s="6"/>
      <c r="D151" s="33"/>
      <c r="E151" s="5"/>
      <c r="F151" s="7"/>
      <c r="G151" s="17"/>
      <c r="I151" s="4"/>
      <c r="J151" s="6"/>
      <c r="K151" s="11"/>
      <c r="L151" s="18"/>
      <c r="O151" s="4"/>
      <c r="P151" s="6"/>
      <c r="Q151" s="14"/>
      <c r="R151" s="4"/>
      <c r="S151" s="5"/>
      <c r="T151" s="6"/>
      <c r="U151" s="14"/>
      <c r="V151" s="4"/>
      <c r="W151" s="5"/>
      <c r="X151" s="5"/>
      <c r="Y151" s="5"/>
      <c r="Z151" s="5"/>
      <c r="AA151" s="6"/>
    </row>
    <row r="152" spans="1:27" x14ac:dyDescent="0.25">
      <c r="B152" s="6"/>
      <c r="D152" s="33"/>
      <c r="E152" s="5"/>
      <c r="F152" s="7"/>
      <c r="G152" s="17"/>
      <c r="I152" s="4"/>
      <c r="J152" s="6"/>
      <c r="K152" s="11"/>
      <c r="L152" s="18"/>
      <c r="O152" s="4"/>
      <c r="P152" s="6"/>
      <c r="Q152" s="14"/>
      <c r="R152" s="4"/>
      <c r="S152" s="5"/>
      <c r="T152" s="6"/>
      <c r="U152" s="14"/>
      <c r="V152" s="4"/>
      <c r="W152" s="5"/>
      <c r="X152" s="5"/>
      <c r="Y152" s="5"/>
      <c r="Z152" s="5"/>
      <c r="AA152" s="6"/>
    </row>
    <row r="153" spans="1:27" x14ac:dyDescent="0.25">
      <c r="B153" s="6"/>
      <c r="D153" s="33"/>
      <c r="E153" s="5"/>
      <c r="F153" s="7"/>
      <c r="G153" s="17"/>
      <c r="I153" s="4"/>
      <c r="J153" s="6"/>
      <c r="K153" s="11"/>
      <c r="L153" s="18"/>
      <c r="O153" s="4"/>
      <c r="P153" s="6"/>
      <c r="Q153" s="14"/>
      <c r="R153" s="4"/>
      <c r="S153" s="5"/>
      <c r="T153" s="6"/>
      <c r="U153" s="14"/>
      <c r="V153" s="4"/>
      <c r="W153" s="5"/>
      <c r="X153" s="5"/>
      <c r="Y153" s="5"/>
      <c r="Z153" s="5"/>
      <c r="AA153" s="6"/>
    </row>
    <row r="154" spans="1:27" x14ac:dyDescent="0.25">
      <c r="B154" s="6"/>
      <c r="D154" s="33"/>
      <c r="E154" s="5"/>
      <c r="F154" s="7"/>
      <c r="G154" s="17"/>
      <c r="I154" s="4"/>
      <c r="J154" s="6"/>
      <c r="K154" s="11"/>
      <c r="L154" s="18"/>
      <c r="O154" s="4"/>
      <c r="P154" s="6"/>
      <c r="Q154" s="14"/>
      <c r="R154" s="4"/>
      <c r="S154" s="5"/>
      <c r="T154" s="6"/>
      <c r="U154" s="14"/>
      <c r="V154" s="4"/>
      <c r="W154" s="5"/>
      <c r="X154" s="5"/>
      <c r="Y154" s="5"/>
      <c r="Z154" s="5"/>
      <c r="AA154" s="6"/>
    </row>
    <row r="155" spans="1:27" x14ac:dyDescent="0.25">
      <c r="B155" s="6"/>
      <c r="D155" s="33"/>
      <c r="E155" s="5"/>
      <c r="F155" s="7"/>
      <c r="G155" s="17"/>
      <c r="I155" s="4"/>
      <c r="J155" s="6"/>
      <c r="K155" s="11"/>
      <c r="L155" s="18"/>
      <c r="O155" s="4"/>
      <c r="P155" s="6"/>
      <c r="Q155" s="14"/>
      <c r="R155" s="4"/>
      <c r="S155" s="5"/>
      <c r="T155" s="6"/>
      <c r="U155" s="14"/>
      <c r="V155" s="4"/>
      <c r="W155" s="5"/>
      <c r="X155" s="5"/>
      <c r="Y155" s="5"/>
      <c r="Z155" s="5"/>
      <c r="AA155" s="6"/>
    </row>
    <row r="156" spans="1:27" ht="15.75" thickBot="1" x14ac:dyDescent="0.3">
      <c r="A156" s="9"/>
      <c r="B156" s="10"/>
      <c r="D156" s="31"/>
      <c r="E156" s="9"/>
      <c r="F156" s="13"/>
      <c r="G156" s="55"/>
      <c r="I156" s="8"/>
      <c r="J156" s="10"/>
      <c r="K156" s="16"/>
      <c r="L156" s="39"/>
      <c r="O156" s="8"/>
      <c r="P156" s="10"/>
      <c r="Q156" s="5"/>
      <c r="R156" s="8"/>
      <c r="S156" s="9"/>
      <c r="T156" s="10"/>
      <c r="U156" s="5"/>
      <c r="V156" s="8"/>
      <c r="W156" s="9"/>
      <c r="X156" s="9"/>
      <c r="Y156" s="9"/>
      <c r="Z156" s="5"/>
      <c r="AA156" s="10"/>
    </row>
  </sheetData>
  <conditionalFormatting sqref="AA58:AA75">
    <cfRule type="cellIs" dxfId="23" priority="1" operator="between">
      <formula>0.92</formula>
      <formula>1.08</formula>
    </cfRule>
    <cfRule type="cellIs" dxfId="22" priority="2" operator="lessThan">
      <formula>0.92</formula>
    </cfRule>
    <cfRule type="cellIs" dxfId="21" priority="3" operator="greaterThan">
      <formula>1.07999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G156"/>
  <sheetViews>
    <sheetView topLeftCell="A13" zoomScale="68" zoomScaleNormal="68" workbookViewId="0">
      <selection activeCell="AE14" sqref="AE14"/>
    </sheetView>
  </sheetViews>
  <sheetFormatPr defaultRowHeight="15" x14ac:dyDescent="0.25"/>
  <cols>
    <col min="7" max="7" width="13.85546875" bestFit="1" customWidth="1"/>
    <col min="8" max="8" width="13.5703125" bestFit="1" customWidth="1"/>
    <col min="11" max="11" width="10.7109375" bestFit="1" customWidth="1"/>
    <col min="12" max="12" width="13.28515625" bestFit="1" customWidth="1"/>
    <col min="15" max="16" width="13.85546875" bestFit="1" customWidth="1"/>
    <col min="17" max="17" width="13.5703125" bestFit="1" customWidth="1"/>
    <col min="18" max="18" width="13.85546875" bestFit="1" customWidth="1"/>
    <col min="19" max="19" width="13.28515625" bestFit="1" customWidth="1"/>
    <col min="22" max="22" width="14.85546875" bestFit="1" customWidth="1"/>
    <col min="23" max="23" width="13.85546875" bestFit="1" customWidth="1"/>
    <col min="25" max="25" width="15.85546875" bestFit="1" customWidth="1"/>
    <col min="26" max="27" width="14.28515625" bestFit="1" customWidth="1"/>
    <col min="28" max="28" width="13.5703125" bestFit="1" customWidth="1"/>
    <col min="29" max="29" width="13.85546875" bestFit="1" customWidth="1"/>
    <col min="31" max="31" width="10.140625" bestFit="1" customWidth="1"/>
    <col min="35" max="35" width="14" bestFit="1" customWidth="1"/>
  </cols>
  <sheetData>
    <row r="2" spans="1:33" x14ac:dyDescent="0.25">
      <c r="P2">
        <v>0</v>
      </c>
      <c r="Q2">
        <v>0</v>
      </c>
      <c r="Z2" t="s">
        <v>70</v>
      </c>
    </row>
    <row r="3" spans="1:33" x14ac:dyDescent="0.25">
      <c r="P3">
        <v>1</v>
      </c>
      <c r="Q3">
        <v>0</v>
      </c>
    </row>
    <row r="4" spans="1:33" x14ac:dyDescent="0.25">
      <c r="B4" t="s">
        <v>0</v>
      </c>
      <c r="V4" s="1" t="s">
        <v>16</v>
      </c>
      <c r="W4" s="3"/>
      <c r="Z4" s="1" t="s">
        <v>18</v>
      </c>
      <c r="AA4" s="2"/>
      <c r="AB4" s="2"/>
      <c r="AC4" s="3"/>
    </row>
    <row r="5" spans="1:33" x14ac:dyDescent="0.25">
      <c r="V5" s="8"/>
      <c r="W5" s="10"/>
      <c r="Z5" s="8"/>
      <c r="AA5" s="9"/>
      <c r="AB5" s="9"/>
      <c r="AC5" s="10"/>
    </row>
    <row r="6" spans="1:33" x14ac:dyDescent="0.25">
      <c r="A6" s="1" t="s">
        <v>1</v>
      </c>
      <c r="B6" s="2" t="s">
        <v>50</v>
      </c>
      <c r="C6" s="2"/>
      <c r="D6" s="2"/>
      <c r="E6" s="2"/>
      <c r="F6" s="2"/>
      <c r="G6" s="2"/>
      <c r="H6" s="3"/>
      <c r="J6" s="1" t="s">
        <v>8</v>
      </c>
      <c r="K6" s="2" t="s">
        <v>51</v>
      </c>
      <c r="L6" s="2"/>
      <c r="M6" s="2"/>
      <c r="N6" s="2"/>
      <c r="O6" s="2"/>
      <c r="P6" s="2"/>
      <c r="Q6" s="3"/>
      <c r="S6" t="s">
        <v>52</v>
      </c>
      <c r="T6" s="24">
        <v>20.2</v>
      </c>
      <c r="V6" s="4" t="s">
        <v>35</v>
      </c>
      <c r="W6" s="25">
        <v>-0.1013</v>
      </c>
      <c r="Z6" s="15" t="s">
        <v>69</v>
      </c>
      <c r="AA6" s="54">
        <v>-346.34069927654889</v>
      </c>
      <c r="AB6" s="2" t="s">
        <v>39</v>
      </c>
      <c r="AC6" s="3">
        <f>34*AA8*((ABS(T6-T7))/(T8+273.15))</f>
        <v>13.960457157894972</v>
      </c>
    </row>
    <row r="7" spans="1:33" x14ac:dyDescent="0.25">
      <c r="A7" s="4"/>
      <c r="B7" s="5"/>
      <c r="C7" s="5"/>
      <c r="D7" s="5"/>
      <c r="E7" s="5"/>
      <c r="F7" s="5"/>
      <c r="G7" s="5"/>
      <c r="H7" s="6"/>
      <c r="J7" s="4"/>
      <c r="K7" s="5"/>
      <c r="L7" s="5"/>
      <c r="M7" s="5"/>
      <c r="N7" s="5"/>
      <c r="O7" s="5"/>
      <c r="P7" s="5"/>
      <c r="Q7" s="6"/>
      <c r="S7" t="s">
        <v>53</v>
      </c>
      <c r="T7" s="24">
        <v>78.37</v>
      </c>
      <c r="V7" s="4" t="s">
        <v>36</v>
      </c>
      <c r="W7" s="25">
        <v>0.29110000000000003</v>
      </c>
      <c r="Z7" s="21" t="s">
        <v>20</v>
      </c>
      <c r="AA7" s="5">
        <f>-237.02+1.3863*AA6</f>
        <v>-717.15211140707981</v>
      </c>
      <c r="AB7" s="14" t="s">
        <v>55</v>
      </c>
      <c r="AC7" s="6">
        <f>ABS(W8-AC6)</f>
        <v>20.83858097333141</v>
      </c>
    </row>
    <row r="8" spans="1:33" x14ac:dyDescent="0.25">
      <c r="A8" s="4"/>
      <c r="B8" s="5" t="s">
        <v>2</v>
      </c>
      <c r="C8" s="5" t="s">
        <v>3</v>
      </c>
      <c r="D8" s="5" t="s">
        <v>4</v>
      </c>
      <c r="E8" s="5"/>
      <c r="F8" s="5" t="s">
        <v>5</v>
      </c>
      <c r="G8" s="5" t="s">
        <v>6</v>
      </c>
      <c r="H8" s="6" t="s">
        <v>24</v>
      </c>
      <c r="J8" s="4"/>
      <c r="K8" s="5" t="s">
        <v>2</v>
      </c>
      <c r="L8" s="5" t="s">
        <v>3</v>
      </c>
      <c r="M8" s="5" t="s">
        <v>4</v>
      </c>
      <c r="N8" s="5"/>
      <c r="O8" s="5" t="s">
        <v>5</v>
      </c>
      <c r="P8" s="5" t="s">
        <v>6</v>
      </c>
      <c r="Q8" s="6" t="s">
        <v>24</v>
      </c>
      <c r="S8" t="s">
        <v>37</v>
      </c>
      <c r="T8" s="24">
        <f>T6</f>
        <v>20.2</v>
      </c>
      <c r="V8" s="4" t="s">
        <v>30</v>
      </c>
      <c r="W8" s="6">
        <f>(100*ABS(W6))/W7</f>
        <v>34.799038131226382</v>
      </c>
      <c r="Z8" s="22" t="s">
        <v>33</v>
      </c>
      <c r="AA8" s="9">
        <f>ABS(AA7/AA6)</f>
        <v>2.0706550310289766</v>
      </c>
      <c r="AB8" s="58" t="s">
        <v>31</v>
      </c>
      <c r="AC8" s="57" t="b">
        <f>IF(AC7&lt;10,TRUE,FALSE)</f>
        <v>0</v>
      </c>
    </row>
    <row r="9" spans="1:33" ht="15.75" thickBot="1" x14ac:dyDescent="0.3">
      <c r="A9" s="4"/>
      <c r="B9" s="5"/>
      <c r="C9" s="5"/>
      <c r="D9" s="5"/>
      <c r="E9" s="5"/>
      <c r="F9" s="5"/>
      <c r="G9" s="5"/>
      <c r="H9" s="6"/>
      <c r="J9" s="4"/>
      <c r="K9" s="5"/>
      <c r="L9" s="5"/>
      <c r="M9" s="5"/>
      <c r="N9" s="5"/>
      <c r="O9" s="5"/>
      <c r="P9" s="5"/>
      <c r="Q9" s="6"/>
      <c r="V9" s="4" t="s">
        <v>38</v>
      </c>
      <c r="W9" s="6">
        <f>150*((T7-T8)/(T8+273.15))</f>
        <v>29.744332708368844</v>
      </c>
    </row>
    <row r="10" spans="1:33" x14ac:dyDescent="0.25">
      <c r="A10" s="47" t="s">
        <v>10</v>
      </c>
      <c r="B10" s="45">
        <v>3.6863899999999998</v>
      </c>
      <c r="C10" s="45">
        <v>822.89400000000001</v>
      </c>
      <c r="D10" s="45">
        <v>-69.899000000000001</v>
      </c>
      <c r="E10" s="48"/>
      <c r="F10" s="48">
        <v>20.25</v>
      </c>
      <c r="G10" s="48">
        <v>104.35</v>
      </c>
      <c r="H10" s="49" t="s">
        <v>7</v>
      </c>
      <c r="J10" s="22" t="s">
        <v>9</v>
      </c>
      <c r="K10" s="46">
        <v>5.2467699999999997</v>
      </c>
      <c r="L10" s="46">
        <v>1598.673</v>
      </c>
      <c r="M10" s="46">
        <v>-46.423999999999999</v>
      </c>
      <c r="N10" s="23"/>
      <c r="O10" s="23">
        <v>19.62</v>
      </c>
      <c r="P10" s="23">
        <v>93.48</v>
      </c>
      <c r="Q10" s="44" t="s">
        <v>7</v>
      </c>
      <c r="V10" s="4" t="s">
        <v>54</v>
      </c>
      <c r="W10" s="6">
        <f>ABS(W8-W9)</f>
        <v>5.0547054228575377</v>
      </c>
      <c r="Z10" s="1"/>
      <c r="AA10" s="2" t="s">
        <v>19</v>
      </c>
      <c r="AB10" s="2"/>
      <c r="AC10" s="2"/>
      <c r="AD10" s="2" t="s">
        <v>29</v>
      </c>
      <c r="AE10" s="2"/>
      <c r="AF10" s="2"/>
      <c r="AG10" s="3"/>
    </row>
    <row r="11" spans="1:33" x14ac:dyDescent="0.25">
      <c r="A11" s="4"/>
      <c r="B11" s="5"/>
      <c r="C11" s="5"/>
      <c r="D11" s="5"/>
      <c r="E11" s="5"/>
      <c r="F11" s="5"/>
      <c r="G11" s="5"/>
      <c r="H11" s="5"/>
      <c r="J11" s="5"/>
      <c r="K11" s="12"/>
      <c r="L11" s="12"/>
      <c r="M11" s="12"/>
      <c r="N11" s="5"/>
      <c r="O11" s="5"/>
      <c r="P11" s="5"/>
      <c r="Q11" s="5"/>
      <c r="S11" s="40"/>
      <c r="T11" s="40"/>
      <c r="V11" s="56" t="s">
        <v>31</v>
      </c>
      <c r="W11" s="57" t="b">
        <f>IF(W10&lt;10,TRUE,FALSE)</f>
        <v>1</v>
      </c>
      <c r="Z11" s="4" t="s">
        <v>48</v>
      </c>
      <c r="AA11" s="5" t="s">
        <v>56</v>
      </c>
      <c r="AB11" s="14">
        <f>-SLOPE(S58:S156,A58:A156)*8.314</f>
        <v>25894.200251784379</v>
      </c>
      <c r="AC11" s="5"/>
      <c r="AD11" s="5" t="s">
        <v>26</v>
      </c>
      <c r="AE11" s="41">
        <v>8.8553300000000004</v>
      </c>
      <c r="AF11" s="5"/>
      <c r="AG11" s="6"/>
    </row>
    <row r="12" spans="1:33" x14ac:dyDescent="0.25">
      <c r="A12" s="21"/>
      <c r="B12" s="14"/>
      <c r="C12" s="14"/>
      <c r="D12" s="14"/>
      <c r="E12" s="14"/>
      <c r="F12" s="14"/>
      <c r="G12" s="14"/>
      <c r="H12" s="14"/>
      <c r="J12" s="14"/>
      <c r="K12" s="42"/>
      <c r="L12" s="42"/>
      <c r="M12" s="42"/>
      <c r="N12" s="14"/>
      <c r="O12" s="14"/>
      <c r="P12" s="14"/>
      <c r="Q12" s="14"/>
      <c r="S12" s="40"/>
      <c r="T12" s="40"/>
      <c r="Z12" s="4" t="s">
        <v>48</v>
      </c>
      <c r="AA12" s="5" t="s">
        <v>57</v>
      </c>
      <c r="AB12" s="14">
        <f>-SLOPE(T58:T156,A58:A156)*8.314</f>
        <v>41972.164782689964</v>
      </c>
      <c r="AC12" s="5"/>
      <c r="AD12" s="5" t="s">
        <v>9</v>
      </c>
      <c r="AE12" s="41">
        <v>8.7223000000000006</v>
      </c>
      <c r="AF12" s="5"/>
      <c r="AG12" s="6"/>
    </row>
    <row r="13" spans="1:33" x14ac:dyDescent="0.25">
      <c r="A13" s="4"/>
      <c r="B13" s="5"/>
      <c r="C13" s="5"/>
      <c r="D13" s="5"/>
      <c r="E13" s="5"/>
      <c r="F13" s="5"/>
      <c r="G13" s="5"/>
      <c r="H13" s="5"/>
      <c r="J13" s="14"/>
      <c r="K13" s="43"/>
      <c r="L13" s="43"/>
      <c r="M13" s="43"/>
      <c r="N13" s="14"/>
      <c r="O13" s="14"/>
      <c r="P13" s="14"/>
      <c r="Q13" s="14"/>
      <c r="Z13" s="4" t="s">
        <v>49</v>
      </c>
      <c r="AA13" s="5" t="s">
        <v>58</v>
      </c>
      <c r="AB13" s="5">
        <f>AB11/(T6+273.15)</f>
        <v>88.270667297713928</v>
      </c>
      <c r="AC13" s="5"/>
      <c r="AD13" s="5"/>
      <c r="AE13" s="14"/>
      <c r="AF13" s="5"/>
      <c r="AG13" s="6"/>
    </row>
    <row r="14" spans="1:33" x14ac:dyDescent="0.25">
      <c r="J14" s="14"/>
      <c r="K14" s="42"/>
      <c r="L14" s="42"/>
      <c r="M14" s="42"/>
      <c r="N14" s="14"/>
      <c r="O14" s="14"/>
      <c r="P14" s="14"/>
      <c r="Q14" s="14"/>
      <c r="Z14" s="8" t="s">
        <v>49</v>
      </c>
      <c r="AA14" s="9" t="s">
        <v>59</v>
      </c>
      <c r="AB14" s="9">
        <f>AB12/(T7+273.15)</f>
        <v>119.40192530351037</v>
      </c>
      <c r="AC14" s="9"/>
      <c r="AD14" s="9" t="s">
        <v>30</v>
      </c>
      <c r="AE14" s="9">
        <f>100*(ABS(AE12-AE11))/(AE12+AE11)</f>
        <v>0.75681420077678141</v>
      </c>
      <c r="AF14" s="58" t="s">
        <v>31</v>
      </c>
      <c r="AG14" s="57" t="b">
        <f>IF(AE14&lt;=5,TRUE,FALSE)</f>
        <v>1</v>
      </c>
    </row>
    <row r="15" spans="1:33" x14ac:dyDescent="0.25">
      <c r="J15" s="14"/>
      <c r="K15" s="43"/>
      <c r="L15" s="43"/>
      <c r="M15" s="43"/>
      <c r="N15" s="14"/>
      <c r="O15" s="14"/>
      <c r="P15" s="14"/>
      <c r="Q15" s="14"/>
    </row>
    <row r="16" spans="1:33" x14ac:dyDescent="0.25">
      <c r="J16" s="14"/>
      <c r="K16" s="42"/>
      <c r="L16" s="42"/>
      <c r="M16" s="42"/>
      <c r="N16" s="14"/>
      <c r="O16" s="42"/>
      <c r="P16" s="42"/>
      <c r="Q16" s="14"/>
    </row>
    <row r="28" spans="31:31" ht="15.75" thickBot="1" x14ac:dyDescent="0.3">
      <c r="AE28" s="19"/>
    </row>
    <row r="54" spans="1:27" x14ac:dyDescent="0.25">
      <c r="D54" s="50" t="s">
        <v>64</v>
      </c>
      <c r="I54" s="50" t="s">
        <v>51</v>
      </c>
      <c r="O54" s="50" t="s">
        <v>16</v>
      </c>
      <c r="Q54" s="5"/>
      <c r="R54" s="20" t="s">
        <v>18</v>
      </c>
      <c r="S54" s="5"/>
      <c r="T54" s="5"/>
      <c r="U54" s="5"/>
      <c r="V54" s="50" t="s">
        <v>19</v>
      </c>
    </row>
    <row r="55" spans="1:27" x14ac:dyDescent="0.25">
      <c r="A55" s="1" t="s">
        <v>60</v>
      </c>
      <c r="B55" s="2" t="s">
        <v>46</v>
      </c>
      <c r="C55" s="3" t="s">
        <v>61</v>
      </c>
      <c r="D55" s="1" t="s">
        <v>11</v>
      </c>
      <c r="E55" s="2" t="s">
        <v>12</v>
      </c>
      <c r="F55" s="2" t="s">
        <v>13</v>
      </c>
      <c r="G55" s="51" t="s">
        <v>65</v>
      </c>
      <c r="H55" s="5"/>
      <c r="I55" s="1" t="s">
        <v>11</v>
      </c>
      <c r="J55" s="2" t="s">
        <v>12</v>
      </c>
      <c r="K55" s="2" t="s">
        <v>13</v>
      </c>
      <c r="L55" s="3" t="s">
        <v>66</v>
      </c>
      <c r="M55" s="5"/>
      <c r="N55" s="5"/>
      <c r="O55" s="1" t="s">
        <v>17</v>
      </c>
      <c r="P55" s="3" t="s">
        <v>34</v>
      </c>
      <c r="Q55" s="14"/>
      <c r="R55" s="15" t="s">
        <v>21</v>
      </c>
      <c r="S55" s="2" t="s">
        <v>67</v>
      </c>
      <c r="T55" s="3" t="s">
        <v>68</v>
      </c>
      <c r="U55" s="14"/>
      <c r="V55" s="1" t="s">
        <v>22</v>
      </c>
      <c r="W55" s="2" t="s">
        <v>23</v>
      </c>
      <c r="X55" s="2" t="s">
        <v>25</v>
      </c>
      <c r="Y55" s="2" t="s">
        <v>27</v>
      </c>
      <c r="Z55" s="2" t="s">
        <v>28</v>
      </c>
      <c r="AA55" s="3" t="s">
        <v>32</v>
      </c>
    </row>
    <row r="56" spans="1:27" x14ac:dyDescent="0.25">
      <c r="A56" s="8" t="s">
        <v>62</v>
      </c>
      <c r="B56" s="9" t="s">
        <v>63</v>
      </c>
      <c r="C56" s="10" t="s">
        <v>14</v>
      </c>
      <c r="D56" s="8" t="s">
        <v>15</v>
      </c>
      <c r="E56" s="9" t="s">
        <v>15</v>
      </c>
      <c r="F56" s="9" t="s">
        <v>14</v>
      </c>
      <c r="G56" s="10" t="s">
        <v>15</v>
      </c>
      <c r="H56" s="5"/>
      <c r="I56" s="8"/>
      <c r="J56" s="9" t="s">
        <v>15</v>
      </c>
      <c r="K56" s="9" t="s">
        <v>14</v>
      </c>
      <c r="L56" s="10" t="s">
        <v>15</v>
      </c>
      <c r="M56" s="5"/>
      <c r="N56" s="5"/>
      <c r="O56" s="8" t="s">
        <v>15</v>
      </c>
      <c r="P56" s="10" t="s">
        <v>15</v>
      </c>
      <c r="Q56" s="5"/>
      <c r="R56" s="8" t="s">
        <v>15</v>
      </c>
      <c r="S56" s="9" t="s">
        <v>15</v>
      </c>
      <c r="T56" s="10" t="s">
        <v>15</v>
      </c>
      <c r="U56" s="5"/>
      <c r="V56" s="8" t="s">
        <v>15</v>
      </c>
      <c r="W56" s="9" t="s">
        <v>15</v>
      </c>
      <c r="X56" s="9" t="s">
        <v>15</v>
      </c>
      <c r="Y56" s="9" t="s">
        <v>15</v>
      </c>
      <c r="Z56" s="9" t="s">
        <v>15</v>
      </c>
      <c r="AA56" s="10" t="s">
        <v>15</v>
      </c>
    </row>
    <row r="57" spans="1:27" x14ac:dyDescent="0.25">
      <c r="C57" s="20"/>
      <c r="F57" s="7"/>
      <c r="G57" s="17"/>
      <c r="I57" s="1"/>
      <c r="K57" s="11"/>
      <c r="L57" s="18"/>
      <c r="O57" s="1"/>
      <c r="P57" s="3"/>
      <c r="R57" s="1"/>
      <c r="S57" s="2"/>
      <c r="T57" s="3"/>
      <c r="V57" s="1"/>
      <c r="W57" s="2"/>
      <c r="X57" s="2"/>
      <c r="Y57" s="2"/>
      <c r="Z57" s="2"/>
      <c r="AA57" s="3"/>
    </row>
    <row r="58" spans="1:27" x14ac:dyDescent="0.25">
      <c r="A58">
        <f t="shared" ref="A58:A81" si="0">1/(273.15+B58)</f>
        <v>2.8689465228368145E-3</v>
      </c>
      <c r="B58" s="6">
        <v>75.410000000000025</v>
      </c>
      <c r="C58">
        <v>1.0325</v>
      </c>
      <c r="D58" s="33">
        <v>4.02E-2</v>
      </c>
      <c r="E58" s="5">
        <v>0.12839999999999999</v>
      </c>
      <c r="F58" s="7">
        <f t="shared" ref="F58:F81" si="1">(10^($B$10-($C$10/($D$10+273.15+B58))))</f>
        <v>5.4120406613399332</v>
      </c>
      <c r="G58" s="17">
        <f t="shared" ref="G58:G81" si="2">(C58*E58)/(F58*D58)</f>
        <v>0.60935163411707094</v>
      </c>
      <c r="I58" s="4">
        <f t="shared" ref="I58:J81" si="3">1-D58</f>
        <v>0.95979999999999999</v>
      </c>
      <c r="J58" s="6">
        <f t="shared" si="3"/>
        <v>0.87160000000000004</v>
      </c>
      <c r="K58" s="11">
        <f t="shared" ref="K58:K81" si="4">(10^($K$10-($L$10/($M$10+273.15+B58))))</f>
        <v>0.90267954878859591</v>
      </c>
      <c r="L58" s="18">
        <f t="shared" ref="L58:L81" si="5">(C58*J58)/(I58*K58)</f>
        <v>1.0387067004507802</v>
      </c>
      <c r="O58" s="4">
        <f t="shared" ref="O58:O81" si="6">LN(G58/L58)</f>
        <v>-0.53333616401365069</v>
      </c>
      <c r="P58" s="6">
        <f>ABS(O58)</f>
        <v>0.53333616401365069</v>
      </c>
      <c r="Q58" s="14"/>
      <c r="R58" s="4">
        <f t="shared" ref="R58:R81" si="7">8.314*(273.15+B58)*((D58*LN(G58))+(I58*LN(L58)))</f>
        <v>47.920912108530437</v>
      </c>
      <c r="S58" s="5">
        <f t="shared" ref="S58:S81" si="8">LN(F58)</f>
        <v>1.6886262234621237</v>
      </c>
      <c r="T58" s="6">
        <f t="shared" ref="T58:T81" si="9">LN(K58)</f>
        <v>-0.10238766253609234</v>
      </c>
      <c r="U58" s="14"/>
      <c r="V58" s="4">
        <f t="shared" ref="V58:V81" si="10">8.314*(B58+273.15)*((D58*LN(G58))+(I58*LN(L58)))</f>
        <v>47.920912108530437</v>
      </c>
      <c r="W58" s="5">
        <f t="shared" ref="W58:W81" si="11">(D58*LN(E58/D58))+(I58*LN(J58/I58))</f>
        <v>-4.5835681929900778E-2</v>
      </c>
      <c r="X58" s="5">
        <f t="shared" ref="X58:X81" si="12">(D58*$AB$13)+(I58*$AB$14)</f>
        <v>118.15044873167736</v>
      </c>
      <c r="Y58" s="5">
        <f t="shared" ref="Y58:Y81" si="13">(V58-8.314*(B58+273.15)*W58)/X58</f>
        <v>1.529824158764401</v>
      </c>
      <c r="Z58" s="5">
        <f>(((($T$6+273.15)*D58*$AB$13)+(($T$7+273.15)*I58*$AB$14))/X58)-(B58+273.15)</f>
        <v>1.212946714739644</v>
      </c>
      <c r="AA58" s="6">
        <f t="shared" ref="AA58:AA81" si="14">Z58/Y58</f>
        <v>0.79286675386229311</v>
      </c>
    </row>
    <row r="59" spans="1:27" x14ac:dyDescent="0.25">
      <c r="A59">
        <f t="shared" si="0"/>
        <v>2.8995592669914172E-3</v>
      </c>
      <c r="B59" s="6">
        <v>71.730000000000018</v>
      </c>
      <c r="C59">
        <v>1.0325</v>
      </c>
      <c r="D59" s="33">
        <v>0.08</v>
      </c>
      <c r="E59" s="5">
        <v>0.24809999999999999</v>
      </c>
      <c r="F59" s="7">
        <f t="shared" si="1"/>
        <v>4.9413022983841364</v>
      </c>
      <c r="G59" s="17">
        <f t="shared" si="2"/>
        <v>0.64801552943787799</v>
      </c>
      <c r="I59" s="4">
        <f t="shared" si="3"/>
        <v>0.92</v>
      </c>
      <c r="J59" s="6">
        <f t="shared" si="3"/>
        <v>0.75190000000000001</v>
      </c>
      <c r="K59" s="11">
        <f t="shared" si="4"/>
        <v>0.77676919345771356</v>
      </c>
      <c r="L59" s="18">
        <f t="shared" si="5"/>
        <v>1.0863513905874265</v>
      </c>
      <c r="O59" s="4">
        <f t="shared" si="6"/>
        <v>-0.51666535098810895</v>
      </c>
      <c r="P59" s="6">
        <f t="shared" ref="P59:P81" si="15">ABS(O59)</f>
        <v>0.51666535098810895</v>
      </c>
      <c r="Q59" s="14"/>
      <c r="R59" s="4">
        <f t="shared" si="7"/>
        <v>118.96993379070834</v>
      </c>
      <c r="S59" s="5">
        <f t="shared" si="8"/>
        <v>1.5976289196120366</v>
      </c>
      <c r="T59" s="6">
        <f t="shared" si="9"/>
        <v>-0.25261202105905078</v>
      </c>
      <c r="U59" s="14"/>
      <c r="V59" s="4">
        <f t="shared" si="10"/>
        <v>118.96993379070834</v>
      </c>
      <c r="W59" s="5">
        <f t="shared" si="11"/>
        <v>-9.508428648446654E-2</v>
      </c>
      <c r="X59" s="5">
        <f t="shared" si="12"/>
        <v>116.91142466304666</v>
      </c>
      <c r="Y59" s="5">
        <f t="shared" si="13"/>
        <v>3.34961431425904</v>
      </c>
      <c r="Z59" s="5">
        <f t="shared" ref="Z59:Z81" si="16">(((($T$6+273.15)*D59*$AB$13)+(($T$7+273.15)*I59*$AB$14))/X59)-(B59+273.15)</f>
        <v>3.1264308298307242</v>
      </c>
      <c r="AA59" s="6">
        <f t="shared" si="14"/>
        <v>0.93337039327834204</v>
      </c>
    </row>
    <row r="60" spans="1:27" x14ac:dyDescent="0.25">
      <c r="A60">
        <f t="shared" si="0"/>
        <v>2.9308323563892145E-3</v>
      </c>
      <c r="B60" s="6">
        <v>68.050000000000011</v>
      </c>
      <c r="C60">
        <v>1.0325</v>
      </c>
      <c r="D60" s="33">
        <v>0.12</v>
      </c>
      <c r="E60" s="5">
        <v>0.35909999999999997</v>
      </c>
      <c r="F60" s="7">
        <f t="shared" si="1"/>
        <v>4.5003851939784871</v>
      </c>
      <c r="G60" s="17">
        <f t="shared" si="2"/>
        <v>0.68655373191923486</v>
      </c>
      <c r="I60" s="4">
        <f t="shared" si="3"/>
        <v>0.88</v>
      </c>
      <c r="J60" s="6">
        <f t="shared" si="3"/>
        <v>0.64090000000000003</v>
      </c>
      <c r="K60" s="11">
        <f t="shared" si="4"/>
        <v>0.66591902621213928</v>
      </c>
      <c r="L60" s="18">
        <f t="shared" si="5"/>
        <v>1.1292139542783257</v>
      </c>
      <c r="O60" s="4">
        <f t="shared" si="6"/>
        <v>-0.49759256246026728</v>
      </c>
      <c r="P60" s="6">
        <f t="shared" si="15"/>
        <v>0.49759256246026728</v>
      </c>
      <c r="Q60" s="14"/>
      <c r="R60" s="4">
        <f t="shared" si="7"/>
        <v>175.34059511073235</v>
      </c>
      <c r="S60" s="5">
        <f t="shared" si="8"/>
        <v>1.5041629917748036</v>
      </c>
      <c r="T60" s="6">
        <f t="shared" si="9"/>
        <v>-0.40658719809752564</v>
      </c>
      <c r="U60" s="14"/>
      <c r="V60" s="4">
        <f t="shared" si="10"/>
        <v>175.34059511073235</v>
      </c>
      <c r="W60" s="5">
        <f t="shared" si="11"/>
        <v>-0.14746955367262357</v>
      </c>
      <c r="X60" s="5">
        <f t="shared" si="12"/>
        <v>115.6661743428148</v>
      </c>
      <c r="Y60" s="5">
        <f t="shared" si="13"/>
        <v>5.1326406208775746</v>
      </c>
      <c r="Z60" s="5">
        <f t="shared" si="16"/>
        <v>4.9929061499107092</v>
      </c>
      <c r="AA60" s="6">
        <f t="shared" si="14"/>
        <v>0.97277532535621525</v>
      </c>
    </row>
    <row r="61" spans="1:27" x14ac:dyDescent="0.25">
      <c r="A61">
        <f t="shared" si="0"/>
        <v>2.959280303030303E-3</v>
      </c>
      <c r="B61" s="6">
        <v>64.770000000000039</v>
      </c>
      <c r="C61">
        <v>1.0325</v>
      </c>
      <c r="D61" s="33">
        <v>0.16</v>
      </c>
      <c r="E61" s="5">
        <v>0.4597</v>
      </c>
      <c r="F61" s="7">
        <f t="shared" si="1"/>
        <v>4.1317171232761085</v>
      </c>
      <c r="G61" s="17">
        <f t="shared" si="2"/>
        <v>0.71798273550436342</v>
      </c>
      <c r="I61" s="4">
        <f t="shared" si="3"/>
        <v>0.84</v>
      </c>
      <c r="J61" s="6">
        <f t="shared" si="3"/>
        <v>0.5403</v>
      </c>
      <c r="K61" s="11">
        <f t="shared" si="4"/>
        <v>0.57862379114353002</v>
      </c>
      <c r="L61" s="18">
        <f t="shared" si="5"/>
        <v>1.1477556923255903</v>
      </c>
      <c r="O61" s="4">
        <f t="shared" si="6"/>
        <v>-0.46911821916825758</v>
      </c>
      <c r="P61" s="6">
        <f t="shared" si="15"/>
        <v>0.46911821916825758</v>
      </c>
      <c r="Q61" s="14"/>
      <c r="R61" s="4">
        <f t="shared" si="7"/>
        <v>176.2927785822354</v>
      </c>
      <c r="S61" s="5">
        <f t="shared" si="8"/>
        <v>1.4186930889129574</v>
      </c>
      <c r="T61" s="6">
        <f t="shared" si="9"/>
        <v>-0.54710276882099451</v>
      </c>
      <c r="U61" s="14"/>
      <c r="V61" s="4">
        <f t="shared" si="10"/>
        <v>176.2927785822354</v>
      </c>
      <c r="W61" s="5">
        <f t="shared" si="11"/>
        <v>-0.20180892881682802</v>
      </c>
      <c r="X61" s="5">
        <f t="shared" si="12"/>
        <v>114.42092402258294</v>
      </c>
      <c r="Y61" s="5">
        <f t="shared" si="13"/>
        <v>6.4959122339782409</v>
      </c>
      <c r="Z61" s="5">
        <f t="shared" si="16"/>
        <v>6.4199080571037825</v>
      </c>
      <c r="AA61" s="59">
        <f t="shared" si="14"/>
        <v>0.98829969153879538</v>
      </c>
    </row>
    <row r="62" spans="1:27" x14ac:dyDescent="0.25">
      <c r="A62">
        <f t="shared" si="0"/>
        <v>2.9874824485406149E-3</v>
      </c>
      <c r="B62" s="6">
        <v>61.580000000000041</v>
      </c>
      <c r="C62">
        <v>1.0325</v>
      </c>
      <c r="D62" s="33">
        <v>0.2001</v>
      </c>
      <c r="E62" s="5">
        <v>0.54930000000000001</v>
      </c>
      <c r="F62" s="7">
        <f t="shared" si="1"/>
        <v>3.7944429107714841</v>
      </c>
      <c r="G62" s="17">
        <f t="shared" si="2"/>
        <v>0.74697238688583734</v>
      </c>
      <c r="I62" s="4">
        <f t="shared" si="3"/>
        <v>0.79990000000000006</v>
      </c>
      <c r="J62" s="6">
        <f t="shared" si="3"/>
        <v>0.45069999999999999</v>
      </c>
      <c r="K62" s="11">
        <f t="shared" si="4"/>
        <v>0.50316880194931279</v>
      </c>
      <c r="L62" s="18">
        <f t="shared" si="5"/>
        <v>1.1561873568514704</v>
      </c>
      <c r="O62" s="4">
        <f t="shared" si="6"/>
        <v>-0.43685489039813002</v>
      </c>
      <c r="P62" s="6">
        <f t="shared" si="15"/>
        <v>0.43685489039813002</v>
      </c>
      <c r="Q62" s="14"/>
      <c r="R62" s="4">
        <f t="shared" si="7"/>
        <v>160.61258209448434</v>
      </c>
      <c r="S62" s="5">
        <f t="shared" si="8"/>
        <v>1.3335376044914309</v>
      </c>
      <c r="T62" s="6">
        <f t="shared" si="9"/>
        <v>-0.68682957482375984</v>
      </c>
      <c r="U62" s="14"/>
      <c r="V62" s="4">
        <f t="shared" si="10"/>
        <v>160.61258209448434</v>
      </c>
      <c r="W62" s="5">
        <f t="shared" si="11"/>
        <v>-0.25682398114586991</v>
      </c>
      <c r="X62" s="5">
        <f t="shared" si="12"/>
        <v>113.17256057655051</v>
      </c>
      <c r="Y62" s="5">
        <f t="shared" si="13"/>
        <v>7.7345572844370594</v>
      </c>
      <c r="Z62" s="5">
        <f t="shared" si="16"/>
        <v>7.7113469362275282</v>
      </c>
      <c r="AA62" s="6">
        <f t="shared" si="14"/>
        <v>0.99699913681469099</v>
      </c>
    </row>
    <row r="63" spans="1:27" x14ac:dyDescent="0.25">
      <c r="A63">
        <f t="shared" si="0"/>
        <v>3.020235578375113E-3</v>
      </c>
      <c r="B63" s="6">
        <v>57.950000000000045</v>
      </c>
      <c r="C63">
        <v>1.0325</v>
      </c>
      <c r="D63" s="33">
        <v>0.24010000000000001</v>
      </c>
      <c r="E63" s="5">
        <v>0.62719999999999998</v>
      </c>
      <c r="F63" s="7">
        <f t="shared" si="1"/>
        <v>3.4353074733934288</v>
      </c>
      <c r="G63" s="17">
        <f t="shared" si="2"/>
        <v>0.78512414915762807</v>
      </c>
      <c r="I63" s="4">
        <f t="shared" si="3"/>
        <v>0.75990000000000002</v>
      </c>
      <c r="J63" s="6">
        <f t="shared" si="3"/>
        <v>0.37280000000000002</v>
      </c>
      <c r="K63" s="11">
        <f t="shared" si="4"/>
        <v>0.42756959713808812</v>
      </c>
      <c r="L63" s="18">
        <f t="shared" si="5"/>
        <v>1.1846844906524299</v>
      </c>
      <c r="O63" s="4">
        <f t="shared" si="6"/>
        <v>-0.41138990843283946</v>
      </c>
      <c r="P63" s="6">
        <f t="shared" si="15"/>
        <v>0.41138990843283946</v>
      </c>
      <c r="Q63" s="14"/>
      <c r="R63" s="4">
        <f t="shared" si="7"/>
        <v>194.62538481727708</v>
      </c>
      <c r="S63" s="5">
        <f t="shared" si="8"/>
        <v>1.2341064335732894</v>
      </c>
      <c r="T63" s="6">
        <f t="shared" si="9"/>
        <v>-0.84963820353284347</v>
      </c>
      <c r="U63" s="14"/>
      <c r="V63" s="4">
        <f t="shared" si="10"/>
        <v>194.62538481727708</v>
      </c>
      <c r="W63" s="5">
        <f t="shared" si="11"/>
        <v>-0.31061239250984529</v>
      </c>
      <c r="X63" s="5">
        <f t="shared" si="12"/>
        <v>111.92731025631865</v>
      </c>
      <c r="Y63" s="5">
        <f t="shared" si="13"/>
        <v>9.3781261188695559</v>
      </c>
      <c r="Z63" s="5">
        <f t="shared" si="16"/>
        <v>9.4053280699917536</v>
      </c>
      <c r="AA63" s="6">
        <f t="shared" si="14"/>
        <v>1.0029005742487793</v>
      </c>
    </row>
    <row r="64" spans="1:27" x14ac:dyDescent="0.25">
      <c r="A64">
        <f t="shared" si="0"/>
        <v>3.0467369447321918E-3</v>
      </c>
      <c r="B64" s="6">
        <v>55.07000000000005</v>
      </c>
      <c r="C64">
        <v>1.0325</v>
      </c>
      <c r="D64" s="33">
        <v>0.28000000000000003</v>
      </c>
      <c r="E64" s="5">
        <v>0.69389999999999996</v>
      </c>
      <c r="F64" s="7">
        <f t="shared" si="1"/>
        <v>3.1684130014486049</v>
      </c>
      <c r="G64" s="17">
        <f t="shared" si="2"/>
        <v>0.80758292837143741</v>
      </c>
      <c r="I64" s="4">
        <f t="shared" si="3"/>
        <v>0.72</v>
      </c>
      <c r="J64" s="6">
        <f t="shared" si="3"/>
        <v>0.30610000000000004</v>
      </c>
      <c r="K64" s="11">
        <f t="shared" si="4"/>
        <v>0.37463885932644564</v>
      </c>
      <c r="L64" s="18">
        <f t="shared" si="5"/>
        <v>1.1716774484285113</v>
      </c>
      <c r="O64" s="4">
        <f t="shared" si="6"/>
        <v>-0.37214597010964162</v>
      </c>
      <c r="P64" s="6">
        <f t="shared" si="15"/>
        <v>0.37214597010964162</v>
      </c>
      <c r="Q64" s="14"/>
      <c r="R64" s="4">
        <f t="shared" si="7"/>
        <v>147.99915849946561</v>
      </c>
      <c r="S64" s="5">
        <f t="shared" si="8"/>
        <v>1.1532308320740681</v>
      </c>
      <c r="T64" s="6">
        <f t="shared" si="9"/>
        <v>-0.98179275883056116</v>
      </c>
      <c r="U64" s="14"/>
      <c r="V64" s="4">
        <f t="shared" si="10"/>
        <v>147.99915849946561</v>
      </c>
      <c r="W64" s="5">
        <f t="shared" si="11"/>
        <v>-0.36173363223613747</v>
      </c>
      <c r="X64" s="5">
        <f t="shared" si="12"/>
        <v>110.68517306188735</v>
      </c>
      <c r="Y64" s="5">
        <f t="shared" si="13"/>
        <v>10.255262634460843</v>
      </c>
      <c r="Z64" s="5">
        <f t="shared" si="16"/>
        <v>10.310750573842654</v>
      </c>
      <c r="AA64" s="6">
        <f t="shared" si="14"/>
        <v>1.0054106795076465</v>
      </c>
    </row>
    <row r="65" spans="1:27" x14ac:dyDescent="0.25">
      <c r="A65">
        <f t="shared" si="0"/>
        <v>3.0719134949159835E-3</v>
      </c>
      <c r="B65" s="6">
        <v>52.379999999999995</v>
      </c>
      <c r="C65">
        <v>1.0325</v>
      </c>
      <c r="D65" s="33">
        <v>0.32</v>
      </c>
      <c r="E65" s="5">
        <v>0.75060000000000004</v>
      </c>
      <c r="F65" s="7">
        <f t="shared" si="1"/>
        <v>2.9330558003067746</v>
      </c>
      <c r="G65" s="17">
        <f t="shared" si="2"/>
        <v>0.82571146864873579</v>
      </c>
      <c r="I65" s="4">
        <f t="shared" si="3"/>
        <v>0.67999999999999994</v>
      </c>
      <c r="J65" s="6">
        <f t="shared" si="3"/>
        <v>0.24939999999999996</v>
      </c>
      <c r="K65" s="11">
        <f t="shared" si="4"/>
        <v>0.33032041375390903</v>
      </c>
      <c r="L65" s="18">
        <f t="shared" si="5"/>
        <v>1.1464158527775761</v>
      </c>
      <c r="O65" s="4">
        <f t="shared" si="6"/>
        <v>-0.32815030379675292</v>
      </c>
      <c r="P65" s="6">
        <f t="shared" si="15"/>
        <v>0.32815030379675292</v>
      </c>
      <c r="Q65" s="14"/>
      <c r="R65" s="4">
        <f t="shared" si="7"/>
        <v>85.611518640024954</v>
      </c>
      <c r="S65" s="5">
        <f t="shared" si="8"/>
        <v>1.0760448148081272</v>
      </c>
      <c r="T65" s="6">
        <f t="shared" si="9"/>
        <v>-1.1076921448199903</v>
      </c>
      <c r="U65" s="14"/>
      <c r="V65" s="4">
        <f t="shared" si="10"/>
        <v>85.611518640024954</v>
      </c>
      <c r="W65" s="5">
        <f t="shared" si="11"/>
        <v>-0.40924703505817966</v>
      </c>
      <c r="X65" s="5">
        <f t="shared" si="12"/>
        <v>109.43992274165549</v>
      </c>
      <c r="Y65" s="5">
        <f t="shared" si="13"/>
        <v>10.902975387290105</v>
      </c>
      <c r="Z65" s="5">
        <f t="shared" si="16"/>
        <v>10.976232919541758</v>
      </c>
      <c r="AA65" s="6">
        <f t="shared" si="14"/>
        <v>1.0067190404132298</v>
      </c>
    </row>
    <row r="66" spans="1:27" x14ac:dyDescent="0.25">
      <c r="A66">
        <f t="shared" si="0"/>
        <v>3.0983733539891559E-3</v>
      </c>
      <c r="B66" s="6">
        <v>49.600000000000023</v>
      </c>
      <c r="C66">
        <v>1.0325</v>
      </c>
      <c r="D66" s="33">
        <v>0.36009999999999998</v>
      </c>
      <c r="E66" s="5">
        <v>0.79810000000000003</v>
      </c>
      <c r="F66" s="7">
        <f t="shared" si="1"/>
        <v>2.703509412505364</v>
      </c>
      <c r="G66" s="17">
        <f t="shared" si="2"/>
        <v>0.84644036114384036</v>
      </c>
      <c r="I66" s="4">
        <f t="shared" si="3"/>
        <v>0.63990000000000002</v>
      </c>
      <c r="J66" s="6">
        <f t="shared" si="3"/>
        <v>0.20189999999999997</v>
      </c>
      <c r="K66" s="11">
        <f t="shared" si="4"/>
        <v>0.28927444713774425</v>
      </c>
      <c r="L66" s="18">
        <f t="shared" si="5"/>
        <v>1.1261706297730383</v>
      </c>
      <c r="O66" s="4">
        <f t="shared" si="6"/>
        <v>-0.28553858780115049</v>
      </c>
      <c r="P66" s="6">
        <f t="shared" si="15"/>
        <v>0.28553858780115049</v>
      </c>
      <c r="Q66" s="14"/>
      <c r="R66" s="4">
        <f t="shared" si="7"/>
        <v>42.935130103507191</v>
      </c>
      <c r="S66" s="5">
        <f t="shared" si="8"/>
        <v>0.99455071143377449</v>
      </c>
      <c r="T66" s="6">
        <f t="shared" si="9"/>
        <v>-1.2403793974211328</v>
      </c>
      <c r="U66" s="14"/>
      <c r="V66" s="4">
        <f t="shared" si="10"/>
        <v>42.935130103507191</v>
      </c>
      <c r="W66" s="5">
        <f t="shared" si="11"/>
        <v>-0.45156350209516521</v>
      </c>
      <c r="X66" s="5">
        <f t="shared" si="12"/>
        <v>108.19155929562308</v>
      </c>
      <c r="Y66" s="5">
        <f t="shared" si="13"/>
        <v>11.596423292686215</v>
      </c>
      <c r="Z66" s="5">
        <f t="shared" si="16"/>
        <v>11.679875959599315</v>
      </c>
      <c r="AA66" s="6">
        <f t="shared" si="14"/>
        <v>1.0071964143431822</v>
      </c>
    </row>
    <row r="67" spans="1:27" x14ac:dyDescent="0.25">
      <c r="A67">
        <f t="shared" si="0"/>
        <v>3.1180817561036454E-3</v>
      </c>
      <c r="B67" s="6">
        <v>47.56</v>
      </c>
      <c r="C67">
        <v>1.0325</v>
      </c>
      <c r="D67" s="33">
        <v>0.39040000000000002</v>
      </c>
      <c r="E67" s="5">
        <v>0.82850000000000001</v>
      </c>
      <c r="F67" s="7">
        <f t="shared" si="1"/>
        <v>2.543649954896309</v>
      </c>
      <c r="G67" s="17">
        <f t="shared" si="2"/>
        <v>0.86142092786214364</v>
      </c>
      <c r="I67" s="4">
        <f t="shared" si="3"/>
        <v>0.60959999999999992</v>
      </c>
      <c r="J67" s="6">
        <f t="shared" si="3"/>
        <v>0.17149999999999999</v>
      </c>
      <c r="K67" s="11">
        <f t="shared" si="4"/>
        <v>0.26198761351576233</v>
      </c>
      <c r="L67" s="18">
        <f t="shared" si="5"/>
        <v>1.1087368130948441</v>
      </c>
      <c r="O67" s="4">
        <f t="shared" si="6"/>
        <v>-0.25239337256673</v>
      </c>
      <c r="P67" s="6">
        <f t="shared" si="15"/>
        <v>0.25239337256673</v>
      </c>
      <c r="Q67" s="14"/>
      <c r="R67" s="4">
        <f t="shared" si="7"/>
        <v>12.497305996581295</v>
      </c>
      <c r="S67" s="5">
        <f t="shared" si="8"/>
        <v>0.93360003966483962</v>
      </c>
      <c r="T67" s="6">
        <f t="shared" si="9"/>
        <v>-1.3394580529960123</v>
      </c>
      <c r="U67" s="14"/>
      <c r="V67" s="4">
        <f t="shared" si="10"/>
        <v>12.497305996581295</v>
      </c>
      <c r="W67" s="5">
        <f t="shared" si="11"/>
        <v>-0.47935223104169639</v>
      </c>
      <c r="X67" s="5">
        <f t="shared" si="12"/>
        <v>107.24828217804743</v>
      </c>
      <c r="Y67" s="5">
        <f t="shared" si="13"/>
        <v>12.034075426536555</v>
      </c>
      <c r="Z67" s="5">
        <f t="shared" si="16"/>
        <v>12.118896695660737</v>
      </c>
      <c r="AA67" s="6">
        <f t="shared" si="14"/>
        <v>1.0070484242551065</v>
      </c>
    </row>
    <row r="68" spans="1:27" x14ac:dyDescent="0.25">
      <c r="A68">
        <f t="shared" si="0"/>
        <v>3.149308726734482E-3</v>
      </c>
      <c r="B68" s="6">
        <v>44.379999999999995</v>
      </c>
      <c r="C68">
        <v>1.0325</v>
      </c>
      <c r="D68" s="33">
        <v>0.44</v>
      </c>
      <c r="E68" s="5">
        <v>0.86950000000000005</v>
      </c>
      <c r="F68" s="7">
        <f t="shared" si="1"/>
        <v>2.3084721133209607</v>
      </c>
      <c r="G68" s="17">
        <f t="shared" si="2"/>
        <v>0.88385767524793235</v>
      </c>
      <c r="I68" s="4">
        <f t="shared" si="3"/>
        <v>0.56000000000000005</v>
      </c>
      <c r="J68" s="6">
        <f t="shared" si="3"/>
        <v>0.13049999999999995</v>
      </c>
      <c r="K68" s="11">
        <f t="shared" si="4"/>
        <v>0.22382786781368386</v>
      </c>
      <c r="L68" s="18">
        <f t="shared" si="5"/>
        <v>1.0749750571733325</v>
      </c>
      <c r="O68" s="4">
        <f t="shared" si="6"/>
        <v>-0.19575668883825992</v>
      </c>
      <c r="P68" s="6">
        <f t="shared" si="15"/>
        <v>0.19575668883825992</v>
      </c>
      <c r="Q68" s="14"/>
      <c r="R68" s="4">
        <f t="shared" si="7"/>
        <v>-36.524909860504707</v>
      </c>
      <c r="S68" s="5">
        <f t="shared" si="8"/>
        <v>0.83658588289235891</v>
      </c>
      <c r="T68" s="6">
        <f t="shared" si="9"/>
        <v>-1.4968779697943793</v>
      </c>
      <c r="U68" s="14"/>
      <c r="V68" s="4">
        <f t="shared" si="10"/>
        <v>-36.524909860504707</v>
      </c>
      <c r="W68" s="5">
        <f t="shared" si="11"/>
        <v>-0.51597240487311691</v>
      </c>
      <c r="X68" s="5">
        <f t="shared" si="12"/>
        <v>105.70417178095994</v>
      </c>
      <c r="Y68" s="5">
        <f t="shared" si="13"/>
        <v>12.540787548150851</v>
      </c>
      <c r="Z68" s="5">
        <f t="shared" si="16"/>
        <v>12.616481459660974</v>
      </c>
      <c r="AA68" s="6">
        <f t="shared" si="14"/>
        <v>1.0060358180233493</v>
      </c>
    </row>
    <row r="69" spans="1:27" x14ac:dyDescent="0.25">
      <c r="A69">
        <f t="shared" si="0"/>
        <v>3.180256964762753E-3</v>
      </c>
      <c r="B69" s="6">
        <v>41.29000000000002</v>
      </c>
      <c r="C69">
        <v>1.0325</v>
      </c>
      <c r="D69" s="33">
        <v>0.48</v>
      </c>
      <c r="E69" s="5">
        <v>0.89580000000000004</v>
      </c>
      <c r="F69" s="7">
        <f t="shared" si="1"/>
        <v>2.0957267240151265</v>
      </c>
      <c r="G69" s="17">
        <f t="shared" si="2"/>
        <v>0.91944388689586232</v>
      </c>
      <c r="I69" s="4">
        <f t="shared" si="3"/>
        <v>0.52</v>
      </c>
      <c r="J69" s="6">
        <f t="shared" si="3"/>
        <v>0.10419999999999996</v>
      </c>
      <c r="K69" s="11">
        <f t="shared" si="4"/>
        <v>0.19139401312184898</v>
      </c>
      <c r="L69" s="18">
        <f t="shared" si="5"/>
        <v>1.0810009780864798</v>
      </c>
      <c r="O69" s="4">
        <f t="shared" si="6"/>
        <v>-0.16187370592504163</v>
      </c>
      <c r="P69" s="6">
        <f t="shared" si="15"/>
        <v>0.16187370592504163</v>
      </c>
      <c r="Q69" s="14"/>
      <c r="R69" s="4">
        <f t="shared" si="7"/>
        <v>0.4916486903367755</v>
      </c>
      <c r="S69" s="5">
        <f t="shared" si="8"/>
        <v>0.73990037819484</v>
      </c>
      <c r="T69" s="6">
        <f t="shared" si="9"/>
        <v>-1.6534210798576716</v>
      </c>
      <c r="U69" s="14"/>
      <c r="V69" s="4">
        <f t="shared" si="10"/>
        <v>0.4916486903367755</v>
      </c>
      <c r="W69" s="5">
        <f t="shared" si="11"/>
        <v>-0.53642176123502128</v>
      </c>
      <c r="X69" s="5">
        <f t="shared" si="12"/>
        <v>104.45892146072808</v>
      </c>
      <c r="Y69" s="5">
        <f t="shared" si="13"/>
        <v>13.429532393180237</v>
      </c>
      <c r="Z69" s="5">
        <f t="shared" si="16"/>
        <v>13.485478540706026</v>
      </c>
      <c r="AA69" s="6">
        <f t="shared" si="14"/>
        <v>1.0041659043582336</v>
      </c>
    </row>
    <row r="70" spans="1:27" x14ac:dyDescent="0.25">
      <c r="A70">
        <f t="shared" si="0"/>
        <v>3.1989763275751758E-3</v>
      </c>
      <c r="B70" s="6">
        <v>39.450000000000045</v>
      </c>
      <c r="C70">
        <v>1.0325</v>
      </c>
      <c r="D70" s="33">
        <v>0.52</v>
      </c>
      <c r="E70" s="5">
        <v>0.91720000000000002</v>
      </c>
      <c r="F70" s="7">
        <f t="shared" si="1"/>
        <v>1.9761641028584993</v>
      </c>
      <c r="G70" s="17">
        <f t="shared" si="2"/>
        <v>0.92156878632288175</v>
      </c>
      <c r="I70" s="4">
        <f t="shared" si="3"/>
        <v>0.48</v>
      </c>
      <c r="J70" s="6">
        <f t="shared" si="3"/>
        <v>8.2799999999999985E-2</v>
      </c>
      <c r="K70" s="11">
        <f t="shared" si="4"/>
        <v>0.17405843410700364</v>
      </c>
      <c r="L70" s="18">
        <f t="shared" si="5"/>
        <v>1.0232554998771728</v>
      </c>
      <c r="O70" s="4">
        <f t="shared" si="6"/>
        <v>-0.10466706990780196</v>
      </c>
      <c r="P70" s="6">
        <f t="shared" si="15"/>
        <v>0.10466706990780196</v>
      </c>
      <c r="Q70" s="14"/>
      <c r="R70" s="4">
        <f t="shared" si="7"/>
        <v>-81.705120823357007</v>
      </c>
      <c r="S70" s="5">
        <f t="shared" si="8"/>
        <v>0.68115764388269484</v>
      </c>
      <c r="T70" s="6">
        <f t="shared" si="9"/>
        <v>-1.7483642079441062</v>
      </c>
      <c r="U70" s="14"/>
      <c r="V70" s="4">
        <f t="shared" si="10"/>
        <v>-81.705120823357007</v>
      </c>
      <c r="W70" s="5">
        <f t="shared" si="11"/>
        <v>-0.54843355591284304</v>
      </c>
      <c r="X70" s="5">
        <f t="shared" si="12"/>
        <v>103.21367114049622</v>
      </c>
      <c r="Y70" s="5">
        <f t="shared" si="13"/>
        <v>13.018137659904426</v>
      </c>
      <c r="Z70" s="5">
        <f t="shared" si="16"/>
        <v>13.050883794902973</v>
      </c>
      <c r="AA70" s="6">
        <f t="shared" si="14"/>
        <v>1.002515423930368</v>
      </c>
    </row>
    <row r="71" spans="1:27" x14ac:dyDescent="0.25">
      <c r="A71">
        <f t="shared" si="0"/>
        <v>3.2255983484936459E-3</v>
      </c>
      <c r="B71" s="6">
        <v>36.870000000000005</v>
      </c>
      <c r="C71">
        <v>1.0325</v>
      </c>
      <c r="D71" s="33">
        <v>0.56000000000000005</v>
      </c>
      <c r="E71" s="5">
        <v>0.9345</v>
      </c>
      <c r="F71" s="7">
        <f t="shared" si="1"/>
        <v>1.8171583655386621</v>
      </c>
      <c r="G71" s="17">
        <f t="shared" si="2"/>
        <v>0.94817513304034673</v>
      </c>
      <c r="I71" s="4">
        <f t="shared" si="3"/>
        <v>0.43999999999999995</v>
      </c>
      <c r="J71" s="6">
        <f t="shared" si="3"/>
        <v>6.5500000000000003E-2</v>
      </c>
      <c r="K71" s="11">
        <f t="shared" si="4"/>
        <v>0.15202302848480509</v>
      </c>
      <c r="L71" s="18">
        <f t="shared" si="5"/>
        <v>1.0110422485157717</v>
      </c>
      <c r="O71" s="4">
        <f t="shared" si="6"/>
        <v>-6.4197782299070527E-2</v>
      </c>
      <c r="P71" s="6">
        <f t="shared" si="15"/>
        <v>6.4197782299070527E-2</v>
      </c>
      <c r="Q71" s="14"/>
      <c r="R71" s="4">
        <f t="shared" si="7"/>
        <v>-64.357831846314212</v>
      </c>
      <c r="S71" s="5">
        <f t="shared" si="8"/>
        <v>0.59727394331479089</v>
      </c>
      <c r="T71" s="6">
        <f t="shared" si="9"/>
        <v>-1.8837232664218027</v>
      </c>
      <c r="U71" s="14"/>
      <c r="V71" s="4">
        <f t="shared" si="10"/>
        <v>-64.357831846314212</v>
      </c>
      <c r="W71" s="5">
        <f t="shared" si="11"/>
        <v>-0.55131690490608753</v>
      </c>
      <c r="X71" s="5">
        <f t="shared" si="12"/>
        <v>101.96842082026436</v>
      </c>
      <c r="Y71" s="5">
        <f t="shared" si="13"/>
        <v>13.304755942142403</v>
      </c>
      <c r="Z71" s="5">
        <f t="shared" si="16"/>
        <v>13.300733813217448</v>
      </c>
      <c r="AA71" s="6">
        <f t="shared" si="14"/>
        <v>0.99969769239342343</v>
      </c>
    </row>
    <row r="72" spans="1:27" x14ac:dyDescent="0.25">
      <c r="A72">
        <f t="shared" si="0"/>
        <v>3.2506582582973054E-3</v>
      </c>
      <c r="B72" s="6">
        <v>34.480000000000018</v>
      </c>
      <c r="C72">
        <v>1.0325</v>
      </c>
      <c r="D72" s="33">
        <v>0.6</v>
      </c>
      <c r="E72" s="5">
        <v>0.94850000000000001</v>
      </c>
      <c r="F72" s="7">
        <f t="shared" si="1"/>
        <v>1.6785716102410515</v>
      </c>
      <c r="G72" s="17">
        <f t="shared" si="2"/>
        <v>0.97238056851936916</v>
      </c>
      <c r="I72" s="4">
        <f t="shared" si="3"/>
        <v>0.4</v>
      </c>
      <c r="J72" s="6">
        <f t="shared" si="3"/>
        <v>5.149999999999999E-2</v>
      </c>
      <c r="K72" s="11">
        <f t="shared" si="4"/>
        <v>0.13378786264052503</v>
      </c>
      <c r="L72" s="18">
        <f t="shared" si="5"/>
        <v>0.99362058991241753</v>
      </c>
      <c r="O72" s="4">
        <f t="shared" si="6"/>
        <v>-2.1608174270607697E-2</v>
      </c>
      <c r="P72" s="6">
        <f t="shared" si="15"/>
        <v>2.1608174270607697E-2</v>
      </c>
      <c r="Q72" s="14"/>
      <c r="R72" s="4">
        <f t="shared" si="7"/>
        <v>-49.527978356203214</v>
      </c>
      <c r="S72" s="5">
        <f t="shared" si="8"/>
        <v>0.51794319976356029</v>
      </c>
      <c r="T72" s="6">
        <f t="shared" si="9"/>
        <v>-2.0114998481042616</v>
      </c>
      <c r="U72" s="14"/>
      <c r="V72" s="4">
        <f t="shared" si="10"/>
        <v>-49.527978356203214</v>
      </c>
      <c r="W72" s="5">
        <f t="shared" si="11"/>
        <v>-0.54518181527996323</v>
      </c>
      <c r="X72" s="5">
        <f t="shared" si="12"/>
        <v>100.7231705000325</v>
      </c>
      <c r="Y72" s="5">
        <f t="shared" si="13"/>
        <v>13.351928400784605</v>
      </c>
      <c r="Z72" s="5">
        <f t="shared" si="16"/>
        <v>13.302968091350806</v>
      </c>
      <c r="AA72" s="6">
        <f t="shared" si="14"/>
        <v>0.99633309077429433</v>
      </c>
    </row>
    <row r="73" spans="1:27" x14ac:dyDescent="0.25">
      <c r="A73">
        <f t="shared" si="0"/>
        <v>3.2696834946377195E-3</v>
      </c>
      <c r="B73" s="6">
        <v>32.69</v>
      </c>
      <c r="C73">
        <v>1.0325</v>
      </c>
      <c r="D73" s="33">
        <v>0.64</v>
      </c>
      <c r="E73" s="5">
        <v>0.95979999999999999</v>
      </c>
      <c r="F73" s="7">
        <f t="shared" si="1"/>
        <v>1.5800800481331816</v>
      </c>
      <c r="G73" s="17">
        <f t="shared" si="2"/>
        <v>0.97996765770153338</v>
      </c>
      <c r="I73" s="4">
        <f t="shared" si="3"/>
        <v>0.36</v>
      </c>
      <c r="J73" s="6">
        <f t="shared" si="3"/>
        <v>4.0200000000000014E-2</v>
      </c>
      <c r="K73" s="11">
        <f t="shared" si="4"/>
        <v>0.12139074578997534</v>
      </c>
      <c r="L73" s="18">
        <f t="shared" si="5"/>
        <v>0.94979096291914133</v>
      </c>
      <c r="O73" s="4">
        <f t="shared" si="6"/>
        <v>3.1277647424690046E-2</v>
      </c>
      <c r="P73" s="6">
        <f t="shared" si="15"/>
        <v>3.1277647424690046E-2</v>
      </c>
      <c r="Q73" s="14"/>
      <c r="R73" s="4">
        <f t="shared" si="7"/>
        <v>-80.085716229858221</v>
      </c>
      <c r="S73" s="5">
        <f t="shared" si="8"/>
        <v>0.45747550913096136</v>
      </c>
      <c r="T73" s="6">
        <f t="shared" si="9"/>
        <v>-2.108740632339956</v>
      </c>
      <c r="U73" s="14"/>
      <c r="V73" s="4">
        <f t="shared" si="10"/>
        <v>-80.085716229858221</v>
      </c>
      <c r="W73" s="5">
        <f t="shared" si="11"/>
        <v>-0.52984101093199121</v>
      </c>
      <c r="X73" s="5">
        <f t="shared" si="12"/>
        <v>99.477920179800648</v>
      </c>
      <c r="Y73" s="5">
        <f t="shared" si="13"/>
        <v>12.738198629699204</v>
      </c>
      <c r="Z73" s="5">
        <f t="shared" si="16"/>
        <v>12.645422952616059</v>
      </c>
      <c r="AA73" s="6">
        <f t="shared" si="14"/>
        <v>0.99271673493402457</v>
      </c>
    </row>
    <row r="74" spans="1:27" x14ac:dyDescent="0.25">
      <c r="A74">
        <f t="shared" si="0"/>
        <v>3.287851389117212E-3</v>
      </c>
      <c r="B74" s="6">
        <v>31</v>
      </c>
      <c r="C74">
        <v>1.0325</v>
      </c>
      <c r="D74" s="33">
        <v>0.68</v>
      </c>
      <c r="E74" s="5">
        <v>0.96889999999999998</v>
      </c>
      <c r="F74" s="7">
        <f t="shared" si="1"/>
        <v>1.4911353155704901</v>
      </c>
      <c r="G74" s="17">
        <f t="shared" si="2"/>
        <v>0.98660439894541541</v>
      </c>
      <c r="I74" s="4">
        <f t="shared" si="3"/>
        <v>0.31999999999999995</v>
      </c>
      <c r="J74" s="6">
        <f t="shared" si="3"/>
        <v>3.1100000000000017E-2</v>
      </c>
      <c r="K74" s="11">
        <f t="shared" si="4"/>
        <v>0.11060514941237549</v>
      </c>
      <c r="L74" s="18">
        <f t="shared" si="5"/>
        <v>0.90724612988744302</v>
      </c>
      <c r="O74" s="4">
        <f t="shared" si="6"/>
        <v>8.3855367159483982E-2</v>
      </c>
      <c r="P74" s="6">
        <f t="shared" si="15"/>
        <v>8.3855367159483982E-2</v>
      </c>
      <c r="Q74" s="14"/>
      <c r="R74" s="4">
        <f t="shared" si="7"/>
        <v>-101.95692713655866</v>
      </c>
      <c r="S74" s="5">
        <f t="shared" si="8"/>
        <v>0.39953778657440914</v>
      </c>
      <c r="T74" s="6">
        <f t="shared" si="9"/>
        <v>-2.201788632095496</v>
      </c>
      <c r="U74" s="14"/>
      <c r="V74" s="4">
        <f t="shared" si="10"/>
        <v>-101.95692713655866</v>
      </c>
      <c r="W74" s="5">
        <f t="shared" si="11"/>
        <v>-0.50518956224459832</v>
      </c>
      <c r="X74" s="5">
        <f t="shared" si="12"/>
        <v>98.232669859568787</v>
      </c>
      <c r="Y74" s="5">
        <f t="shared" si="13"/>
        <v>11.966665333228683</v>
      </c>
      <c r="Z74" s="5">
        <f t="shared" si="16"/>
        <v>11.825825008594734</v>
      </c>
      <c r="AA74" s="6">
        <f t="shared" si="14"/>
        <v>0.9882306122288832</v>
      </c>
    </row>
    <row r="75" spans="1:27" x14ac:dyDescent="0.25">
      <c r="A75">
        <f t="shared" si="0"/>
        <v>3.3089573475397903E-3</v>
      </c>
      <c r="B75" s="6">
        <v>29.060000000000002</v>
      </c>
      <c r="C75">
        <v>1.0325</v>
      </c>
      <c r="D75" s="33">
        <v>0.72</v>
      </c>
      <c r="E75" s="5">
        <v>0.97629999999999995</v>
      </c>
      <c r="F75" s="7">
        <f t="shared" si="1"/>
        <v>1.3937391356167108</v>
      </c>
      <c r="G75" s="17">
        <f t="shared" si="2"/>
        <v>1.0045217814917315</v>
      </c>
      <c r="I75" s="4">
        <f t="shared" si="3"/>
        <v>0.28000000000000003</v>
      </c>
      <c r="J75" s="6">
        <f t="shared" si="3"/>
        <v>2.3700000000000054E-2</v>
      </c>
      <c r="K75" s="11">
        <f t="shared" si="4"/>
        <v>9.9249642262960347E-2</v>
      </c>
      <c r="L75" s="18">
        <f t="shared" si="5"/>
        <v>0.88054473555130652</v>
      </c>
      <c r="O75" s="4">
        <f t="shared" si="6"/>
        <v>0.13172613430223318</v>
      </c>
      <c r="P75" s="6">
        <f t="shared" si="15"/>
        <v>0.13172613430223318</v>
      </c>
      <c r="Q75" s="14"/>
      <c r="R75" s="4">
        <f t="shared" si="7"/>
        <v>-81.336361805645652</v>
      </c>
      <c r="S75" s="5">
        <f t="shared" si="8"/>
        <v>0.33199016112269814</v>
      </c>
      <c r="T75" s="6">
        <f t="shared" si="9"/>
        <v>-2.3101169638247554</v>
      </c>
      <c r="U75" s="14"/>
      <c r="V75" s="4">
        <f t="shared" si="10"/>
        <v>-81.336361805645652</v>
      </c>
      <c r="W75" s="5">
        <f t="shared" si="11"/>
        <v>-0.47215460836838763</v>
      </c>
      <c r="X75" s="5">
        <f t="shared" si="12"/>
        <v>96.98741953933694</v>
      </c>
      <c r="Y75" s="5">
        <f t="shared" si="13"/>
        <v>11.393096218870957</v>
      </c>
      <c r="Z75" s="5">
        <f t="shared" si="16"/>
        <v>11.191784116028316</v>
      </c>
      <c r="AA75" s="6">
        <f t="shared" si="14"/>
        <v>0.98233034295723776</v>
      </c>
    </row>
    <row r="76" spans="1:27" x14ac:dyDescent="0.25">
      <c r="A76">
        <f t="shared" si="0"/>
        <v>3.3236946189384117E-3</v>
      </c>
      <c r="B76" s="6">
        <v>27.720000000000027</v>
      </c>
      <c r="C76">
        <v>1.0325</v>
      </c>
      <c r="D76" s="33">
        <v>0.76</v>
      </c>
      <c r="E76" s="5">
        <v>0.98219999999999996</v>
      </c>
      <c r="F76" s="7">
        <f t="shared" si="1"/>
        <v>1.3293245914177245</v>
      </c>
      <c r="G76" s="17">
        <f t="shared" si="2"/>
        <v>1.0037957646700391</v>
      </c>
      <c r="I76" s="4">
        <f t="shared" si="3"/>
        <v>0.24</v>
      </c>
      <c r="J76" s="6">
        <f t="shared" si="3"/>
        <v>1.7800000000000038E-2</v>
      </c>
      <c r="K76" s="11">
        <f t="shared" si="4"/>
        <v>9.2005563155511907E-2</v>
      </c>
      <c r="L76" s="18">
        <f t="shared" si="5"/>
        <v>0.83230927247192099</v>
      </c>
      <c r="O76" s="4">
        <f t="shared" si="6"/>
        <v>0.18733976444443343</v>
      </c>
      <c r="P76" s="6">
        <f t="shared" si="15"/>
        <v>0.18733976444443343</v>
      </c>
      <c r="Q76" s="14"/>
      <c r="R76" s="4">
        <f t="shared" si="7"/>
        <v>-102.99141960306707</v>
      </c>
      <c r="S76" s="5">
        <f t="shared" si="8"/>
        <v>0.28467098724465695</v>
      </c>
      <c r="T76" s="6">
        <f t="shared" si="9"/>
        <v>-2.3859062346796267</v>
      </c>
      <c r="U76" s="14"/>
      <c r="V76" s="4">
        <f t="shared" si="10"/>
        <v>-102.99141960306707</v>
      </c>
      <c r="W76" s="5">
        <f t="shared" si="11"/>
        <v>-0.4294235564037247</v>
      </c>
      <c r="X76" s="5">
        <f t="shared" si="12"/>
        <v>95.742169219105079</v>
      </c>
      <c r="Y76" s="5">
        <f t="shared" si="13"/>
        <v>10.143732073129325</v>
      </c>
      <c r="Z76" s="5">
        <f t="shared" si="16"/>
        <v>9.890785784082766</v>
      </c>
      <c r="AA76" s="6">
        <f t="shared" si="14"/>
        <v>0.97506378449046271</v>
      </c>
    </row>
    <row r="77" spans="1:27" x14ac:dyDescent="0.25">
      <c r="A77">
        <f t="shared" si="0"/>
        <v>3.3436987996121308E-3</v>
      </c>
      <c r="B77" s="6">
        <v>25.920000000000016</v>
      </c>
      <c r="C77">
        <v>1.0325</v>
      </c>
      <c r="D77" s="33">
        <v>0.8</v>
      </c>
      <c r="E77" s="5">
        <v>0.98699999999999999</v>
      </c>
      <c r="F77" s="7">
        <f t="shared" si="1"/>
        <v>1.2463720916343952</v>
      </c>
      <c r="G77" s="17">
        <f t="shared" si="2"/>
        <v>1.022043805016186</v>
      </c>
      <c r="I77" s="4">
        <f t="shared" si="3"/>
        <v>0.19999999999999996</v>
      </c>
      <c r="J77" s="6">
        <f t="shared" si="3"/>
        <v>1.3000000000000012E-2</v>
      </c>
      <c r="K77" s="11">
        <f t="shared" si="4"/>
        <v>8.2994742593558601E-2</v>
      </c>
      <c r="L77" s="18">
        <f t="shared" si="5"/>
        <v>0.80863555814207444</v>
      </c>
      <c r="O77" s="4">
        <f t="shared" si="6"/>
        <v>0.23421130070944621</v>
      </c>
      <c r="P77" s="6">
        <f t="shared" si="15"/>
        <v>0.23421130070944621</v>
      </c>
      <c r="Q77" s="14"/>
      <c r="R77" s="4">
        <f t="shared" si="7"/>
        <v>-62.255954608297934</v>
      </c>
      <c r="S77" s="5">
        <f t="shared" si="8"/>
        <v>0.22023700470458099</v>
      </c>
      <c r="T77" s="6">
        <f t="shared" si="9"/>
        <v>-2.4889780154380259</v>
      </c>
      <c r="U77" s="14"/>
      <c r="V77" s="4">
        <f t="shared" si="10"/>
        <v>-62.255954608297934</v>
      </c>
      <c r="W77" s="5">
        <f t="shared" si="11"/>
        <v>-0.37862695240485622</v>
      </c>
      <c r="X77" s="5">
        <f t="shared" si="12"/>
        <v>94.496918898873218</v>
      </c>
      <c r="Y77" s="5">
        <f t="shared" si="13"/>
        <v>9.3038783608620328</v>
      </c>
      <c r="Z77" s="5">
        <f t="shared" si="16"/>
        <v>8.9801829812844858</v>
      </c>
      <c r="AA77" s="6">
        <f t="shared" si="14"/>
        <v>0.96520855421549645</v>
      </c>
    </row>
    <row r="78" spans="1:27" x14ac:dyDescent="0.25">
      <c r="A78">
        <f t="shared" si="0"/>
        <v>3.3598763565500789E-3</v>
      </c>
      <c r="B78" s="6">
        <v>24.480000000000018</v>
      </c>
      <c r="C78">
        <v>1.0325</v>
      </c>
      <c r="D78" s="33">
        <v>0.84009999999999996</v>
      </c>
      <c r="E78" s="5">
        <v>0.99080000000000001</v>
      </c>
      <c r="F78" s="7">
        <f t="shared" si="1"/>
        <v>1.1828850839640983</v>
      </c>
      <c r="G78" s="17">
        <f t="shared" si="2"/>
        <v>1.0294435055140267</v>
      </c>
      <c r="I78" s="4">
        <f t="shared" si="3"/>
        <v>0.15990000000000004</v>
      </c>
      <c r="J78" s="6">
        <f t="shared" si="3"/>
        <v>9.199999999999986E-3</v>
      </c>
      <c r="K78" s="11">
        <f t="shared" si="4"/>
        <v>7.6344525096560506E-2</v>
      </c>
      <c r="L78" s="18">
        <f t="shared" si="5"/>
        <v>0.77812886515483237</v>
      </c>
      <c r="O78" s="4">
        <f t="shared" si="6"/>
        <v>0.27988150239995518</v>
      </c>
      <c r="P78" s="6">
        <f t="shared" si="15"/>
        <v>0.27988150239995518</v>
      </c>
      <c r="Q78" s="14"/>
      <c r="R78" s="4">
        <f t="shared" si="7"/>
        <v>-38.935404610238656</v>
      </c>
      <c r="S78" s="5">
        <f t="shared" si="8"/>
        <v>0.16795644077164562</v>
      </c>
      <c r="T78" s="6">
        <f t="shared" si="9"/>
        <v>-2.572498957857718</v>
      </c>
      <c r="U78" s="14"/>
      <c r="V78" s="4">
        <f t="shared" si="10"/>
        <v>-38.935404610238656</v>
      </c>
      <c r="W78" s="5">
        <f t="shared" si="11"/>
        <v>-0.31796010523018514</v>
      </c>
      <c r="X78" s="5">
        <f t="shared" si="12"/>
        <v>93.24855545284079</v>
      </c>
      <c r="Y78" s="5">
        <f t="shared" si="13"/>
        <v>8.0200228633765018</v>
      </c>
      <c r="Z78" s="5">
        <f t="shared" si="16"/>
        <v>7.6301366535057014</v>
      </c>
      <c r="AA78" s="6">
        <f t="shared" si="14"/>
        <v>0.95138589795657325</v>
      </c>
    </row>
    <row r="79" spans="1:27" x14ac:dyDescent="0.25">
      <c r="A79">
        <f t="shared" si="0"/>
        <v>3.3733639184995276E-3</v>
      </c>
      <c r="B79" s="6">
        <v>23.29000000000002</v>
      </c>
      <c r="C79">
        <v>1.0325</v>
      </c>
      <c r="D79" s="33">
        <v>0.88</v>
      </c>
      <c r="E79" s="5">
        <v>0.99390000000000001</v>
      </c>
      <c r="F79" s="7">
        <f t="shared" si="1"/>
        <v>1.1322998062085428</v>
      </c>
      <c r="G79" s="17">
        <f t="shared" si="2"/>
        <v>1.0298847936550404</v>
      </c>
      <c r="I79" s="4">
        <f t="shared" si="3"/>
        <v>0.12</v>
      </c>
      <c r="J79" s="6">
        <f t="shared" si="3"/>
        <v>6.0999999999999943E-3</v>
      </c>
      <c r="K79" s="11">
        <f t="shared" si="4"/>
        <v>7.1201187040320038E-2</v>
      </c>
      <c r="L79" s="18">
        <f t="shared" si="5"/>
        <v>0.73714243888862419</v>
      </c>
      <c r="O79" s="4">
        <f t="shared" si="6"/>
        <v>0.33442108212658189</v>
      </c>
      <c r="P79" s="6">
        <f t="shared" si="15"/>
        <v>0.33442108212658189</v>
      </c>
      <c r="Q79" s="14"/>
      <c r="R79" s="4">
        <f t="shared" si="7"/>
        <v>-26.330785902935453</v>
      </c>
      <c r="S79" s="5">
        <f t="shared" si="8"/>
        <v>0.1242507911893327</v>
      </c>
      <c r="T79" s="6">
        <f t="shared" si="9"/>
        <v>-2.6422457887885744</v>
      </c>
      <c r="U79" s="14"/>
      <c r="V79" s="4">
        <f t="shared" si="10"/>
        <v>-26.330785902935453</v>
      </c>
      <c r="W79" s="5">
        <f t="shared" si="11"/>
        <v>-0.250395428950831</v>
      </c>
      <c r="X79" s="5">
        <f t="shared" si="12"/>
        <v>92.006418258409497</v>
      </c>
      <c r="Y79" s="5">
        <f t="shared" si="13"/>
        <v>6.421229522098149</v>
      </c>
      <c r="Z79" s="5">
        <f t="shared" si="16"/>
        <v>5.968859318354589</v>
      </c>
      <c r="AA79" s="6">
        <f t="shared" si="14"/>
        <v>0.92955084346591821</v>
      </c>
    </row>
    <row r="80" spans="1:27" x14ac:dyDescent="0.25">
      <c r="A80">
        <f t="shared" si="0"/>
        <v>3.382949932341001E-3</v>
      </c>
      <c r="B80" s="6">
        <v>22.450000000000045</v>
      </c>
      <c r="C80">
        <v>1.0325</v>
      </c>
      <c r="D80" s="33">
        <v>0.92</v>
      </c>
      <c r="E80" s="5">
        <v>0.99639999999999995</v>
      </c>
      <c r="F80" s="7">
        <f t="shared" si="1"/>
        <v>1.0975959234575803</v>
      </c>
      <c r="G80" s="17">
        <f t="shared" si="2"/>
        <v>1.0188106273041981</v>
      </c>
      <c r="I80" s="4">
        <f t="shared" si="3"/>
        <v>7.999999999999996E-2</v>
      </c>
      <c r="J80" s="6">
        <f t="shared" si="3"/>
        <v>3.6000000000000476E-3</v>
      </c>
      <c r="K80" s="11">
        <f t="shared" si="4"/>
        <v>6.7753447131471425E-2</v>
      </c>
      <c r="L80" s="18">
        <f t="shared" si="5"/>
        <v>0.68575846642670435</v>
      </c>
      <c r="O80" s="4">
        <f t="shared" si="6"/>
        <v>0.39586569827783619</v>
      </c>
      <c r="P80" s="6">
        <f t="shared" si="15"/>
        <v>0.39586569827783619</v>
      </c>
      <c r="Q80" s="14"/>
      <c r="R80" s="4">
        <f t="shared" si="7"/>
        <v>-32.031026814035762</v>
      </c>
      <c r="S80" s="5">
        <f t="shared" si="8"/>
        <v>9.3122263931548252E-2</v>
      </c>
      <c r="T80" s="6">
        <f t="shared" si="9"/>
        <v>-2.6918799403473588</v>
      </c>
      <c r="U80" s="14"/>
      <c r="V80" s="4">
        <f t="shared" si="10"/>
        <v>-32.031026814035762</v>
      </c>
      <c r="W80" s="5">
        <f t="shared" si="11"/>
        <v>-0.17469431885959996</v>
      </c>
      <c r="X80" s="5">
        <f t="shared" si="12"/>
        <v>90.761167938177636</v>
      </c>
      <c r="Y80" s="5">
        <f t="shared" si="13"/>
        <v>4.377433153586205</v>
      </c>
      <c r="Z80" s="5">
        <f t="shared" si="16"/>
        <v>3.8720983843100498</v>
      </c>
      <c r="AA80" s="6">
        <f t="shared" si="14"/>
        <v>0.88455911225916484</v>
      </c>
    </row>
    <row r="81" spans="1:27" x14ac:dyDescent="0.25">
      <c r="A81">
        <f t="shared" si="0"/>
        <v>3.3945483553413222E-3</v>
      </c>
      <c r="B81" s="6">
        <v>21.439999999999998</v>
      </c>
      <c r="C81">
        <v>1.0325</v>
      </c>
      <c r="D81" s="33">
        <v>0.96</v>
      </c>
      <c r="E81" s="5">
        <v>0.99839999999999995</v>
      </c>
      <c r="F81" s="7">
        <f t="shared" si="1"/>
        <v>1.0569482520051161</v>
      </c>
      <c r="G81" s="17">
        <f t="shared" si="2"/>
        <v>1.0159437777231901</v>
      </c>
      <c r="I81" s="4">
        <f t="shared" si="3"/>
        <v>4.0000000000000036E-2</v>
      </c>
      <c r="J81" s="6">
        <f t="shared" si="3"/>
        <v>1.6000000000000458E-3</v>
      </c>
      <c r="K81" s="11">
        <f t="shared" si="4"/>
        <v>6.3799878804397497E-2</v>
      </c>
      <c r="L81" s="18">
        <f t="shared" si="5"/>
        <v>0.64733665288960529</v>
      </c>
      <c r="O81" s="4">
        <f t="shared" si="6"/>
        <v>0.45070680150285519</v>
      </c>
      <c r="P81" s="6">
        <f t="shared" si="15"/>
        <v>0.45070680150285519</v>
      </c>
      <c r="Q81" s="14"/>
      <c r="R81" s="4">
        <f t="shared" si="7"/>
        <v>-5.4134190189938671</v>
      </c>
      <c r="S81" s="5">
        <f t="shared" si="8"/>
        <v>5.5385748267807823E-2</v>
      </c>
      <c r="T81" s="6">
        <f t="shared" si="9"/>
        <v>-2.7520039882507912</v>
      </c>
      <c r="U81" s="14"/>
      <c r="V81" s="4">
        <f t="shared" si="10"/>
        <v>-5.4134190189938671</v>
      </c>
      <c r="W81" s="5">
        <f t="shared" si="11"/>
        <v>-9.1103148367576964E-2</v>
      </c>
      <c r="X81" s="5">
        <f t="shared" si="12"/>
        <v>89.515917617945789</v>
      </c>
      <c r="Y81" s="5">
        <f t="shared" si="13"/>
        <v>2.4321746859037128</v>
      </c>
      <c r="Z81" s="5">
        <f t="shared" si="16"/>
        <v>1.8636312556383814</v>
      </c>
      <c r="AA81" s="6">
        <f t="shared" si="14"/>
        <v>0.76624070895874807</v>
      </c>
    </row>
    <row r="82" spans="1:27" x14ac:dyDescent="0.25">
      <c r="B82" s="6"/>
      <c r="D82" s="33"/>
      <c r="E82" s="5"/>
      <c r="F82" s="7"/>
      <c r="G82" s="17"/>
      <c r="I82" s="4"/>
      <c r="J82" s="6"/>
      <c r="K82" s="11"/>
      <c r="L82" s="18"/>
      <c r="O82" s="4"/>
      <c r="P82" s="6"/>
      <c r="Q82" s="14"/>
      <c r="R82" s="4"/>
      <c r="S82" s="5"/>
      <c r="T82" s="6"/>
      <c r="U82" s="14"/>
      <c r="V82" s="4"/>
      <c r="W82" s="5"/>
      <c r="X82" s="5"/>
      <c r="Y82" s="5"/>
      <c r="Z82" s="5"/>
      <c r="AA82" s="6"/>
    </row>
    <row r="83" spans="1:27" x14ac:dyDescent="0.25">
      <c r="B83" s="6"/>
      <c r="D83" s="33"/>
      <c r="E83" s="5"/>
      <c r="F83" s="7"/>
      <c r="G83" s="17"/>
      <c r="I83" s="4"/>
      <c r="J83" s="6"/>
      <c r="K83" s="11"/>
      <c r="L83" s="18"/>
      <c r="O83" s="4"/>
      <c r="P83" s="6"/>
      <c r="Q83" s="14"/>
      <c r="R83" s="4"/>
      <c r="S83" s="5"/>
      <c r="T83" s="6"/>
      <c r="U83" s="14"/>
      <c r="V83" s="4"/>
      <c r="W83" s="5"/>
      <c r="X83" s="5"/>
      <c r="Y83" s="5"/>
      <c r="Z83" s="5"/>
      <c r="AA83" s="6"/>
    </row>
    <row r="84" spans="1:27" x14ac:dyDescent="0.25">
      <c r="B84" s="6"/>
      <c r="D84" s="33"/>
      <c r="E84" s="5"/>
      <c r="F84" s="7"/>
      <c r="G84" s="17"/>
      <c r="I84" s="4"/>
      <c r="J84" s="6"/>
      <c r="K84" s="11"/>
      <c r="L84" s="18"/>
      <c r="O84" s="4"/>
      <c r="P84" s="6"/>
      <c r="Q84" s="14"/>
      <c r="R84" s="4"/>
      <c r="S84" s="5"/>
      <c r="T84" s="6"/>
      <c r="U84" s="14"/>
      <c r="V84" s="4"/>
      <c r="W84" s="5"/>
      <c r="X84" s="5"/>
      <c r="Y84" s="5"/>
      <c r="Z84" s="5"/>
      <c r="AA84" s="6"/>
    </row>
    <row r="85" spans="1:27" x14ac:dyDescent="0.25">
      <c r="B85" s="6"/>
      <c r="D85" s="33"/>
      <c r="E85" s="5"/>
      <c r="F85" s="7"/>
      <c r="G85" s="17"/>
      <c r="I85" s="4"/>
      <c r="J85" s="6"/>
      <c r="K85" s="11"/>
      <c r="L85" s="18"/>
      <c r="O85" s="4"/>
      <c r="P85" s="6"/>
      <c r="Q85" s="14"/>
      <c r="R85" s="4"/>
      <c r="S85" s="5"/>
      <c r="T85" s="6"/>
      <c r="U85" s="14"/>
      <c r="V85" s="4"/>
      <c r="W85" s="5"/>
      <c r="X85" s="5"/>
      <c r="Y85" s="5"/>
      <c r="Z85" s="5"/>
      <c r="AA85" s="6"/>
    </row>
    <row r="86" spans="1:27" x14ac:dyDescent="0.25">
      <c r="B86" s="6"/>
      <c r="D86" s="33"/>
      <c r="E86" s="5"/>
      <c r="F86" s="7"/>
      <c r="G86" s="17"/>
      <c r="I86" s="4"/>
      <c r="J86" s="6"/>
      <c r="K86" s="11"/>
      <c r="L86" s="18"/>
      <c r="O86" s="4"/>
      <c r="P86" s="6"/>
      <c r="Q86" s="14"/>
      <c r="R86" s="4"/>
      <c r="S86" s="5"/>
      <c r="T86" s="6"/>
      <c r="U86" s="14"/>
      <c r="V86" s="4"/>
      <c r="W86" s="5"/>
      <c r="X86" s="5"/>
      <c r="Y86" s="5"/>
      <c r="Z86" s="5"/>
      <c r="AA86" s="6"/>
    </row>
    <row r="87" spans="1:27" x14ac:dyDescent="0.25">
      <c r="B87" s="6"/>
      <c r="D87" s="33"/>
      <c r="E87" s="5"/>
      <c r="F87" s="7"/>
      <c r="G87" s="17"/>
      <c r="I87" s="4"/>
      <c r="J87" s="6"/>
      <c r="K87" s="11"/>
      <c r="L87" s="18"/>
      <c r="O87" s="4"/>
      <c r="P87" s="6"/>
      <c r="Q87" s="14"/>
      <c r="R87" s="4"/>
      <c r="S87" s="5"/>
      <c r="T87" s="6"/>
      <c r="U87" s="14"/>
      <c r="V87" s="4"/>
      <c r="W87" s="5"/>
      <c r="X87" s="5"/>
      <c r="Y87" s="5"/>
      <c r="Z87" s="5"/>
      <c r="AA87" s="6"/>
    </row>
    <row r="88" spans="1:27" x14ac:dyDescent="0.25">
      <c r="B88" s="6"/>
      <c r="D88" s="33"/>
      <c r="E88" s="5"/>
      <c r="F88" s="7"/>
      <c r="G88" s="17"/>
      <c r="I88" s="4"/>
      <c r="J88" s="6"/>
      <c r="K88" s="11"/>
      <c r="L88" s="18"/>
      <c r="O88" s="4"/>
      <c r="P88" s="6"/>
      <c r="Q88" s="14"/>
      <c r="R88" s="4"/>
      <c r="S88" s="5"/>
      <c r="T88" s="6"/>
      <c r="U88" s="14"/>
      <c r="V88" s="4"/>
      <c r="W88" s="5"/>
      <c r="X88" s="5"/>
      <c r="Y88" s="5"/>
      <c r="Z88" s="5"/>
      <c r="AA88" s="6"/>
    </row>
    <row r="89" spans="1:27" x14ac:dyDescent="0.25">
      <c r="B89" s="6"/>
      <c r="D89" s="33"/>
      <c r="E89" s="5"/>
      <c r="F89" s="7"/>
      <c r="G89" s="17"/>
      <c r="I89" s="4"/>
      <c r="J89" s="6"/>
      <c r="K89" s="11"/>
      <c r="L89" s="18"/>
      <c r="O89" s="4"/>
      <c r="P89" s="6"/>
      <c r="Q89" s="14"/>
      <c r="R89" s="4"/>
      <c r="S89" s="5"/>
      <c r="T89" s="6"/>
      <c r="U89" s="14"/>
      <c r="V89" s="4"/>
      <c r="W89" s="5"/>
      <c r="X89" s="5"/>
      <c r="Y89" s="5"/>
      <c r="Z89" s="5"/>
      <c r="AA89" s="6"/>
    </row>
    <row r="90" spans="1:27" x14ac:dyDescent="0.25">
      <c r="B90" s="6"/>
      <c r="D90" s="33"/>
      <c r="E90" s="5"/>
      <c r="F90" s="7"/>
      <c r="G90" s="17"/>
      <c r="I90" s="4"/>
      <c r="J90" s="6"/>
      <c r="K90" s="11"/>
      <c r="L90" s="18"/>
      <c r="O90" s="4"/>
      <c r="P90" s="6"/>
      <c r="Q90" s="14"/>
      <c r="R90" s="4"/>
      <c r="S90" s="5"/>
      <c r="T90" s="6"/>
      <c r="U90" s="14"/>
      <c r="V90" s="4"/>
      <c r="W90" s="5"/>
      <c r="X90" s="5"/>
      <c r="Y90" s="5"/>
      <c r="Z90" s="5"/>
      <c r="AA90" s="6"/>
    </row>
    <row r="91" spans="1:27" x14ac:dyDescent="0.25">
      <c r="B91" s="6"/>
      <c r="D91" s="33"/>
      <c r="E91" s="5"/>
      <c r="F91" s="7"/>
      <c r="G91" s="17"/>
      <c r="I91" s="4"/>
      <c r="J91" s="6"/>
      <c r="K91" s="11"/>
      <c r="L91" s="18"/>
      <c r="O91" s="4"/>
      <c r="P91" s="6"/>
      <c r="Q91" s="14"/>
      <c r="R91" s="4"/>
      <c r="S91" s="5"/>
      <c r="T91" s="6"/>
      <c r="U91" s="14"/>
      <c r="V91" s="4"/>
      <c r="W91" s="5"/>
      <c r="X91" s="5"/>
      <c r="Y91" s="5"/>
      <c r="Z91" s="5"/>
      <c r="AA91" s="6"/>
    </row>
    <row r="92" spans="1:27" x14ac:dyDescent="0.25">
      <c r="B92" s="6"/>
      <c r="D92" s="33"/>
      <c r="E92" s="5"/>
      <c r="F92" s="7"/>
      <c r="G92" s="17"/>
      <c r="I92" s="4"/>
      <c r="J92" s="6"/>
      <c r="K92" s="11"/>
      <c r="L92" s="18"/>
      <c r="O92" s="4"/>
      <c r="P92" s="6"/>
      <c r="Q92" s="14"/>
      <c r="R92" s="4"/>
      <c r="S92" s="5"/>
      <c r="T92" s="6"/>
      <c r="U92" s="14"/>
      <c r="V92" s="4"/>
      <c r="W92" s="5"/>
      <c r="X92" s="5"/>
      <c r="Y92" s="5"/>
      <c r="Z92" s="5"/>
      <c r="AA92" s="6"/>
    </row>
    <row r="93" spans="1:27" x14ac:dyDescent="0.25">
      <c r="B93" s="6"/>
      <c r="D93" s="33"/>
      <c r="E93" s="5"/>
      <c r="F93" s="7"/>
      <c r="G93" s="17"/>
      <c r="I93" s="4"/>
      <c r="J93" s="6"/>
      <c r="K93" s="11"/>
      <c r="L93" s="18"/>
      <c r="O93" s="4"/>
      <c r="P93" s="6"/>
      <c r="Q93" s="14"/>
      <c r="R93" s="4"/>
      <c r="S93" s="5"/>
      <c r="T93" s="6"/>
      <c r="U93" s="14"/>
      <c r="V93" s="4"/>
      <c r="W93" s="5"/>
      <c r="X93" s="5"/>
      <c r="Y93" s="5"/>
      <c r="Z93" s="5"/>
      <c r="AA93" s="6"/>
    </row>
    <row r="94" spans="1:27" x14ac:dyDescent="0.25">
      <c r="B94" s="6"/>
      <c r="D94" s="33"/>
      <c r="E94" s="5"/>
      <c r="F94" s="7"/>
      <c r="G94" s="17"/>
      <c r="I94" s="4"/>
      <c r="J94" s="6"/>
      <c r="K94" s="11"/>
      <c r="L94" s="18"/>
      <c r="O94" s="4"/>
      <c r="P94" s="6"/>
      <c r="Q94" s="14"/>
      <c r="R94" s="4"/>
      <c r="S94" s="5"/>
      <c r="T94" s="6"/>
      <c r="U94" s="14"/>
      <c r="V94" s="4"/>
      <c r="W94" s="5"/>
      <c r="X94" s="5"/>
      <c r="Y94" s="5"/>
      <c r="Z94" s="5"/>
      <c r="AA94" s="6"/>
    </row>
    <row r="95" spans="1:27" x14ac:dyDescent="0.25">
      <c r="B95" s="6"/>
      <c r="D95" s="33"/>
      <c r="E95" s="5"/>
      <c r="F95" s="7"/>
      <c r="G95" s="17"/>
      <c r="I95" s="4"/>
      <c r="J95" s="6"/>
      <c r="K95" s="11"/>
      <c r="L95" s="18"/>
      <c r="O95" s="4"/>
      <c r="P95" s="6"/>
      <c r="Q95" s="14"/>
      <c r="R95" s="4"/>
      <c r="S95" s="5"/>
      <c r="T95" s="6"/>
      <c r="U95" s="14"/>
      <c r="V95" s="4"/>
      <c r="W95" s="5"/>
      <c r="X95" s="5"/>
      <c r="Y95" s="5"/>
      <c r="Z95" s="5"/>
      <c r="AA95" s="6"/>
    </row>
    <row r="96" spans="1:27" x14ac:dyDescent="0.25">
      <c r="B96" s="6"/>
      <c r="D96" s="33"/>
      <c r="E96" s="5"/>
      <c r="F96" s="7"/>
      <c r="G96" s="17"/>
      <c r="I96" s="4"/>
      <c r="J96" s="6"/>
      <c r="K96" s="11"/>
      <c r="L96" s="18"/>
      <c r="O96" s="4"/>
      <c r="P96" s="6"/>
      <c r="Q96" s="14"/>
      <c r="R96" s="4"/>
      <c r="S96" s="5"/>
      <c r="T96" s="6"/>
      <c r="U96" s="14"/>
      <c r="V96" s="4"/>
      <c r="W96" s="5"/>
      <c r="X96" s="5"/>
      <c r="Y96" s="5"/>
      <c r="Z96" s="5"/>
      <c r="AA96" s="6"/>
    </row>
    <row r="97" spans="2:27" x14ac:dyDescent="0.25">
      <c r="B97" s="6"/>
      <c r="D97" s="33"/>
      <c r="E97" s="5"/>
      <c r="F97" s="7"/>
      <c r="G97" s="17"/>
      <c r="I97" s="4"/>
      <c r="J97" s="6"/>
      <c r="K97" s="11"/>
      <c r="L97" s="18"/>
      <c r="O97" s="4"/>
      <c r="P97" s="6"/>
      <c r="Q97" s="14"/>
      <c r="R97" s="4"/>
      <c r="S97" s="5"/>
      <c r="T97" s="6"/>
      <c r="U97" s="14"/>
      <c r="V97" s="4"/>
      <c r="W97" s="5"/>
      <c r="X97" s="5"/>
      <c r="Y97" s="5"/>
      <c r="Z97" s="5"/>
      <c r="AA97" s="6"/>
    </row>
    <row r="98" spans="2:27" x14ac:dyDescent="0.25">
      <c r="B98" s="6"/>
      <c r="D98" s="33"/>
      <c r="E98" s="5"/>
      <c r="F98" s="7"/>
      <c r="G98" s="17"/>
      <c r="I98" s="4"/>
      <c r="J98" s="6"/>
      <c r="K98" s="11"/>
      <c r="L98" s="18"/>
      <c r="O98" s="4"/>
      <c r="P98" s="6"/>
      <c r="Q98" s="14"/>
      <c r="R98" s="4"/>
      <c r="S98" s="5"/>
      <c r="T98" s="6"/>
      <c r="U98" s="14"/>
      <c r="V98" s="4"/>
      <c r="W98" s="5"/>
      <c r="X98" s="5"/>
      <c r="Y98" s="5"/>
      <c r="Z98" s="5"/>
      <c r="AA98" s="6"/>
    </row>
    <row r="99" spans="2:27" x14ac:dyDescent="0.25">
      <c r="B99" s="6"/>
      <c r="D99" s="33"/>
      <c r="E99" s="5"/>
      <c r="F99" s="7"/>
      <c r="G99" s="17"/>
      <c r="I99" s="4"/>
      <c r="J99" s="6"/>
      <c r="K99" s="11"/>
      <c r="L99" s="18"/>
      <c r="O99" s="4"/>
      <c r="P99" s="6"/>
      <c r="Q99" s="14"/>
      <c r="R99" s="4"/>
      <c r="S99" s="5"/>
      <c r="T99" s="6"/>
      <c r="U99" s="14"/>
      <c r="V99" s="4"/>
      <c r="W99" s="5"/>
      <c r="X99" s="5"/>
      <c r="Y99" s="5"/>
      <c r="Z99" s="5"/>
      <c r="AA99" s="6"/>
    </row>
    <row r="100" spans="2:27" x14ac:dyDescent="0.25">
      <c r="B100" s="6"/>
      <c r="D100" s="33"/>
      <c r="E100" s="5"/>
      <c r="F100" s="7"/>
      <c r="G100" s="17"/>
      <c r="I100" s="4"/>
      <c r="J100" s="6"/>
      <c r="K100" s="11"/>
      <c r="L100" s="18"/>
      <c r="O100" s="4"/>
      <c r="P100" s="6"/>
      <c r="Q100" s="14"/>
      <c r="R100" s="4"/>
      <c r="S100" s="5"/>
      <c r="T100" s="6"/>
      <c r="U100" s="14"/>
      <c r="V100" s="4"/>
      <c r="W100" s="5"/>
      <c r="X100" s="5"/>
      <c r="Y100" s="5"/>
      <c r="Z100" s="5"/>
      <c r="AA100" s="6"/>
    </row>
    <row r="101" spans="2:27" x14ac:dyDescent="0.25">
      <c r="B101" s="6"/>
      <c r="D101" s="33"/>
      <c r="E101" s="5"/>
      <c r="F101" s="7"/>
      <c r="G101" s="17"/>
      <c r="I101" s="4"/>
      <c r="J101" s="6"/>
      <c r="K101" s="11"/>
      <c r="L101" s="18"/>
      <c r="O101" s="4"/>
      <c r="P101" s="6"/>
      <c r="Q101" s="14"/>
      <c r="R101" s="4"/>
      <c r="S101" s="5"/>
      <c r="T101" s="6"/>
      <c r="U101" s="14"/>
      <c r="V101" s="4"/>
      <c r="W101" s="5"/>
      <c r="X101" s="5"/>
      <c r="Y101" s="5"/>
      <c r="Z101" s="5"/>
      <c r="AA101" s="6"/>
    </row>
    <row r="102" spans="2:27" x14ac:dyDescent="0.25">
      <c r="B102" s="6"/>
      <c r="D102" s="33"/>
      <c r="E102" s="5"/>
      <c r="F102" s="7"/>
      <c r="G102" s="17"/>
      <c r="I102" s="4"/>
      <c r="J102" s="6"/>
      <c r="K102" s="11"/>
      <c r="L102" s="18"/>
      <c r="O102" s="4"/>
      <c r="P102" s="6"/>
      <c r="Q102" s="14"/>
      <c r="R102" s="4"/>
      <c r="S102" s="5"/>
      <c r="T102" s="6"/>
      <c r="U102" s="14"/>
      <c r="V102" s="4"/>
      <c r="W102" s="5"/>
      <c r="X102" s="5"/>
      <c r="Y102" s="5"/>
      <c r="Z102" s="5"/>
      <c r="AA102" s="6"/>
    </row>
    <row r="103" spans="2:27" x14ac:dyDescent="0.25">
      <c r="B103" s="6"/>
      <c r="D103" s="33"/>
      <c r="E103" s="5"/>
      <c r="F103" s="7"/>
      <c r="G103" s="17"/>
      <c r="I103" s="4"/>
      <c r="J103" s="6"/>
      <c r="K103" s="11"/>
      <c r="L103" s="18"/>
      <c r="O103" s="4"/>
      <c r="P103" s="6"/>
      <c r="Q103" s="14"/>
      <c r="R103" s="4"/>
      <c r="S103" s="5"/>
      <c r="T103" s="6"/>
      <c r="U103" s="14"/>
      <c r="V103" s="4"/>
      <c r="W103" s="5"/>
      <c r="X103" s="5"/>
      <c r="Y103" s="5"/>
      <c r="Z103" s="5"/>
      <c r="AA103" s="6"/>
    </row>
    <row r="104" spans="2:27" x14ac:dyDescent="0.25">
      <c r="B104" s="6"/>
      <c r="D104" s="33"/>
      <c r="E104" s="5"/>
      <c r="F104" s="7"/>
      <c r="G104" s="17"/>
      <c r="I104" s="4"/>
      <c r="J104" s="6"/>
      <c r="K104" s="11"/>
      <c r="L104" s="18"/>
      <c r="O104" s="4"/>
      <c r="P104" s="6"/>
      <c r="Q104" s="14"/>
      <c r="R104" s="4"/>
      <c r="S104" s="5"/>
      <c r="T104" s="6"/>
      <c r="U104" s="14"/>
      <c r="V104" s="4"/>
      <c r="W104" s="5"/>
      <c r="X104" s="5"/>
      <c r="Y104" s="5"/>
      <c r="Z104" s="5"/>
      <c r="AA104" s="6"/>
    </row>
    <row r="105" spans="2:27" x14ac:dyDescent="0.25">
      <c r="B105" s="6"/>
      <c r="D105" s="33"/>
      <c r="E105" s="5"/>
      <c r="F105" s="7"/>
      <c r="G105" s="17"/>
      <c r="I105" s="4"/>
      <c r="J105" s="6"/>
      <c r="K105" s="11"/>
      <c r="L105" s="18"/>
      <c r="O105" s="4"/>
      <c r="P105" s="6"/>
      <c r="Q105" s="14"/>
      <c r="R105" s="4"/>
      <c r="S105" s="5"/>
      <c r="T105" s="6"/>
      <c r="U105" s="14"/>
      <c r="V105" s="4"/>
      <c r="W105" s="5"/>
      <c r="X105" s="5"/>
      <c r="Y105" s="5"/>
      <c r="Z105" s="5"/>
      <c r="AA105" s="6"/>
    </row>
    <row r="106" spans="2:27" x14ac:dyDescent="0.25">
      <c r="B106" s="6"/>
      <c r="D106" s="33"/>
      <c r="E106" s="5"/>
      <c r="F106" s="7"/>
      <c r="G106" s="17"/>
      <c r="I106" s="4"/>
      <c r="J106" s="6"/>
      <c r="K106" s="11"/>
      <c r="L106" s="18"/>
      <c r="O106" s="4"/>
      <c r="P106" s="6"/>
      <c r="Q106" s="14"/>
      <c r="R106" s="4"/>
      <c r="S106" s="5"/>
      <c r="T106" s="6"/>
      <c r="U106" s="14"/>
      <c r="V106" s="4"/>
      <c r="W106" s="5"/>
      <c r="X106" s="5"/>
      <c r="Y106" s="5"/>
      <c r="Z106" s="5"/>
      <c r="AA106" s="6"/>
    </row>
    <row r="107" spans="2:27" x14ac:dyDescent="0.25">
      <c r="B107" s="6"/>
      <c r="D107" s="33"/>
      <c r="E107" s="5"/>
      <c r="F107" s="7"/>
      <c r="G107" s="17"/>
      <c r="I107" s="4"/>
      <c r="J107" s="6"/>
      <c r="K107" s="11"/>
      <c r="L107" s="18"/>
      <c r="O107" s="4"/>
      <c r="P107" s="6"/>
      <c r="Q107" s="14"/>
      <c r="R107" s="4"/>
      <c r="S107" s="5"/>
      <c r="T107" s="6"/>
      <c r="U107" s="14"/>
      <c r="V107" s="4"/>
      <c r="W107" s="5"/>
      <c r="X107" s="5"/>
      <c r="Y107" s="5"/>
      <c r="Z107" s="5"/>
      <c r="AA107" s="6"/>
    </row>
    <row r="108" spans="2:27" x14ac:dyDescent="0.25">
      <c r="B108" s="6"/>
      <c r="D108" s="33"/>
      <c r="E108" s="5"/>
      <c r="F108" s="7"/>
      <c r="G108" s="17"/>
      <c r="I108" s="4"/>
      <c r="J108" s="6"/>
      <c r="K108" s="11"/>
      <c r="L108" s="18"/>
      <c r="O108" s="4"/>
      <c r="P108" s="6"/>
      <c r="Q108" s="14"/>
      <c r="R108" s="4"/>
      <c r="S108" s="5"/>
      <c r="T108" s="6"/>
      <c r="U108" s="14"/>
      <c r="V108" s="4"/>
      <c r="W108" s="5"/>
      <c r="X108" s="5"/>
      <c r="Y108" s="5"/>
      <c r="Z108" s="5"/>
      <c r="AA108" s="6"/>
    </row>
    <row r="109" spans="2:27" x14ac:dyDescent="0.25">
      <c r="B109" s="6"/>
      <c r="D109" s="33"/>
      <c r="E109" s="5"/>
      <c r="F109" s="7"/>
      <c r="G109" s="17"/>
      <c r="I109" s="4"/>
      <c r="J109" s="6"/>
      <c r="K109" s="11"/>
      <c r="L109" s="18"/>
      <c r="O109" s="4"/>
      <c r="P109" s="6"/>
      <c r="Q109" s="14"/>
      <c r="R109" s="4"/>
      <c r="S109" s="5"/>
      <c r="T109" s="6"/>
      <c r="U109" s="14"/>
      <c r="V109" s="4"/>
      <c r="W109" s="5"/>
      <c r="X109" s="5"/>
      <c r="Y109" s="5"/>
      <c r="Z109" s="5"/>
      <c r="AA109" s="6"/>
    </row>
    <row r="110" spans="2:27" x14ac:dyDescent="0.25">
      <c r="B110" s="6"/>
      <c r="D110" s="33"/>
      <c r="E110" s="5"/>
      <c r="F110" s="7"/>
      <c r="G110" s="17"/>
      <c r="I110" s="4"/>
      <c r="J110" s="6"/>
      <c r="K110" s="11"/>
      <c r="L110" s="18"/>
      <c r="O110" s="4"/>
      <c r="P110" s="6"/>
      <c r="Q110" s="14"/>
      <c r="R110" s="4"/>
      <c r="S110" s="5"/>
      <c r="T110" s="6"/>
      <c r="U110" s="14"/>
      <c r="V110" s="4"/>
      <c r="W110" s="5"/>
      <c r="X110" s="5"/>
      <c r="Y110" s="5"/>
      <c r="Z110" s="5"/>
      <c r="AA110" s="6"/>
    </row>
    <row r="111" spans="2:27" x14ac:dyDescent="0.25">
      <c r="B111" s="6"/>
      <c r="D111" s="33"/>
      <c r="E111" s="5"/>
      <c r="F111" s="7"/>
      <c r="G111" s="17"/>
      <c r="I111" s="4"/>
      <c r="J111" s="6"/>
      <c r="K111" s="11"/>
      <c r="L111" s="18"/>
      <c r="O111" s="4"/>
      <c r="P111" s="6"/>
      <c r="Q111" s="14"/>
      <c r="R111" s="4"/>
      <c r="S111" s="5"/>
      <c r="T111" s="6"/>
      <c r="U111" s="14"/>
      <c r="V111" s="4"/>
      <c r="W111" s="5"/>
      <c r="X111" s="5"/>
      <c r="Y111" s="5"/>
      <c r="Z111" s="5"/>
      <c r="AA111" s="6"/>
    </row>
    <row r="112" spans="2:27" x14ac:dyDescent="0.25">
      <c r="B112" s="6"/>
      <c r="D112" s="33"/>
      <c r="E112" s="5"/>
      <c r="F112" s="7"/>
      <c r="G112" s="17"/>
      <c r="I112" s="4"/>
      <c r="J112" s="6"/>
      <c r="K112" s="11"/>
      <c r="L112" s="18"/>
      <c r="O112" s="4"/>
      <c r="P112" s="6"/>
      <c r="Q112" s="14"/>
      <c r="R112" s="4"/>
      <c r="S112" s="5"/>
      <c r="T112" s="6"/>
      <c r="U112" s="14"/>
      <c r="V112" s="4"/>
      <c r="W112" s="5"/>
      <c r="X112" s="5"/>
      <c r="Y112" s="5"/>
      <c r="Z112" s="5"/>
      <c r="AA112" s="6"/>
    </row>
    <row r="113" spans="2:27" x14ac:dyDescent="0.25">
      <c r="B113" s="6"/>
      <c r="D113" s="33"/>
      <c r="E113" s="5"/>
      <c r="F113" s="7"/>
      <c r="G113" s="17"/>
      <c r="I113" s="4"/>
      <c r="J113" s="6"/>
      <c r="K113" s="11"/>
      <c r="L113" s="18"/>
      <c r="O113" s="4"/>
      <c r="P113" s="6"/>
      <c r="Q113" s="14"/>
      <c r="R113" s="4"/>
      <c r="S113" s="5"/>
      <c r="T113" s="6"/>
      <c r="U113" s="14"/>
      <c r="V113" s="4"/>
      <c r="W113" s="5"/>
      <c r="X113" s="5"/>
      <c r="Y113" s="5"/>
      <c r="Z113" s="5"/>
      <c r="AA113" s="6"/>
    </row>
    <row r="114" spans="2:27" x14ac:dyDescent="0.25">
      <c r="B114" s="6"/>
      <c r="D114" s="33"/>
      <c r="E114" s="5"/>
      <c r="F114" s="7"/>
      <c r="G114" s="17"/>
      <c r="I114" s="4"/>
      <c r="J114" s="6"/>
      <c r="K114" s="11"/>
      <c r="L114" s="18"/>
      <c r="O114" s="4"/>
      <c r="P114" s="6"/>
      <c r="Q114" s="14"/>
      <c r="R114" s="4"/>
      <c r="S114" s="5"/>
      <c r="T114" s="6"/>
      <c r="U114" s="14"/>
      <c r="V114" s="4"/>
      <c r="W114" s="5"/>
      <c r="X114" s="5"/>
      <c r="Y114" s="5"/>
      <c r="Z114" s="5"/>
      <c r="AA114" s="6"/>
    </row>
    <row r="115" spans="2:27" x14ac:dyDescent="0.25">
      <c r="B115" s="6"/>
      <c r="D115" s="33"/>
      <c r="E115" s="5"/>
      <c r="F115" s="7"/>
      <c r="G115" s="17"/>
      <c r="I115" s="4"/>
      <c r="J115" s="6"/>
      <c r="K115" s="11"/>
      <c r="L115" s="18"/>
      <c r="O115" s="4"/>
      <c r="P115" s="6"/>
      <c r="Q115" s="14"/>
      <c r="R115" s="4"/>
      <c r="S115" s="5"/>
      <c r="T115" s="6"/>
      <c r="U115" s="14"/>
      <c r="V115" s="4"/>
      <c r="W115" s="5"/>
      <c r="X115" s="5"/>
      <c r="Y115" s="5"/>
      <c r="Z115" s="5"/>
      <c r="AA115" s="6"/>
    </row>
    <row r="116" spans="2:27" x14ac:dyDescent="0.25">
      <c r="B116" s="6"/>
      <c r="D116" s="33"/>
      <c r="E116" s="5"/>
      <c r="F116" s="7"/>
      <c r="G116" s="17"/>
      <c r="I116" s="4"/>
      <c r="J116" s="6"/>
      <c r="K116" s="11"/>
      <c r="L116" s="18"/>
      <c r="O116" s="4"/>
      <c r="P116" s="6"/>
      <c r="Q116" s="14"/>
      <c r="R116" s="4"/>
      <c r="S116" s="5"/>
      <c r="T116" s="6"/>
      <c r="U116" s="14"/>
      <c r="V116" s="4"/>
      <c r="W116" s="5"/>
      <c r="X116" s="5"/>
      <c r="Y116" s="5"/>
      <c r="Z116" s="5"/>
      <c r="AA116" s="6"/>
    </row>
    <row r="117" spans="2:27" x14ac:dyDescent="0.25">
      <c r="B117" s="6"/>
      <c r="D117" s="33"/>
      <c r="E117" s="5"/>
      <c r="F117" s="7"/>
      <c r="G117" s="17"/>
      <c r="I117" s="4"/>
      <c r="J117" s="6"/>
      <c r="K117" s="11"/>
      <c r="L117" s="18"/>
      <c r="O117" s="4"/>
      <c r="P117" s="6"/>
      <c r="Q117" s="14"/>
      <c r="R117" s="4"/>
      <c r="S117" s="5"/>
      <c r="T117" s="6"/>
      <c r="U117" s="14"/>
      <c r="V117" s="4"/>
      <c r="W117" s="5"/>
      <c r="X117" s="5"/>
      <c r="Y117" s="5"/>
      <c r="Z117" s="5"/>
      <c r="AA117" s="6"/>
    </row>
    <row r="118" spans="2:27" x14ac:dyDescent="0.25">
      <c r="B118" s="6"/>
      <c r="D118" s="33"/>
      <c r="E118" s="5"/>
      <c r="F118" s="7"/>
      <c r="G118" s="17"/>
      <c r="I118" s="4"/>
      <c r="J118" s="6"/>
      <c r="K118" s="11"/>
      <c r="L118" s="18"/>
      <c r="O118" s="4"/>
      <c r="P118" s="6"/>
      <c r="Q118" s="14"/>
      <c r="R118" s="4"/>
      <c r="S118" s="5"/>
      <c r="T118" s="6"/>
      <c r="U118" s="14"/>
      <c r="V118" s="4"/>
      <c r="W118" s="5"/>
      <c r="X118" s="5"/>
      <c r="Y118" s="5"/>
      <c r="Z118" s="5"/>
      <c r="AA118" s="6"/>
    </row>
    <row r="119" spans="2:27" x14ac:dyDescent="0.25">
      <c r="B119" s="6"/>
      <c r="D119" s="33"/>
      <c r="E119" s="5"/>
      <c r="F119" s="7"/>
      <c r="G119" s="17"/>
      <c r="I119" s="4"/>
      <c r="J119" s="6"/>
      <c r="K119" s="11"/>
      <c r="L119" s="18"/>
      <c r="O119" s="4"/>
      <c r="P119" s="6"/>
      <c r="Q119" s="14"/>
      <c r="R119" s="4"/>
      <c r="S119" s="5"/>
      <c r="T119" s="6"/>
      <c r="U119" s="14"/>
      <c r="V119" s="4"/>
      <c r="W119" s="5"/>
      <c r="X119" s="5"/>
      <c r="Y119" s="5"/>
      <c r="Z119" s="5"/>
      <c r="AA119" s="6"/>
    </row>
    <row r="120" spans="2:27" x14ac:dyDescent="0.25">
      <c r="B120" s="6"/>
      <c r="D120" s="33"/>
      <c r="E120" s="5"/>
      <c r="F120" s="7"/>
      <c r="G120" s="17"/>
      <c r="I120" s="4"/>
      <c r="J120" s="6"/>
      <c r="K120" s="11"/>
      <c r="L120" s="18"/>
      <c r="O120" s="4"/>
      <c r="P120" s="6"/>
      <c r="Q120" s="14"/>
      <c r="R120" s="4"/>
      <c r="S120" s="5"/>
      <c r="T120" s="6"/>
      <c r="U120" s="14"/>
      <c r="V120" s="4"/>
      <c r="W120" s="5"/>
      <c r="X120" s="5"/>
      <c r="Y120" s="5"/>
      <c r="Z120" s="5"/>
      <c r="AA120" s="6"/>
    </row>
    <row r="121" spans="2:27" x14ac:dyDescent="0.25">
      <c r="B121" s="6"/>
      <c r="D121" s="33"/>
      <c r="E121" s="5"/>
      <c r="F121" s="7"/>
      <c r="G121" s="17"/>
      <c r="I121" s="4"/>
      <c r="J121" s="6"/>
      <c r="K121" s="11"/>
      <c r="L121" s="18"/>
      <c r="O121" s="4"/>
      <c r="P121" s="6"/>
      <c r="Q121" s="14"/>
      <c r="R121" s="4"/>
      <c r="S121" s="5"/>
      <c r="T121" s="6"/>
      <c r="U121" s="14"/>
      <c r="V121" s="4"/>
      <c r="W121" s="5"/>
      <c r="X121" s="5"/>
      <c r="Y121" s="5"/>
      <c r="Z121" s="5"/>
      <c r="AA121" s="6"/>
    </row>
    <row r="122" spans="2:27" x14ac:dyDescent="0.25">
      <c r="B122" s="6"/>
      <c r="D122" s="33"/>
      <c r="E122" s="5"/>
      <c r="F122" s="7"/>
      <c r="G122" s="17"/>
      <c r="I122" s="4"/>
      <c r="J122" s="6"/>
      <c r="K122" s="11"/>
      <c r="L122" s="18"/>
      <c r="O122" s="4"/>
      <c r="P122" s="6"/>
      <c r="Q122" s="14"/>
      <c r="R122" s="4"/>
      <c r="S122" s="5"/>
      <c r="T122" s="6"/>
      <c r="U122" s="14"/>
      <c r="V122" s="4"/>
      <c r="W122" s="5"/>
      <c r="X122" s="5"/>
      <c r="Y122" s="5"/>
      <c r="Z122" s="5"/>
      <c r="AA122" s="6"/>
    </row>
    <row r="123" spans="2:27" x14ac:dyDescent="0.25">
      <c r="B123" s="6"/>
      <c r="D123" s="33"/>
      <c r="E123" s="5"/>
      <c r="F123" s="7"/>
      <c r="G123" s="17"/>
      <c r="I123" s="4"/>
      <c r="J123" s="6"/>
      <c r="K123" s="11"/>
      <c r="L123" s="18"/>
      <c r="O123" s="4"/>
      <c r="P123" s="6"/>
      <c r="Q123" s="14"/>
      <c r="R123" s="4"/>
      <c r="S123" s="5"/>
      <c r="T123" s="6"/>
      <c r="U123" s="14"/>
      <c r="V123" s="4"/>
      <c r="W123" s="5"/>
      <c r="X123" s="5"/>
      <c r="Y123" s="5"/>
      <c r="Z123" s="5"/>
      <c r="AA123" s="6"/>
    </row>
    <row r="124" spans="2:27" x14ac:dyDescent="0.25">
      <c r="B124" s="6"/>
      <c r="D124" s="33"/>
      <c r="E124" s="5"/>
      <c r="F124" s="7"/>
      <c r="G124" s="17"/>
      <c r="I124" s="4"/>
      <c r="J124" s="6"/>
      <c r="K124" s="11"/>
      <c r="L124" s="18"/>
      <c r="O124" s="4"/>
      <c r="P124" s="6"/>
      <c r="Q124" s="14"/>
      <c r="R124" s="4"/>
      <c r="S124" s="5"/>
      <c r="T124" s="6"/>
      <c r="U124" s="14"/>
      <c r="V124" s="4"/>
      <c r="W124" s="5"/>
      <c r="X124" s="5"/>
      <c r="Y124" s="5"/>
      <c r="Z124" s="5"/>
      <c r="AA124" s="6"/>
    </row>
    <row r="125" spans="2:27" x14ac:dyDescent="0.25">
      <c r="B125" s="6"/>
      <c r="D125" s="33"/>
      <c r="E125" s="5"/>
      <c r="F125" s="7"/>
      <c r="G125" s="17"/>
      <c r="I125" s="4"/>
      <c r="J125" s="6"/>
      <c r="K125" s="11"/>
      <c r="L125" s="18"/>
      <c r="O125" s="4"/>
      <c r="P125" s="6"/>
      <c r="Q125" s="14"/>
      <c r="R125" s="4"/>
      <c r="S125" s="5"/>
      <c r="T125" s="6"/>
      <c r="U125" s="14"/>
      <c r="V125" s="4"/>
      <c r="W125" s="5"/>
      <c r="X125" s="5"/>
      <c r="Y125" s="5"/>
      <c r="Z125" s="5"/>
      <c r="AA125" s="6"/>
    </row>
    <row r="126" spans="2:27" x14ac:dyDescent="0.25">
      <c r="B126" s="6"/>
      <c r="D126" s="33"/>
      <c r="E126" s="5"/>
      <c r="F126" s="7"/>
      <c r="G126" s="17"/>
      <c r="I126" s="4"/>
      <c r="J126" s="6"/>
      <c r="K126" s="11"/>
      <c r="L126" s="18"/>
      <c r="O126" s="4"/>
      <c r="P126" s="6"/>
      <c r="Q126" s="14"/>
      <c r="R126" s="4"/>
      <c r="S126" s="5"/>
      <c r="T126" s="6"/>
      <c r="U126" s="14"/>
      <c r="V126" s="4"/>
      <c r="W126" s="5"/>
      <c r="X126" s="5"/>
      <c r="Y126" s="5"/>
      <c r="Z126" s="5"/>
      <c r="AA126" s="6"/>
    </row>
    <row r="127" spans="2:27" x14ac:dyDescent="0.25">
      <c r="B127" s="6"/>
      <c r="D127" s="33"/>
      <c r="E127" s="5"/>
      <c r="F127" s="7"/>
      <c r="G127" s="17"/>
      <c r="I127" s="4"/>
      <c r="J127" s="6"/>
      <c r="K127" s="11"/>
      <c r="L127" s="18"/>
      <c r="O127" s="4"/>
      <c r="P127" s="6"/>
      <c r="Q127" s="14"/>
      <c r="R127" s="4"/>
      <c r="S127" s="5"/>
      <c r="T127" s="6"/>
      <c r="U127" s="14"/>
      <c r="V127" s="4"/>
      <c r="W127" s="5"/>
      <c r="X127" s="5"/>
      <c r="Y127" s="5"/>
      <c r="Z127" s="5"/>
      <c r="AA127" s="6"/>
    </row>
    <row r="128" spans="2:27" x14ac:dyDescent="0.25">
      <c r="B128" s="6"/>
      <c r="D128" s="33"/>
      <c r="E128" s="5"/>
      <c r="F128" s="7"/>
      <c r="G128" s="17"/>
      <c r="I128" s="4"/>
      <c r="J128" s="6"/>
      <c r="K128" s="11"/>
      <c r="L128" s="18"/>
      <c r="O128" s="4"/>
      <c r="P128" s="6"/>
      <c r="Q128" s="14"/>
      <c r="R128" s="4"/>
      <c r="S128" s="5"/>
      <c r="T128" s="6"/>
      <c r="U128" s="14"/>
      <c r="V128" s="4"/>
      <c r="W128" s="5"/>
      <c r="X128" s="5"/>
      <c r="Y128" s="5"/>
      <c r="Z128" s="5"/>
      <c r="AA128" s="6"/>
    </row>
    <row r="129" spans="2:27" x14ac:dyDescent="0.25">
      <c r="B129" s="6"/>
      <c r="D129" s="33"/>
      <c r="E129" s="5"/>
      <c r="F129" s="7"/>
      <c r="G129" s="17"/>
      <c r="I129" s="4"/>
      <c r="J129" s="6"/>
      <c r="K129" s="11"/>
      <c r="L129" s="18"/>
      <c r="O129" s="4"/>
      <c r="P129" s="6"/>
      <c r="Q129" s="14"/>
      <c r="R129" s="4"/>
      <c r="S129" s="5"/>
      <c r="T129" s="6"/>
      <c r="U129" s="14"/>
      <c r="V129" s="4"/>
      <c r="W129" s="5"/>
      <c r="X129" s="5"/>
      <c r="Y129" s="5"/>
      <c r="Z129" s="5"/>
      <c r="AA129" s="6"/>
    </row>
    <row r="130" spans="2:27" x14ac:dyDescent="0.25">
      <c r="B130" s="6"/>
      <c r="D130" s="33"/>
      <c r="E130" s="5"/>
      <c r="F130" s="7"/>
      <c r="G130" s="17"/>
      <c r="I130" s="4"/>
      <c r="J130" s="6"/>
      <c r="K130" s="11"/>
      <c r="L130" s="18"/>
      <c r="O130" s="4"/>
      <c r="P130" s="6"/>
      <c r="Q130" s="14"/>
      <c r="R130" s="4"/>
      <c r="S130" s="5"/>
      <c r="T130" s="6"/>
      <c r="U130" s="14"/>
      <c r="V130" s="4"/>
      <c r="W130" s="5"/>
      <c r="X130" s="5"/>
      <c r="Y130" s="5"/>
      <c r="Z130" s="5"/>
      <c r="AA130" s="6"/>
    </row>
    <row r="131" spans="2:27" x14ac:dyDescent="0.25">
      <c r="B131" s="6"/>
      <c r="D131" s="33"/>
      <c r="E131" s="5"/>
      <c r="F131" s="7"/>
      <c r="G131" s="17"/>
      <c r="I131" s="4"/>
      <c r="J131" s="6"/>
      <c r="K131" s="11"/>
      <c r="L131" s="18"/>
      <c r="O131" s="4"/>
      <c r="P131" s="6"/>
      <c r="Q131" s="14"/>
      <c r="R131" s="4"/>
      <c r="S131" s="5"/>
      <c r="T131" s="6"/>
      <c r="U131" s="14"/>
      <c r="V131" s="4"/>
      <c r="W131" s="5"/>
      <c r="X131" s="5"/>
      <c r="Y131" s="5"/>
      <c r="Z131" s="5"/>
      <c r="AA131" s="6"/>
    </row>
    <row r="132" spans="2:27" x14ac:dyDescent="0.25">
      <c r="B132" s="6"/>
      <c r="D132" s="33"/>
      <c r="E132" s="5"/>
      <c r="F132" s="7"/>
      <c r="G132" s="17"/>
      <c r="I132" s="4"/>
      <c r="J132" s="6"/>
      <c r="K132" s="11"/>
      <c r="L132" s="18"/>
      <c r="O132" s="4"/>
      <c r="P132" s="6"/>
      <c r="Q132" s="14"/>
      <c r="R132" s="4"/>
      <c r="S132" s="5"/>
      <c r="T132" s="6"/>
      <c r="U132" s="14"/>
      <c r="V132" s="4"/>
      <c r="W132" s="5"/>
      <c r="X132" s="5"/>
      <c r="Y132" s="5"/>
      <c r="Z132" s="5"/>
      <c r="AA132" s="6"/>
    </row>
    <row r="133" spans="2:27" x14ac:dyDescent="0.25">
      <c r="B133" s="6"/>
      <c r="D133" s="33"/>
      <c r="E133" s="5"/>
      <c r="F133" s="7"/>
      <c r="G133" s="17"/>
      <c r="I133" s="4"/>
      <c r="J133" s="6"/>
      <c r="K133" s="11"/>
      <c r="L133" s="18"/>
      <c r="O133" s="4"/>
      <c r="P133" s="6"/>
      <c r="Q133" s="14"/>
      <c r="R133" s="4"/>
      <c r="S133" s="5"/>
      <c r="T133" s="6"/>
      <c r="U133" s="14"/>
      <c r="V133" s="4"/>
      <c r="W133" s="5"/>
      <c r="X133" s="5"/>
      <c r="Y133" s="5"/>
      <c r="Z133" s="5"/>
      <c r="AA133" s="6"/>
    </row>
    <row r="134" spans="2:27" x14ac:dyDescent="0.25">
      <c r="B134" s="6"/>
      <c r="D134" s="33"/>
      <c r="E134" s="5"/>
      <c r="F134" s="7"/>
      <c r="G134" s="17"/>
      <c r="I134" s="4"/>
      <c r="J134" s="6"/>
      <c r="K134" s="11"/>
      <c r="L134" s="18"/>
      <c r="O134" s="4"/>
      <c r="P134" s="6"/>
      <c r="Q134" s="14"/>
      <c r="R134" s="4"/>
      <c r="S134" s="5"/>
      <c r="T134" s="6"/>
      <c r="U134" s="14"/>
      <c r="V134" s="4"/>
      <c r="W134" s="5"/>
      <c r="X134" s="5"/>
      <c r="Y134" s="5"/>
      <c r="Z134" s="5"/>
      <c r="AA134" s="6"/>
    </row>
    <row r="135" spans="2:27" x14ac:dyDescent="0.25">
      <c r="B135" s="6"/>
      <c r="D135" s="33"/>
      <c r="E135" s="5"/>
      <c r="F135" s="7"/>
      <c r="G135" s="17"/>
      <c r="I135" s="4"/>
      <c r="J135" s="6"/>
      <c r="K135" s="11"/>
      <c r="L135" s="18"/>
      <c r="O135" s="4"/>
      <c r="P135" s="6"/>
      <c r="Q135" s="14"/>
      <c r="R135" s="4"/>
      <c r="S135" s="5"/>
      <c r="T135" s="6"/>
      <c r="U135" s="14"/>
      <c r="V135" s="4"/>
      <c r="W135" s="5"/>
      <c r="X135" s="5"/>
      <c r="Y135" s="5"/>
      <c r="Z135" s="5"/>
      <c r="AA135" s="6"/>
    </row>
    <row r="136" spans="2:27" x14ac:dyDescent="0.25">
      <c r="B136" s="6"/>
      <c r="D136" s="33"/>
      <c r="E136" s="5"/>
      <c r="F136" s="7"/>
      <c r="G136" s="17"/>
      <c r="I136" s="4"/>
      <c r="J136" s="6"/>
      <c r="K136" s="11"/>
      <c r="L136" s="18"/>
      <c r="O136" s="4"/>
      <c r="P136" s="6"/>
      <c r="Q136" s="14"/>
      <c r="R136" s="4"/>
      <c r="S136" s="5"/>
      <c r="T136" s="6"/>
      <c r="U136" s="14"/>
      <c r="V136" s="4"/>
      <c r="W136" s="5"/>
      <c r="X136" s="5"/>
      <c r="Y136" s="5"/>
      <c r="Z136" s="5"/>
      <c r="AA136" s="6"/>
    </row>
    <row r="137" spans="2:27" x14ac:dyDescent="0.25">
      <c r="B137" s="6"/>
      <c r="D137" s="33"/>
      <c r="E137" s="5"/>
      <c r="F137" s="7"/>
      <c r="G137" s="17"/>
      <c r="I137" s="4"/>
      <c r="J137" s="6"/>
      <c r="K137" s="11"/>
      <c r="L137" s="18"/>
      <c r="O137" s="4"/>
      <c r="P137" s="6"/>
      <c r="Q137" s="14"/>
      <c r="R137" s="4"/>
      <c r="S137" s="5"/>
      <c r="T137" s="6"/>
      <c r="U137" s="14"/>
      <c r="V137" s="4"/>
      <c r="W137" s="5"/>
      <c r="X137" s="5"/>
      <c r="Y137" s="5"/>
      <c r="Z137" s="5"/>
      <c r="AA137" s="6"/>
    </row>
    <row r="138" spans="2:27" x14ac:dyDescent="0.25">
      <c r="B138" s="6"/>
      <c r="D138" s="33"/>
      <c r="E138" s="5"/>
      <c r="F138" s="7"/>
      <c r="G138" s="17"/>
      <c r="I138" s="4"/>
      <c r="J138" s="6"/>
      <c r="K138" s="11"/>
      <c r="L138" s="18"/>
      <c r="O138" s="4"/>
      <c r="P138" s="6"/>
      <c r="Q138" s="14"/>
      <c r="R138" s="4"/>
      <c r="S138" s="5"/>
      <c r="T138" s="6"/>
      <c r="U138" s="14"/>
      <c r="V138" s="4"/>
      <c r="W138" s="5"/>
      <c r="X138" s="5"/>
      <c r="Y138" s="5"/>
      <c r="Z138" s="5"/>
      <c r="AA138" s="6"/>
    </row>
    <row r="139" spans="2:27" x14ac:dyDescent="0.25">
      <c r="B139" s="6"/>
      <c r="D139" s="33"/>
      <c r="E139" s="5"/>
      <c r="F139" s="7"/>
      <c r="G139" s="17"/>
      <c r="I139" s="4"/>
      <c r="J139" s="6"/>
      <c r="K139" s="11"/>
      <c r="L139" s="18"/>
      <c r="O139" s="4"/>
      <c r="P139" s="6"/>
      <c r="Q139" s="14"/>
      <c r="R139" s="4"/>
      <c r="S139" s="5"/>
      <c r="T139" s="6"/>
      <c r="U139" s="14"/>
      <c r="V139" s="4"/>
      <c r="W139" s="5"/>
      <c r="X139" s="5"/>
      <c r="Y139" s="5"/>
      <c r="Z139" s="5"/>
      <c r="AA139" s="6"/>
    </row>
    <row r="140" spans="2:27" x14ac:dyDescent="0.25">
      <c r="B140" s="6"/>
      <c r="D140" s="33"/>
      <c r="E140" s="5"/>
      <c r="F140" s="7"/>
      <c r="G140" s="17"/>
      <c r="I140" s="4"/>
      <c r="J140" s="6"/>
      <c r="K140" s="11"/>
      <c r="L140" s="18"/>
      <c r="O140" s="4"/>
      <c r="P140" s="6"/>
      <c r="Q140" s="14"/>
      <c r="R140" s="4"/>
      <c r="S140" s="5"/>
      <c r="T140" s="6"/>
      <c r="U140" s="14"/>
      <c r="V140" s="4"/>
      <c r="W140" s="5"/>
      <c r="X140" s="5"/>
      <c r="Y140" s="5"/>
      <c r="Z140" s="5"/>
      <c r="AA140" s="6"/>
    </row>
    <row r="141" spans="2:27" x14ac:dyDescent="0.25">
      <c r="B141" s="6"/>
      <c r="D141" s="33"/>
      <c r="E141" s="5"/>
      <c r="F141" s="7"/>
      <c r="G141" s="17"/>
      <c r="I141" s="4"/>
      <c r="J141" s="6"/>
      <c r="K141" s="11"/>
      <c r="L141" s="18"/>
      <c r="O141" s="4"/>
      <c r="P141" s="6"/>
      <c r="Q141" s="14"/>
      <c r="R141" s="4"/>
      <c r="S141" s="5"/>
      <c r="T141" s="6"/>
      <c r="U141" s="14"/>
      <c r="V141" s="4"/>
      <c r="W141" s="5"/>
      <c r="X141" s="5"/>
      <c r="Y141" s="5"/>
      <c r="Z141" s="5"/>
      <c r="AA141" s="6"/>
    </row>
    <row r="142" spans="2:27" x14ac:dyDescent="0.25">
      <c r="B142" s="6"/>
      <c r="D142" s="33"/>
      <c r="E142" s="5"/>
      <c r="F142" s="7"/>
      <c r="G142" s="17"/>
      <c r="I142" s="4"/>
      <c r="J142" s="6"/>
      <c r="K142" s="11"/>
      <c r="L142" s="18"/>
      <c r="O142" s="4"/>
      <c r="P142" s="6"/>
      <c r="Q142" s="14"/>
      <c r="R142" s="4"/>
      <c r="S142" s="5"/>
      <c r="T142" s="6"/>
      <c r="U142" s="14"/>
      <c r="V142" s="4"/>
      <c r="W142" s="5"/>
      <c r="X142" s="5"/>
      <c r="Y142" s="5"/>
      <c r="Z142" s="5"/>
      <c r="AA142" s="6"/>
    </row>
    <row r="143" spans="2:27" x14ac:dyDescent="0.25">
      <c r="B143" s="6"/>
      <c r="D143" s="33"/>
      <c r="E143" s="5"/>
      <c r="F143" s="7"/>
      <c r="G143" s="17"/>
      <c r="I143" s="4"/>
      <c r="J143" s="6"/>
      <c r="K143" s="11"/>
      <c r="L143" s="18"/>
      <c r="O143" s="4"/>
      <c r="P143" s="6"/>
      <c r="Q143" s="14"/>
      <c r="R143" s="4"/>
      <c r="S143" s="5"/>
      <c r="T143" s="6"/>
      <c r="U143" s="14"/>
      <c r="V143" s="4"/>
      <c r="W143" s="5"/>
      <c r="X143" s="5"/>
      <c r="Y143" s="5"/>
      <c r="Z143" s="5"/>
      <c r="AA143" s="6"/>
    </row>
    <row r="144" spans="2:27" x14ac:dyDescent="0.25">
      <c r="B144" s="6"/>
      <c r="D144" s="33"/>
      <c r="E144" s="5"/>
      <c r="F144" s="7"/>
      <c r="G144" s="17"/>
      <c r="I144" s="4"/>
      <c r="J144" s="6"/>
      <c r="K144" s="11"/>
      <c r="L144" s="18"/>
      <c r="O144" s="4"/>
      <c r="P144" s="6"/>
      <c r="Q144" s="14"/>
      <c r="R144" s="4"/>
      <c r="S144" s="5"/>
      <c r="T144" s="6"/>
      <c r="U144" s="14"/>
      <c r="V144" s="4"/>
      <c r="W144" s="5"/>
      <c r="X144" s="5"/>
      <c r="Y144" s="5"/>
      <c r="Z144" s="5"/>
      <c r="AA144" s="6"/>
    </row>
    <row r="145" spans="1:27" x14ac:dyDescent="0.25">
      <c r="B145" s="6"/>
      <c r="D145" s="33"/>
      <c r="E145" s="5"/>
      <c r="F145" s="7"/>
      <c r="G145" s="17"/>
      <c r="I145" s="4"/>
      <c r="J145" s="6"/>
      <c r="K145" s="11"/>
      <c r="L145" s="18"/>
      <c r="O145" s="4"/>
      <c r="P145" s="6"/>
      <c r="Q145" s="14"/>
      <c r="R145" s="4"/>
      <c r="S145" s="5"/>
      <c r="T145" s="6"/>
      <c r="U145" s="14"/>
      <c r="V145" s="4"/>
      <c r="W145" s="5"/>
      <c r="X145" s="5"/>
      <c r="Y145" s="5"/>
      <c r="Z145" s="5"/>
      <c r="AA145" s="6"/>
    </row>
    <row r="146" spans="1:27" x14ac:dyDescent="0.25">
      <c r="B146" s="6"/>
      <c r="D146" s="33"/>
      <c r="E146" s="5"/>
      <c r="F146" s="7"/>
      <c r="G146" s="17"/>
      <c r="I146" s="4"/>
      <c r="J146" s="6"/>
      <c r="K146" s="11"/>
      <c r="L146" s="18"/>
      <c r="O146" s="4"/>
      <c r="P146" s="6"/>
      <c r="Q146" s="14"/>
      <c r="R146" s="4"/>
      <c r="S146" s="5"/>
      <c r="T146" s="6"/>
      <c r="U146" s="14"/>
      <c r="V146" s="4"/>
      <c r="W146" s="5"/>
      <c r="X146" s="5"/>
      <c r="Y146" s="5"/>
      <c r="Z146" s="5"/>
      <c r="AA146" s="6"/>
    </row>
    <row r="147" spans="1:27" x14ac:dyDescent="0.25">
      <c r="B147" s="6"/>
      <c r="D147" s="33"/>
      <c r="E147" s="5"/>
      <c r="F147" s="7"/>
      <c r="G147" s="17"/>
      <c r="I147" s="4"/>
      <c r="J147" s="6"/>
      <c r="K147" s="11"/>
      <c r="L147" s="18"/>
      <c r="O147" s="4"/>
      <c r="P147" s="6"/>
      <c r="Q147" s="14"/>
      <c r="R147" s="4"/>
      <c r="S147" s="5"/>
      <c r="T147" s="6"/>
      <c r="U147" s="14"/>
      <c r="V147" s="4"/>
      <c r="W147" s="5"/>
      <c r="X147" s="5"/>
      <c r="Y147" s="5"/>
      <c r="Z147" s="5"/>
      <c r="AA147" s="6"/>
    </row>
    <row r="148" spans="1:27" x14ac:dyDescent="0.25">
      <c r="B148" s="6"/>
      <c r="D148" s="33"/>
      <c r="E148" s="5"/>
      <c r="F148" s="7"/>
      <c r="G148" s="17"/>
      <c r="I148" s="4"/>
      <c r="J148" s="6"/>
      <c r="K148" s="11"/>
      <c r="L148" s="18"/>
      <c r="O148" s="4"/>
      <c r="P148" s="6"/>
      <c r="Q148" s="14"/>
      <c r="R148" s="4"/>
      <c r="S148" s="5"/>
      <c r="T148" s="6"/>
      <c r="U148" s="14"/>
      <c r="V148" s="4"/>
      <c r="W148" s="5"/>
      <c r="X148" s="5"/>
      <c r="Y148" s="5"/>
      <c r="Z148" s="5"/>
      <c r="AA148" s="6"/>
    </row>
    <row r="149" spans="1:27" x14ac:dyDescent="0.25">
      <c r="B149" s="6"/>
      <c r="D149" s="33"/>
      <c r="E149" s="5"/>
      <c r="F149" s="7"/>
      <c r="G149" s="17"/>
      <c r="I149" s="4"/>
      <c r="J149" s="6"/>
      <c r="K149" s="11"/>
      <c r="L149" s="18"/>
      <c r="O149" s="4"/>
      <c r="P149" s="6"/>
      <c r="Q149" s="14"/>
      <c r="R149" s="4"/>
      <c r="S149" s="5"/>
      <c r="T149" s="6"/>
      <c r="U149" s="14"/>
      <c r="V149" s="4"/>
      <c r="W149" s="5"/>
      <c r="X149" s="5"/>
      <c r="Y149" s="5"/>
      <c r="Z149" s="5"/>
      <c r="AA149" s="6"/>
    </row>
    <row r="150" spans="1:27" x14ac:dyDescent="0.25">
      <c r="B150" s="6"/>
      <c r="D150" s="33"/>
      <c r="E150" s="5"/>
      <c r="F150" s="7"/>
      <c r="G150" s="17"/>
      <c r="I150" s="4"/>
      <c r="J150" s="6"/>
      <c r="K150" s="11"/>
      <c r="L150" s="18"/>
      <c r="O150" s="4"/>
      <c r="P150" s="6"/>
      <c r="Q150" s="14"/>
      <c r="R150" s="4"/>
      <c r="S150" s="5"/>
      <c r="T150" s="6"/>
      <c r="U150" s="14"/>
      <c r="V150" s="4"/>
      <c r="W150" s="5"/>
      <c r="X150" s="5"/>
      <c r="Y150" s="5"/>
      <c r="Z150" s="5"/>
      <c r="AA150" s="6"/>
    </row>
    <row r="151" spans="1:27" x14ac:dyDescent="0.25">
      <c r="B151" s="6"/>
      <c r="D151" s="33"/>
      <c r="E151" s="5"/>
      <c r="F151" s="7"/>
      <c r="G151" s="17"/>
      <c r="I151" s="4"/>
      <c r="J151" s="6"/>
      <c r="K151" s="11"/>
      <c r="L151" s="18"/>
      <c r="O151" s="4"/>
      <c r="P151" s="6"/>
      <c r="Q151" s="14"/>
      <c r="R151" s="4"/>
      <c r="S151" s="5"/>
      <c r="T151" s="6"/>
      <c r="U151" s="14"/>
      <c r="V151" s="4"/>
      <c r="W151" s="5"/>
      <c r="X151" s="5"/>
      <c r="Y151" s="5"/>
      <c r="Z151" s="5"/>
      <c r="AA151" s="6"/>
    </row>
    <row r="152" spans="1:27" x14ac:dyDescent="0.25">
      <c r="B152" s="6"/>
      <c r="D152" s="33"/>
      <c r="E152" s="5"/>
      <c r="F152" s="7"/>
      <c r="G152" s="17"/>
      <c r="I152" s="4"/>
      <c r="J152" s="6"/>
      <c r="K152" s="11"/>
      <c r="L152" s="18"/>
      <c r="O152" s="4"/>
      <c r="P152" s="6"/>
      <c r="Q152" s="14"/>
      <c r="R152" s="4"/>
      <c r="S152" s="5"/>
      <c r="T152" s="6"/>
      <c r="U152" s="14"/>
      <c r="V152" s="4"/>
      <c r="W152" s="5"/>
      <c r="X152" s="5"/>
      <c r="Y152" s="5"/>
      <c r="Z152" s="5"/>
      <c r="AA152" s="6"/>
    </row>
    <row r="153" spans="1:27" x14ac:dyDescent="0.25">
      <c r="B153" s="6"/>
      <c r="D153" s="33"/>
      <c r="E153" s="5"/>
      <c r="F153" s="7"/>
      <c r="G153" s="17"/>
      <c r="I153" s="4"/>
      <c r="J153" s="6"/>
      <c r="K153" s="11"/>
      <c r="L153" s="18"/>
      <c r="O153" s="4"/>
      <c r="P153" s="6"/>
      <c r="Q153" s="14"/>
      <c r="R153" s="4"/>
      <c r="S153" s="5"/>
      <c r="T153" s="6"/>
      <c r="U153" s="14"/>
      <c r="V153" s="4"/>
      <c r="W153" s="5"/>
      <c r="X153" s="5"/>
      <c r="Y153" s="5"/>
      <c r="Z153" s="5"/>
      <c r="AA153" s="6"/>
    </row>
    <row r="154" spans="1:27" x14ac:dyDescent="0.25">
      <c r="B154" s="6"/>
      <c r="D154" s="33"/>
      <c r="E154" s="5"/>
      <c r="F154" s="7"/>
      <c r="G154" s="17"/>
      <c r="I154" s="4"/>
      <c r="J154" s="6"/>
      <c r="K154" s="11"/>
      <c r="L154" s="18"/>
      <c r="O154" s="4"/>
      <c r="P154" s="6"/>
      <c r="Q154" s="14"/>
      <c r="R154" s="4"/>
      <c r="S154" s="5"/>
      <c r="T154" s="6"/>
      <c r="U154" s="14"/>
      <c r="V154" s="4"/>
      <c r="W154" s="5"/>
      <c r="X154" s="5"/>
      <c r="Y154" s="5"/>
      <c r="Z154" s="5"/>
      <c r="AA154" s="6"/>
    </row>
    <row r="155" spans="1:27" x14ac:dyDescent="0.25">
      <c r="B155" s="6"/>
      <c r="D155" s="33"/>
      <c r="E155" s="5"/>
      <c r="F155" s="7"/>
      <c r="G155" s="17"/>
      <c r="I155" s="4"/>
      <c r="J155" s="6"/>
      <c r="K155" s="11"/>
      <c r="L155" s="18"/>
      <c r="O155" s="4"/>
      <c r="P155" s="6"/>
      <c r="Q155" s="14"/>
      <c r="R155" s="4"/>
      <c r="S155" s="5"/>
      <c r="T155" s="6"/>
      <c r="U155" s="14"/>
      <c r="V155" s="4"/>
      <c r="W155" s="5"/>
      <c r="X155" s="5"/>
      <c r="Y155" s="5"/>
      <c r="Z155" s="5"/>
      <c r="AA155" s="6"/>
    </row>
    <row r="156" spans="1:27" ht="15.75" thickBot="1" x14ac:dyDescent="0.3">
      <c r="A156" s="9"/>
      <c r="B156" s="10"/>
      <c r="D156" s="31"/>
      <c r="E156" s="9"/>
      <c r="F156" s="13"/>
      <c r="G156" s="55"/>
      <c r="I156" s="8"/>
      <c r="J156" s="10"/>
      <c r="K156" s="16"/>
      <c r="L156" s="39"/>
      <c r="O156" s="8"/>
      <c r="P156" s="10"/>
      <c r="Q156" s="5"/>
      <c r="R156" s="8"/>
      <c r="S156" s="9"/>
      <c r="T156" s="10"/>
      <c r="U156" s="5"/>
      <c r="V156" s="8"/>
      <c r="W156" s="9"/>
      <c r="X156" s="9"/>
      <c r="Y156" s="9"/>
      <c r="Z156" s="5"/>
      <c r="AA156" s="10"/>
    </row>
  </sheetData>
  <conditionalFormatting sqref="AA58:AA81">
    <cfRule type="cellIs" dxfId="20" priority="1" operator="between">
      <formula>0.92</formula>
      <formula>1.08</formula>
    </cfRule>
    <cfRule type="cellIs" dxfId="19" priority="2" operator="lessThan">
      <formula>0.92</formula>
    </cfRule>
    <cfRule type="cellIs" dxfId="18" priority="3" operator="greaterThan">
      <formula>1.07999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AG156"/>
  <sheetViews>
    <sheetView topLeftCell="K10" zoomScale="68" zoomScaleNormal="68" workbookViewId="0">
      <selection activeCell="AA58" sqref="AA58:AA66"/>
    </sheetView>
  </sheetViews>
  <sheetFormatPr defaultRowHeight="15" x14ac:dyDescent="0.25"/>
  <cols>
    <col min="7" max="7" width="13.85546875" bestFit="1" customWidth="1"/>
    <col min="8" max="8" width="13.5703125" bestFit="1" customWidth="1"/>
    <col min="11" max="11" width="10.7109375" bestFit="1" customWidth="1"/>
    <col min="12" max="12" width="13.28515625" bestFit="1" customWidth="1"/>
    <col min="15" max="16" width="13.85546875" bestFit="1" customWidth="1"/>
    <col min="17" max="17" width="13.5703125" bestFit="1" customWidth="1"/>
    <col min="18" max="18" width="13.85546875" bestFit="1" customWidth="1"/>
    <col min="19" max="19" width="13.28515625" bestFit="1" customWidth="1"/>
    <col min="22" max="22" width="14.85546875" bestFit="1" customWidth="1"/>
    <col min="23" max="23" width="13.85546875" bestFit="1" customWidth="1"/>
    <col min="25" max="25" width="15.85546875" bestFit="1" customWidth="1"/>
    <col min="26" max="27" width="14.28515625" bestFit="1" customWidth="1"/>
    <col min="28" max="28" width="13.5703125" bestFit="1" customWidth="1"/>
    <col min="29" max="29" width="13.85546875" bestFit="1" customWidth="1"/>
    <col min="31" max="31" width="10.140625" bestFit="1" customWidth="1"/>
    <col min="35" max="35" width="14" bestFit="1" customWidth="1"/>
  </cols>
  <sheetData>
    <row r="2" spans="1:33" x14ac:dyDescent="0.25">
      <c r="P2">
        <v>0</v>
      </c>
      <c r="Q2">
        <v>0</v>
      </c>
    </row>
    <row r="3" spans="1:33" x14ac:dyDescent="0.25">
      <c r="P3">
        <v>1</v>
      </c>
      <c r="Q3">
        <v>0</v>
      </c>
    </row>
    <row r="4" spans="1:33" x14ac:dyDescent="0.25">
      <c r="B4" t="s">
        <v>0</v>
      </c>
      <c r="V4" s="1" t="s">
        <v>16</v>
      </c>
      <c r="W4" s="3"/>
      <c r="Z4" s="1" t="s">
        <v>18</v>
      </c>
      <c r="AA4" s="2"/>
      <c r="AB4" s="2"/>
      <c r="AC4" s="3"/>
    </row>
    <row r="5" spans="1:33" x14ac:dyDescent="0.25">
      <c r="V5" s="8"/>
      <c r="W5" s="10"/>
      <c r="Z5" s="8"/>
      <c r="AA5" s="9"/>
      <c r="AB5" s="9"/>
      <c r="AC5" s="10"/>
    </row>
    <row r="6" spans="1:33" x14ac:dyDescent="0.25">
      <c r="A6" s="1" t="s">
        <v>1</v>
      </c>
      <c r="B6" s="2" t="s">
        <v>50</v>
      </c>
      <c r="C6" s="2"/>
      <c r="D6" s="2"/>
      <c r="E6" s="2"/>
      <c r="F6" s="2"/>
      <c r="G6" s="2"/>
      <c r="H6" s="3"/>
      <c r="J6" s="1" t="s">
        <v>8</v>
      </c>
      <c r="K6" s="2" t="s">
        <v>51</v>
      </c>
      <c r="L6" s="2"/>
      <c r="M6" s="2"/>
      <c r="N6" s="2"/>
      <c r="O6" s="2"/>
      <c r="P6" s="2"/>
      <c r="Q6" s="3"/>
      <c r="S6" t="s">
        <v>52</v>
      </c>
      <c r="T6" s="24">
        <v>20.2</v>
      </c>
      <c r="V6" s="4" t="s">
        <v>35</v>
      </c>
      <c r="W6" s="25"/>
      <c r="Z6" s="15" t="s">
        <v>69</v>
      </c>
      <c r="AA6" s="2">
        <f>MIN(R58:R156)</f>
        <v>85.041405691404208</v>
      </c>
      <c r="AB6" s="2" t="s">
        <v>39</v>
      </c>
      <c r="AC6" s="3">
        <f>34*AA8*((ABS(T6-T7))/(T8+273.15))</f>
        <v>9.4443489497792381</v>
      </c>
    </row>
    <row r="7" spans="1:33" x14ac:dyDescent="0.25">
      <c r="A7" s="4"/>
      <c r="B7" s="5"/>
      <c r="C7" s="5"/>
      <c r="D7" s="5"/>
      <c r="E7" s="5"/>
      <c r="F7" s="5"/>
      <c r="G7" s="5"/>
      <c r="H7" s="6"/>
      <c r="J7" s="4"/>
      <c r="K7" s="5"/>
      <c r="L7" s="5"/>
      <c r="M7" s="5"/>
      <c r="N7" s="5"/>
      <c r="O7" s="5"/>
      <c r="P7" s="5"/>
      <c r="Q7" s="6"/>
      <c r="S7" t="s">
        <v>53</v>
      </c>
      <c r="T7" s="24">
        <v>78.37</v>
      </c>
      <c r="V7" s="4" t="s">
        <v>36</v>
      </c>
      <c r="W7" s="25"/>
      <c r="Z7" s="21" t="s">
        <v>20</v>
      </c>
      <c r="AA7" s="5">
        <f>-237.02+1.3863*AA6</f>
        <v>-119.12709929000636</v>
      </c>
      <c r="AB7" s="14" t="s">
        <v>55</v>
      </c>
      <c r="AC7" s="6" t="e">
        <f>ABS(W8-AC6)</f>
        <v>#DIV/0!</v>
      </c>
    </row>
    <row r="8" spans="1:33" x14ac:dyDescent="0.25">
      <c r="A8" s="4"/>
      <c r="B8" s="5" t="s">
        <v>2</v>
      </c>
      <c r="C8" s="5" t="s">
        <v>3</v>
      </c>
      <c r="D8" s="5" t="s">
        <v>4</v>
      </c>
      <c r="E8" s="5"/>
      <c r="F8" s="5" t="s">
        <v>5</v>
      </c>
      <c r="G8" s="5" t="s">
        <v>6</v>
      </c>
      <c r="H8" s="6" t="s">
        <v>24</v>
      </c>
      <c r="J8" s="4"/>
      <c r="K8" s="5" t="s">
        <v>2</v>
      </c>
      <c r="L8" s="5" t="s">
        <v>3</v>
      </c>
      <c r="M8" s="5" t="s">
        <v>4</v>
      </c>
      <c r="N8" s="5"/>
      <c r="O8" s="5" t="s">
        <v>5</v>
      </c>
      <c r="P8" s="5" t="s">
        <v>6</v>
      </c>
      <c r="Q8" s="6" t="s">
        <v>24</v>
      </c>
      <c r="S8" t="s">
        <v>37</v>
      </c>
      <c r="T8" s="24">
        <f>T6</f>
        <v>20.2</v>
      </c>
      <c r="V8" s="4" t="s">
        <v>30</v>
      </c>
      <c r="W8" s="6" t="e">
        <f>(100*ABS(W6))/W7</f>
        <v>#DIV/0!</v>
      </c>
      <c r="Z8" s="22" t="s">
        <v>33</v>
      </c>
      <c r="AA8" s="9">
        <f>ABS(AA7/AA6)</f>
        <v>1.4008129136798528</v>
      </c>
      <c r="AB8" s="58" t="s">
        <v>31</v>
      </c>
      <c r="AC8" s="57" t="e">
        <f>IF(AC7&lt;10,TRUE,FALSE)</f>
        <v>#DIV/0!</v>
      </c>
    </row>
    <row r="9" spans="1:33" ht="15.75" thickBot="1" x14ac:dyDescent="0.3">
      <c r="A9" s="4"/>
      <c r="B9" s="5"/>
      <c r="C9" s="5"/>
      <c r="D9" s="5"/>
      <c r="E9" s="5"/>
      <c r="F9" s="5"/>
      <c r="G9" s="5"/>
      <c r="H9" s="6"/>
      <c r="J9" s="4"/>
      <c r="K9" s="5"/>
      <c r="L9" s="5"/>
      <c r="M9" s="5"/>
      <c r="N9" s="5"/>
      <c r="O9" s="5"/>
      <c r="P9" s="5"/>
      <c r="Q9" s="6"/>
      <c r="V9" s="4" t="s">
        <v>38</v>
      </c>
      <c r="W9" s="6">
        <f>150*((T7-T8)/(T8+273.15))</f>
        <v>29.744332708368844</v>
      </c>
    </row>
    <row r="10" spans="1:33" x14ac:dyDescent="0.25">
      <c r="A10" s="47" t="s">
        <v>10</v>
      </c>
      <c r="B10" s="45">
        <v>3.6863899999999998</v>
      </c>
      <c r="C10" s="45">
        <v>822.89400000000001</v>
      </c>
      <c r="D10" s="45">
        <v>-69.899000000000001</v>
      </c>
      <c r="E10" s="48"/>
      <c r="F10" s="48">
        <v>20.25</v>
      </c>
      <c r="G10" s="48">
        <v>104.35</v>
      </c>
      <c r="H10" s="49" t="s">
        <v>7</v>
      </c>
      <c r="J10" s="22" t="s">
        <v>9</v>
      </c>
      <c r="K10" s="46">
        <v>5.2467699999999997</v>
      </c>
      <c r="L10" s="46">
        <v>1598.673</v>
      </c>
      <c r="M10" s="46">
        <v>-46.423999999999999</v>
      </c>
      <c r="N10" s="23"/>
      <c r="O10" s="23">
        <v>19.62</v>
      </c>
      <c r="P10" s="23">
        <v>93.48</v>
      </c>
      <c r="Q10" s="44" t="s">
        <v>7</v>
      </c>
      <c r="V10" s="4" t="s">
        <v>54</v>
      </c>
      <c r="W10" s="6" t="e">
        <f>W8-W9</f>
        <v>#DIV/0!</v>
      </c>
      <c r="Z10" s="1"/>
      <c r="AA10" s="2" t="s">
        <v>19</v>
      </c>
      <c r="AB10" s="2"/>
      <c r="AC10" s="2"/>
      <c r="AD10" s="2" t="s">
        <v>29</v>
      </c>
      <c r="AE10" s="2"/>
      <c r="AF10" s="2"/>
      <c r="AG10" s="3"/>
    </row>
    <row r="11" spans="1:33" x14ac:dyDescent="0.25">
      <c r="A11" s="4"/>
      <c r="B11" s="5"/>
      <c r="C11" s="5"/>
      <c r="D11" s="5"/>
      <c r="E11" s="5"/>
      <c r="F11" s="5"/>
      <c r="G11" s="5"/>
      <c r="H11" s="5"/>
      <c r="J11" s="5"/>
      <c r="K11" s="12"/>
      <c r="L11" s="12"/>
      <c r="M11" s="12"/>
      <c r="N11" s="5"/>
      <c r="O11" s="5"/>
      <c r="P11" s="5"/>
      <c r="Q11" s="5"/>
      <c r="S11" s="40"/>
      <c r="T11" s="40"/>
      <c r="V11" s="56" t="s">
        <v>31</v>
      </c>
      <c r="W11" s="57" t="e">
        <f>IF(W10&lt;10,TRUE,FALSE)</f>
        <v>#DIV/0!</v>
      </c>
      <c r="Z11" s="4" t="s">
        <v>48</v>
      </c>
      <c r="AA11" s="5" t="s">
        <v>56</v>
      </c>
      <c r="AB11" s="14">
        <f>-SLOPE(S58:S156,A58:A156)*8.314</f>
        <v>25205.102683899517</v>
      </c>
      <c r="AC11" s="5"/>
      <c r="AD11" s="5" t="s">
        <v>26</v>
      </c>
      <c r="AE11" s="41"/>
      <c r="AF11" s="5"/>
      <c r="AG11" s="6"/>
    </row>
    <row r="12" spans="1:33" x14ac:dyDescent="0.25">
      <c r="A12" s="21"/>
      <c r="B12" s="14"/>
      <c r="C12" s="14"/>
      <c r="D12" s="14"/>
      <c r="E12" s="14"/>
      <c r="F12" s="14"/>
      <c r="G12" s="14"/>
      <c r="H12" s="14"/>
      <c r="J12" s="14"/>
      <c r="K12" s="42"/>
      <c r="L12" s="42"/>
      <c r="M12" s="42"/>
      <c r="N12" s="14"/>
      <c r="O12" s="14"/>
      <c r="P12" s="14"/>
      <c r="Q12" s="14"/>
      <c r="S12" s="40"/>
      <c r="T12" s="40"/>
      <c r="Z12" s="4" t="s">
        <v>48</v>
      </c>
      <c r="AA12" s="5" t="s">
        <v>57</v>
      </c>
      <c r="AB12" s="14">
        <f>-SLOPE(T58:T156,A58:A156)*8.314</f>
        <v>41291.162372685169</v>
      </c>
      <c r="AC12" s="5"/>
      <c r="AD12" s="5" t="s">
        <v>9</v>
      </c>
      <c r="AE12" s="41"/>
      <c r="AF12" s="5"/>
      <c r="AG12" s="6"/>
    </row>
    <row r="13" spans="1:33" x14ac:dyDescent="0.25">
      <c r="A13" s="4"/>
      <c r="B13" s="5"/>
      <c r="C13" s="5"/>
      <c r="D13" s="5"/>
      <c r="E13" s="5"/>
      <c r="F13" s="5"/>
      <c r="G13" s="5"/>
      <c r="H13" s="5"/>
      <c r="J13" s="14"/>
      <c r="K13" s="43"/>
      <c r="L13" s="43"/>
      <c r="M13" s="43"/>
      <c r="N13" s="14"/>
      <c r="O13" s="14"/>
      <c r="P13" s="14"/>
      <c r="Q13" s="14"/>
      <c r="Z13" s="4" t="s">
        <v>49</v>
      </c>
      <c r="AA13" s="5" t="s">
        <v>58</v>
      </c>
      <c r="AB13" s="5">
        <f>AB11/(T6+273.15)</f>
        <v>85.921604513037394</v>
      </c>
      <c r="AC13" s="5"/>
      <c r="AD13" s="5"/>
      <c r="AE13" s="14"/>
      <c r="AF13" s="5"/>
      <c r="AG13" s="6"/>
    </row>
    <row r="14" spans="1:33" x14ac:dyDescent="0.25">
      <c r="J14" s="14"/>
      <c r="K14" s="42"/>
      <c r="L14" s="42"/>
      <c r="M14" s="42"/>
      <c r="N14" s="14"/>
      <c r="O14" s="14"/>
      <c r="P14" s="14"/>
      <c r="Q14" s="14"/>
      <c r="Z14" s="8" t="s">
        <v>49</v>
      </c>
      <c r="AA14" s="9" t="s">
        <v>59</v>
      </c>
      <c r="AB14" s="9">
        <f>AB12/(T7+273.15)</f>
        <v>117.46461758274116</v>
      </c>
      <c r="AC14" s="9"/>
      <c r="AD14" s="9" t="s">
        <v>30</v>
      </c>
      <c r="AE14" s="9" t="e">
        <f>(ABS(AE12-AE11))/(AE12+AE11)</f>
        <v>#DIV/0!</v>
      </c>
      <c r="AF14" s="58" t="s">
        <v>31</v>
      </c>
      <c r="AG14" s="57" t="e">
        <f>IF(AE14&lt;=5,TRUE,FALSE)</f>
        <v>#DIV/0!</v>
      </c>
    </row>
    <row r="15" spans="1:33" x14ac:dyDescent="0.25">
      <c r="J15" s="14"/>
      <c r="K15" s="43"/>
      <c r="L15" s="43"/>
      <c r="M15" s="43"/>
      <c r="N15" s="14"/>
      <c r="O15" s="14"/>
      <c r="P15" s="14"/>
      <c r="Q15" s="14"/>
    </row>
    <row r="16" spans="1:33" x14ac:dyDescent="0.25">
      <c r="J16" s="14"/>
      <c r="K16" s="42"/>
      <c r="L16" s="42"/>
      <c r="M16" s="42"/>
      <c r="N16" s="14"/>
      <c r="O16" s="42"/>
      <c r="P16" s="42"/>
      <c r="Q16" s="14"/>
    </row>
    <row r="28" spans="31:31" ht="15.75" thickBot="1" x14ac:dyDescent="0.3">
      <c r="AE28" s="19"/>
    </row>
    <row r="46" spans="4:4" x14ac:dyDescent="0.25">
      <c r="D46" t="s">
        <v>71</v>
      </c>
    </row>
    <row r="47" spans="4:4" x14ac:dyDescent="0.25">
      <c r="D47" t="s">
        <v>72</v>
      </c>
    </row>
    <row r="54" spans="1:27" x14ac:dyDescent="0.25">
      <c r="D54" s="50" t="s">
        <v>64</v>
      </c>
      <c r="I54" s="50" t="s">
        <v>51</v>
      </c>
      <c r="O54" s="50" t="s">
        <v>16</v>
      </c>
      <c r="Q54" s="5"/>
      <c r="R54" s="20" t="s">
        <v>18</v>
      </c>
      <c r="S54" s="5"/>
      <c r="T54" s="5"/>
      <c r="U54" s="5"/>
      <c r="V54" s="50" t="s">
        <v>19</v>
      </c>
    </row>
    <row r="55" spans="1:27" x14ac:dyDescent="0.25">
      <c r="A55" s="1" t="s">
        <v>60</v>
      </c>
      <c r="B55" s="2" t="s">
        <v>46</v>
      </c>
      <c r="C55" s="3" t="s">
        <v>61</v>
      </c>
      <c r="D55" s="1" t="s">
        <v>11</v>
      </c>
      <c r="E55" s="2" t="s">
        <v>12</v>
      </c>
      <c r="F55" s="2" t="s">
        <v>13</v>
      </c>
      <c r="G55" s="51" t="s">
        <v>65</v>
      </c>
      <c r="H55" s="5"/>
      <c r="I55" s="1" t="s">
        <v>11</v>
      </c>
      <c r="J55" s="2" t="s">
        <v>12</v>
      </c>
      <c r="K55" s="2" t="s">
        <v>13</v>
      </c>
      <c r="L55" s="3" t="s">
        <v>66</v>
      </c>
      <c r="M55" s="5"/>
      <c r="N55" s="5"/>
      <c r="O55" s="1" t="s">
        <v>17</v>
      </c>
      <c r="P55" s="3" t="s">
        <v>34</v>
      </c>
      <c r="Q55" s="14"/>
      <c r="R55" s="15" t="s">
        <v>21</v>
      </c>
      <c r="S55" s="2" t="s">
        <v>67</v>
      </c>
      <c r="T55" s="3" t="s">
        <v>68</v>
      </c>
      <c r="U55" s="14"/>
      <c r="V55" s="1" t="s">
        <v>22</v>
      </c>
      <c r="W55" s="2" t="s">
        <v>23</v>
      </c>
      <c r="X55" s="2" t="s">
        <v>25</v>
      </c>
      <c r="Y55" s="2" t="s">
        <v>27</v>
      </c>
      <c r="Z55" s="2" t="s">
        <v>28</v>
      </c>
      <c r="AA55" s="3" t="s">
        <v>32</v>
      </c>
    </row>
    <row r="56" spans="1:27" x14ac:dyDescent="0.25">
      <c r="A56" s="8" t="s">
        <v>62</v>
      </c>
      <c r="B56" s="9" t="s">
        <v>63</v>
      </c>
      <c r="C56" s="10" t="s">
        <v>14</v>
      </c>
      <c r="D56" s="8" t="s">
        <v>15</v>
      </c>
      <c r="E56" s="9" t="s">
        <v>15</v>
      </c>
      <c r="F56" s="9" t="s">
        <v>14</v>
      </c>
      <c r="G56" s="10" t="s">
        <v>15</v>
      </c>
      <c r="H56" s="5"/>
      <c r="I56" s="8"/>
      <c r="J56" s="9" t="s">
        <v>15</v>
      </c>
      <c r="K56" s="9" t="s">
        <v>14</v>
      </c>
      <c r="L56" s="10" t="s">
        <v>15</v>
      </c>
      <c r="M56" s="5"/>
      <c r="N56" s="5"/>
      <c r="O56" s="8" t="s">
        <v>15</v>
      </c>
      <c r="P56" s="10" t="s">
        <v>15</v>
      </c>
      <c r="Q56" s="5"/>
      <c r="R56" s="8" t="s">
        <v>15</v>
      </c>
      <c r="S56" s="9" t="s">
        <v>15</v>
      </c>
      <c r="T56" s="10" t="s">
        <v>15</v>
      </c>
      <c r="U56" s="5"/>
      <c r="V56" s="8" t="s">
        <v>15</v>
      </c>
      <c r="W56" s="9" t="s">
        <v>15</v>
      </c>
      <c r="X56" s="9" t="s">
        <v>15</v>
      </c>
      <c r="Y56" s="9" t="s">
        <v>15</v>
      </c>
      <c r="Z56" s="9" t="s">
        <v>15</v>
      </c>
      <c r="AA56" s="10" t="s">
        <v>15</v>
      </c>
    </row>
    <row r="57" spans="1:27" x14ac:dyDescent="0.25">
      <c r="C57" s="20"/>
      <c r="F57" s="7"/>
      <c r="G57" s="17"/>
      <c r="I57" s="1"/>
      <c r="K57" s="11"/>
      <c r="L57" s="18"/>
      <c r="O57" s="1"/>
      <c r="P57" s="3"/>
      <c r="R57" s="1"/>
      <c r="S57" s="2"/>
      <c r="T57" s="3"/>
      <c r="V57" s="1"/>
      <c r="W57" s="2"/>
      <c r="X57" s="2"/>
      <c r="Y57" s="2"/>
      <c r="Z57" s="2"/>
      <c r="AA57" s="3"/>
    </row>
    <row r="58" spans="1:27" x14ac:dyDescent="0.25">
      <c r="A58">
        <f t="shared" ref="A58:A66" si="0">1/(273.15+B58)</f>
        <v>2.8561366809920965E-3</v>
      </c>
      <c r="B58" s="6">
        <v>76.973299999999995</v>
      </c>
      <c r="C58">
        <v>1.01</v>
      </c>
      <c r="D58" s="33">
        <v>4.0000000000000001E-3</v>
      </c>
      <c r="E58" s="5">
        <v>2.0999999999999901E-2</v>
      </c>
      <c r="F58" s="7">
        <f t="shared" ref="F58:F66" si="1">(10^($B$10-($C$10/($D$10+273.15+B58))))</f>
        <v>5.6212803740855994</v>
      </c>
      <c r="G58" s="17">
        <f t="shared" ref="G58:G66" si="2">(C58*E58)/(F58*D58)</f>
        <v>0.94329043334055718</v>
      </c>
      <c r="I58" s="4">
        <f t="shared" ref="I58:J66" si="3">1-D58</f>
        <v>0.996</v>
      </c>
      <c r="J58" s="6">
        <f t="shared" si="3"/>
        <v>0.97900000000000009</v>
      </c>
      <c r="K58" s="11">
        <f t="shared" ref="K58:K66" si="4">(10^($K$10-($L$10/($M$10+273.15+B58))))</f>
        <v>0.96110398801882757</v>
      </c>
      <c r="L58" s="18">
        <f t="shared" ref="L58:L66" si="5">(C58*J58)/(I58*K58)</f>
        <v>1.0329382216206757</v>
      </c>
      <c r="O58" s="4">
        <f t="shared" ref="O58:O66" si="6">LN(G58/L58)</f>
        <v>-9.0788438600085022E-2</v>
      </c>
      <c r="P58" s="6">
        <f>ABS(O58)</f>
        <v>9.0788438600085022E-2</v>
      </c>
      <c r="Q58" s="14"/>
      <c r="R58" s="4">
        <f t="shared" ref="R58:R66" si="7">8.314*(273.15+B58)*((D58*LN(G58))+(I58*LN(L58)))</f>
        <v>93.278353279776212</v>
      </c>
      <c r="S58" s="5">
        <f t="shared" ref="S58:S66" si="8">LN(F58)</f>
        <v>1.7265594625279146</v>
      </c>
      <c r="T58" s="6">
        <f t="shared" ref="T58:T66" si="9">LN(K58)</f>
        <v>-3.9672667729785713E-2</v>
      </c>
      <c r="U58" s="14"/>
      <c r="V58" s="4">
        <f t="shared" ref="V58:V66" si="10">8.314*(B58+273.15)*((D58*LN(G58))+(I58*LN(L58)))</f>
        <v>93.278353279776212</v>
      </c>
      <c r="W58" s="5">
        <f t="shared" ref="W58:W66" si="11">(D58*LN(E58/D58))+(I58*LN(J58/I58))</f>
        <v>-1.0513840287457266E-2</v>
      </c>
      <c r="X58" s="5">
        <f t="shared" ref="X58:X66" si="12">(D58*$AB$13)+(I58*$AB$14)</f>
        <v>117.33844553046234</v>
      </c>
      <c r="Y58" s="5">
        <f t="shared" ref="Y58:Y66" si="13">(V58-8.314*(B58+273.15)*W58)/X58</f>
        <v>1.0557780485347363</v>
      </c>
      <c r="Z58" s="5">
        <f>(((($T$6+273.15)*D58*$AB$13)+(($T$7+273.15)*I58*$AB$14))/X58)-(B58+273.15)</f>
        <v>1.22631902343511</v>
      </c>
      <c r="AA58" s="6">
        <f t="shared" ref="AA58:AA66" si="14">Z58/Y58</f>
        <v>1.1615310861379049</v>
      </c>
    </row>
    <row r="59" spans="1:27" x14ac:dyDescent="0.25">
      <c r="A59">
        <f t="shared" si="0"/>
        <v>2.8561366809920965E-3</v>
      </c>
      <c r="B59" s="6">
        <v>76.973299999999995</v>
      </c>
      <c r="C59">
        <v>1.01</v>
      </c>
      <c r="D59" s="33">
        <v>4.0000000000000001E-3</v>
      </c>
      <c r="E59" s="5">
        <v>2.1999999999999902E-2</v>
      </c>
      <c r="F59" s="7">
        <f t="shared" si="1"/>
        <v>5.6212803740855994</v>
      </c>
      <c r="G59" s="17">
        <f t="shared" si="2"/>
        <v>0.98820902540439348</v>
      </c>
      <c r="I59" s="4">
        <f t="shared" si="3"/>
        <v>0.996</v>
      </c>
      <c r="J59" s="6">
        <f t="shared" si="3"/>
        <v>0.97800000000000009</v>
      </c>
      <c r="K59" s="11">
        <f t="shared" si="4"/>
        <v>0.96110398801882757</v>
      </c>
      <c r="L59" s="18">
        <f t="shared" si="5"/>
        <v>1.0318831263994084</v>
      </c>
      <c r="O59" s="4">
        <f t="shared" si="6"/>
        <v>-4.3246450469498848E-2</v>
      </c>
      <c r="P59" s="6">
        <f t="shared" ref="P59:P66" si="15">ABS(O59)</f>
        <v>4.3246450469498848E-2</v>
      </c>
      <c r="Q59" s="14"/>
      <c r="R59" s="4">
        <f t="shared" si="7"/>
        <v>90.857032543291197</v>
      </c>
      <c r="S59" s="5">
        <f t="shared" si="8"/>
        <v>1.7265594625279146</v>
      </c>
      <c r="T59" s="6">
        <f t="shared" si="9"/>
        <v>-3.9672667729785713E-2</v>
      </c>
      <c r="U59" s="14"/>
      <c r="V59" s="4">
        <f t="shared" si="10"/>
        <v>90.857032543291197</v>
      </c>
      <c r="W59" s="5">
        <f t="shared" si="11"/>
        <v>-1.1345644830627985E-2</v>
      </c>
      <c r="X59" s="5">
        <f t="shared" si="12"/>
        <v>117.33844553046234</v>
      </c>
      <c r="Y59" s="5">
        <f t="shared" si="13"/>
        <v>1.0557780485347357</v>
      </c>
      <c r="Z59" s="5">
        <f t="shared" ref="Z59:Z66" si="16">(((($T$6+273.15)*D59*$AB$13)+(($T$7+273.15)*I59*$AB$14))/X59)-(B59+273.15)</f>
        <v>1.22631902343511</v>
      </c>
      <c r="AA59" s="6">
        <f t="shared" si="14"/>
        <v>1.1615310861379056</v>
      </c>
    </row>
    <row r="60" spans="1:27" x14ac:dyDescent="0.25">
      <c r="A60">
        <f t="shared" si="0"/>
        <v>2.8594030927418228E-3</v>
      </c>
      <c r="B60" s="6">
        <v>76.57334000000003</v>
      </c>
      <c r="C60">
        <v>1.01</v>
      </c>
      <c r="D60" s="33">
        <v>7.0000000000000097E-3</v>
      </c>
      <c r="E60" s="5">
        <v>4.0999999999999898E-2</v>
      </c>
      <c r="F60" s="7">
        <f t="shared" si="1"/>
        <v>5.5672145092175001</v>
      </c>
      <c r="G60" s="17">
        <f t="shared" si="2"/>
        <v>1.0625985896393539</v>
      </c>
      <c r="I60" s="4">
        <f t="shared" si="3"/>
        <v>0.99299999999999999</v>
      </c>
      <c r="J60" s="6">
        <f t="shared" si="3"/>
        <v>0.95900000000000007</v>
      </c>
      <c r="K60" s="11">
        <f t="shared" si="4"/>
        <v>0.94586413340415387</v>
      </c>
      <c r="L60" s="18">
        <f t="shared" si="5"/>
        <v>1.0312452825204725</v>
      </c>
      <c r="O60" s="4">
        <f t="shared" si="6"/>
        <v>2.9950323629801517E-2</v>
      </c>
      <c r="P60" s="6">
        <f t="shared" si="15"/>
        <v>2.9950323629801517E-2</v>
      </c>
      <c r="Q60" s="14"/>
      <c r="R60" s="4">
        <f t="shared" si="7"/>
        <v>90.067954060369274</v>
      </c>
      <c r="S60" s="5">
        <f t="shared" si="8"/>
        <v>1.7168948407416691</v>
      </c>
      <c r="T60" s="6">
        <f t="shared" si="9"/>
        <v>-5.5656342439254262E-2</v>
      </c>
      <c r="U60" s="14"/>
      <c r="V60" s="4">
        <f t="shared" si="10"/>
        <v>90.067954060369274</v>
      </c>
      <c r="W60" s="5">
        <f t="shared" si="11"/>
        <v>-2.2222078614059254E-2</v>
      </c>
      <c r="X60" s="5">
        <f t="shared" si="12"/>
        <v>117.24381649125323</v>
      </c>
      <c r="Y60" s="5">
        <f t="shared" si="13"/>
        <v>1.3193093768768649</v>
      </c>
      <c r="Z60" s="5">
        <f t="shared" si="16"/>
        <v>1.4982526367061269</v>
      </c>
      <c r="AA60" s="6">
        <f t="shared" si="14"/>
        <v>1.1356340392674729</v>
      </c>
    </row>
    <row r="61" spans="1:27" x14ac:dyDescent="0.25">
      <c r="A61">
        <f t="shared" si="0"/>
        <v>2.8594030927418228E-3</v>
      </c>
      <c r="B61" s="6">
        <v>76.57334000000003</v>
      </c>
      <c r="C61">
        <v>1.01</v>
      </c>
      <c r="D61" s="33">
        <v>8.0000000000000106E-3</v>
      </c>
      <c r="E61" s="5">
        <v>4.2999999999999899E-2</v>
      </c>
      <c r="F61" s="7">
        <f t="shared" si="1"/>
        <v>5.5672145092175001</v>
      </c>
      <c r="G61" s="17">
        <f t="shared" si="2"/>
        <v>0.97512858378489498</v>
      </c>
      <c r="I61" s="4">
        <f t="shared" si="3"/>
        <v>0.99199999999999999</v>
      </c>
      <c r="J61" s="6">
        <f t="shared" si="3"/>
        <v>0.95700000000000007</v>
      </c>
      <c r="K61" s="11">
        <f t="shared" si="4"/>
        <v>0.94586413340415387</v>
      </c>
      <c r="L61" s="18">
        <f t="shared" si="5"/>
        <v>1.0301320083341261</v>
      </c>
      <c r="O61" s="4">
        <f t="shared" si="6"/>
        <v>-5.4872893335282134E-2</v>
      </c>
      <c r="P61" s="6">
        <f t="shared" si="15"/>
        <v>5.4872893335282134E-2</v>
      </c>
      <c r="Q61" s="14"/>
      <c r="R61" s="4">
        <f t="shared" si="7"/>
        <v>85.041405691404208</v>
      </c>
      <c r="S61" s="5">
        <f t="shared" si="8"/>
        <v>1.7168948407416691</v>
      </c>
      <c r="T61" s="6">
        <f t="shared" si="9"/>
        <v>-5.5656342439254262E-2</v>
      </c>
      <c r="U61" s="14"/>
      <c r="V61" s="4">
        <f t="shared" si="10"/>
        <v>85.041405691404208</v>
      </c>
      <c r="W61" s="5">
        <f t="shared" si="11"/>
        <v>-2.2178289513153267E-2</v>
      </c>
      <c r="X61" s="5">
        <f t="shared" si="12"/>
        <v>117.21227347818353</v>
      </c>
      <c r="Y61" s="5">
        <f t="shared" si="13"/>
        <v>1.2756940249387387</v>
      </c>
      <c r="Z61" s="5">
        <f t="shared" si="16"/>
        <v>1.4555312368621571</v>
      </c>
      <c r="AA61" s="59">
        <f t="shared" si="14"/>
        <v>1.1409720578820259</v>
      </c>
    </row>
    <row r="62" spans="1:27" x14ac:dyDescent="0.25">
      <c r="A62">
        <f t="shared" si="0"/>
        <v>2.867601902527688E-3</v>
      </c>
      <c r="B62" s="6">
        <v>75.573440000000005</v>
      </c>
      <c r="C62">
        <v>1.01</v>
      </c>
      <c r="D62" s="33">
        <v>1.59999999999999E-2</v>
      </c>
      <c r="E62" s="5">
        <v>8.5999999999999993E-2</v>
      </c>
      <c r="F62" s="7">
        <f t="shared" si="1"/>
        <v>5.4336547905217518</v>
      </c>
      <c r="G62" s="17">
        <f t="shared" si="2"/>
        <v>0.99909733122349365</v>
      </c>
      <c r="I62" s="4">
        <f t="shared" si="3"/>
        <v>0.9840000000000001</v>
      </c>
      <c r="J62" s="6">
        <f t="shared" si="3"/>
        <v>0.91400000000000003</v>
      </c>
      <c r="K62" s="11">
        <f t="shared" si="4"/>
        <v>0.90864521049448088</v>
      </c>
      <c r="L62" s="18">
        <f t="shared" si="5"/>
        <v>1.0324716354291106</v>
      </c>
      <c r="O62" s="4">
        <f t="shared" si="6"/>
        <v>-3.2858650163636011E-2</v>
      </c>
      <c r="P62" s="6">
        <f t="shared" si="15"/>
        <v>3.2858650163636011E-2</v>
      </c>
      <c r="Q62" s="14"/>
      <c r="R62" s="4">
        <f t="shared" si="7"/>
        <v>91.124102942668515</v>
      </c>
      <c r="S62" s="5">
        <f t="shared" si="8"/>
        <v>1.6926119812942013</v>
      </c>
      <c r="T62" s="6">
        <f t="shared" si="9"/>
        <v>-9.5800568481270679E-2</v>
      </c>
      <c r="U62" s="14"/>
      <c r="V62" s="4">
        <f t="shared" si="10"/>
        <v>91.124102942668515</v>
      </c>
      <c r="W62" s="5">
        <f t="shared" si="11"/>
        <v>-4.5706463204314235E-2</v>
      </c>
      <c r="X62" s="5">
        <f t="shared" si="12"/>
        <v>116.9599293736259</v>
      </c>
      <c r="Y62" s="5">
        <f t="shared" si="13"/>
        <v>1.9121099346233883</v>
      </c>
      <c r="Z62" s="5">
        <f t="shared" si="16"/>
        <v>2.1128304852795168</v>
      </c>
      <c r="AA62" s="6">
        <f t="shared" si="14"/>
        <v>1.1049733318265837</v>
      </c>
    </row>
    <row r="63" spans="1:27" x14ac:dyDescent="0.25">
      <c r="A63">
        <f t="shared" si="0"/>
        <v>2.8975109801178591E-3</v>
      </c>
      <c r="B63" s="6">
        <v>71.97380000000004</v>
      </c>
      <c r="C63">
        <v>1.01</v>
      </c>
      <c r="D63" s="33">
        <v>4.0999999999999898E-2</v>
      </c>
      <c r="E63" s="5">
        <v>0.20499999999999999</v>
      </c>
      <c r="F63" s="7">
        <f t="shared" si="1"/>
        <v>4.9715554458091713</v>
      </c>
      <c r="G63" s="17">
        <f t="shared" si="2"/>
        <v>1.0157786743094592</v>
      </c>
      <c r="I63" s="4">
        <f t="shared" si="3"/>
        <v>0.95900000000000007</v>
      </c>
      <c r="J63" s="6">
        <f t="shared" si="3"/>
        <v>0.79500000000000004</v>
      </c>
      <c r="K63" s="11">
        <f t="shared" si="4"/>
        <v>0.78462830768319447</v>
      </c>
      <c r="L63" s="18">
        <f t="shared" si="5"/>
        <v>1.0671019727645426</v>
      </c>
      <c r="O63" s="4">
        <f t="shared" si="6"/>
        <v>-4.9291052175329197E-2</v>
      </c>
      <c r="P63" s="6">
        <f t="shared" si="15"/>
        <v>4.9291052175329197E-2</v>
      </c>
      <c r="Q63" s="14"/>
      <c r="R63" s="4">
        <f t="shared" si="7"/>
        <v>180.5561659766048</v>
      </c>
      <c r="S63" s="5">
        <f t="shared" si="8"/>
        <v>1.603732758108209</v>
      </c>
      <c r="T63" s="6">
        <f t="shared" si="9"/>
        <v>-0.24254516673032939</v>
      </c>
      <c r="U63" s="14"/>
      <c r="V63" s="4">
        <f t="shared" si="10"/>
        <v>180.5561659766048</v>
      </c>
      <c r="W63" s="5">
        <f t="shared" si="11"/>
        <v>-0.11387249844991494</v>
      </c>
      <c r="X63" s="5">
        <f t="shared" si="12"/>
        <v>116.17135404688331</v>
      </c>
      <c r="Y63" s="5">
        <f t="shared" si="13"/>
        <v>4.3668017776705152</v>
      </c>
      <c r="Z63" s="5">
        <f t="shared" si="16"/>
        <v>4.6322500934441564</v>
      </c>
      <c r="AA63" s="6">
        <f t="shared" si="14"/>
        <v>1.0607878097721315</v>
      </c>
    </row>
    <row r="64" spans="1:27" x14ac:dyDescent="0.25">
      <c r="A64">
        <f t="shared" si="0"/>
        <v>2.9401041972927518E-3</v>
      </c>
      <c r="B64" s="6">
        <v>66.974000000000046</v>
      </c>
      <c r="C64">
        <v>1.01</v>
      </c>
      <c r="D64" s="33">
        <v>8.5000000000000006E-2</v>
      </c>
      <c r="E64" s="5">
        <v>0.36799999999999999</v>
      </c>
      <c r="F64" s="7">
        <f t="shared" si="1"/>
        <v>4.3769554475149812</v>
      </c>
      <c r="G64" s="17">
        <f t="shared" si="2"/>
        <v>0.99902910477088525</v>
      </c>
      <c r="I64" s="4">
        <f t="shared" si="3"/>
        <v>0.91500000000000004</v>
      </c>
      <c r="J64" s="6">
        <f t="shared" si="3"/>
        <v>0.63200000000000001</v>
      </c>
      <c r="K64" s="11">
        <f t="shared" si="4"/>
        <v>0.63613959940089104</v>
      </c>
      <c r="L64" s="18">
        <f t="shared" si="5"/>
        <v>1.0966421316890285</v>
      </c>
      <c r="O64" s="4">
        <f t="shared" si="6"/>
        <v>-9.3224270392049363E-2</v>
      </c>
      <c r="P64" s="6">
        <f t="shared" si="15"/>
        <v>9.3224270392049363E-2</v>
      </c>
      <c r="Q64" s="14"/>
      <c r="R64" s="4">
        <f t="shared" si="7"/>
        <v>238.46433096636707</v>
      </c>
      <c r="S64" s="5">
        <f t="shared" si="8"/>
        <v>1.4763533793849599</v>
      </c>
      <c r="T64" s="6">
        <f t="shared" si="9"/>
        <v>-0.4523372438143678</v>
      </c>
      <c r="U64" s="14"/>
      <c r="V64" s="4">
        <f t="shared" si="10"/>
        <v>238.46433096636707</v>
      </c>
      <c r="W64" s="5">
        <f t="shared" si="11"/>
        <v>-0.2140200311400452</v>
      </c>
      <c r="X64" s="5">
        <f t="shared" si="12"/>
        <v>114.78346147181634</v>
      </c>
      <c r="Y64" s="5">
        <f t="shared" si="13"/>
        <v>7.3500853200334708</v>
      </c>
      <c r="Z64" s="5">
        <f t="shared" si="16"/>
        <v>7.6948128081604636</v>
      </c>
      <c r="AA64" s="6">
        <f t="shared" si="14"/>
        <v>1.046901154628423</v>
      </c>
    </row>
    <row r="65" spans="1:27" x14ac:dyDescent="0.25">
      <c r="A65">
        <f t="shared" si="0"/>
        <v>3.0200111982015229E-3</v>
      </c>
      <c r="B65" s="6">
        <v>57.974600000000009</v>
      </c>
      <c r="C65">
        <v>1.01</v>
      </c>
      <c r="D65" s="33">
        <v>0.19700000000000001</v>
      </c>
      <c r="E65" s="5">
        <v>0.627</v>
      </c>
      <c r="F65" s="7">
        <f t="shared" si="1"/>
        <v>3.4376550408670283</v>
      </c>
      <c r="G65" s="17">
        <f t="shared" si="2"/>
        <v>0.93510503226874653</v>
      </c>
      <c r="I65" s="4">
        <f t="shared" si="3"/>
        <v>0.80299999999999994</v>
      </c>
      <c r="J65" s="6">
        <f t="shared" si="3"/>
        <v>0.373</v>
      </c>
      <c r="K65" s="11">
        <f t="shared" si="4"/>
        <v>0.4280475891702924</v>
      </c>
      <c r="L65" s="18">
        <f t="shared" si="5"/>
        <v>1.0960304121813105</v>
      </c>
      <c r="O65" s="4">
        <f t="shared" si="6"/>
        <v>-0.15879135850662726</v>
      </c>
      <c r="P65" s="6">
        <f t="shared" si="15"/>
        <v>0.15879135850662726</v>
      </c>
      <c r="Q65" s="14"/>
      <c r="R65" s="4">
        <f t="shared" si="7"/>
        <v>166.31527901121822</v>
      </c>
      <c r="S65" s="5">
        <f t="shared" si="8"/>
        <v>1.2347895647732701</v>
      </c>
      <c r="T65" s="6">
        <f t="shared" si="9"/>
        <v>-0.84852089993123536</v>
      </c>
      <c r="U65" s="14"/>
      <c r="V65" s="4">
        <f t="shared" si="10"/>
        <v>166.31527901121822</v>
      </c>
      <c r="W65" s="5">
        <f t="shared" si="11"/>
        <v>-0.38764603038196399</v>
      </c>
      <c r="X65" s="5">
        <f t="shared" si="12"/>
        <v>111.25064400800952</v>
      </c>
      <c r="Y65" s="5">
        <f t="shared" si="13"/>
        <v>11.087514620382855</v>
      </c>
      <c r="Z65" s="5">
        <f t="shared" si="16"/>
        <v>11.544954445453641</v>
      </c>
      <c r="AA65" s="6">
        <f t="shared" si="14"/>
        <v>1.0412572015219574</v>
      </c>
    </row>
    <row r="66" spans="1:27" x14ac:dyDescent="0.25">
      <c r="A66">
        <f t="shared" si="0"/>
        <v>3.1562778255480426E-3</v>
      </c>
      <c r="B66" s="6">
        <v>43.678890000000024</v>
      </c>
      <c r="C66">
        <v>1.01</v>
      </c>
      <c r="D66" s="33">
        <v>0.39900000000000002</v>
      </c>
      <c r="E66" s="5">
        <v>0.77200000000000002</v>
      </c>
      <c r="F66" s="7">
        <f t="shared" si="1"/>
        <v>2.2588605808728062</v>
      </c>
      <c r="G66" s="17">
        <f t="shared" si="2"/>
        <v>0.86511999908558579</v>
      </c>
      <c r="I66" s="4">
        <f t="shared" si="3"/>
        <v>0.60099999999999998</v>
      </c>
      <c r="J66" s="6">
        <f t="shared" si="3"/>
        <v>0.22799999999999998</v>
      </c>
      <c r="K66" s="11">
        <f t="shared" si="4"/>
        <v>0.21608503867770865</v>
      </c>
      <c r="L66" s="18">
        <f t="shared" si="5"/>
        <v>1.7731972561137617</v>
      </c>
      <c r="O66" s="4">
        <f t="shared" si="6"/>
        <v>-0.71767133087236901</v>
      </c>
      <c r="P66" s="6">
        <f t="shared" si="15"/>
        <v>0.71767133087236901</v>
      </c>
      <c r="Q66" s="14"/>
      <c r="R66" s="4">
        <f t="shared" si="7"/>
        <v>754.4986682623296</v>
      </c>
      <c r="S66" s="5">
        <f t="shared" si="8"/>
        <v>0.81486051839350271</v>
      </c>
      <c r="T66" s="6">
        <f t="shared" si="9"/>
        <v>-1.5320832511945459</v>
      </c>
      <c r="U66" s="14"/>
      <c r="V66" s="4">
        <f t="shared" si="10"/>
        <v>754.4986682623296</v>
      </c>
      <c r="W66" s="5">
        <f t="shared" si="11"/>
        <v>-0.31916960253321064</v>
      </c>
      <c r="X66" s="5">
        <f t="shared" si="12"/>
        <v>104.87895536792936</v>
      </c>
      <c r="Y66" s="5">
        <f t="shared" si="13"/>
        <v>15.210184208881151</v>
      </c>
      <c r="Z66" s="5">
        <f t="shared" si="16"/>
        <v>15.676562924480152</v>
      </c>
      <c r="AA66" s="6">
        <f t="shared" si="14"/>
        <v>1.030662266097125</v>
      </c>
    </row>
    <row r="67" spans="1:27" x14ac:dyDescent="0.25">
      <c r="B67" s="6"/>
      <c r="D67" s="33"/>
      <c r="E67" s="5"/>
      <c r="F67" s="7"/>
      <c r="G67" s="17"/>
      <c r="I67" s="4"/>
      <c r="J67" s="6"/>
      <c r="K67" s="11"/>
      <c r="L67" s="18"/>
      <c r="O67" s="4"/>
      <c r="P67" s="6"/>
      <c r="Q67" s="14"/>
      <c r="R67" s="4"/>
      <c r="S67" s="5"/>
      <c r="T67" s="6"/>
      <c r="U67" s="14"/>
      <c r="V67" s="4"/>
      <c r="W67" s="5"/>
      <c r="X67" s="5"/>
      <c r="Y67" s="5"/>
      <c r="Z67" s="5"/>
      <c r="AA67" s="6"/>
    </row>
    <row r="68" spans="1:27" x14ac:dyDescent="0.25">
      <c r="B68" s="6"/>
      <c r="D68" s="33"/>
      <c r="E68" s="5"/>
      <c r="F68" s="7"/>
      <c r="G68" s="17"/>
      <c r="I68" s="4"/>
      <c r="J68" s="6"/>
      <c r="K68" s="11"/>
      <c r="L68" s="18"/>
      <c r="O68" s="4"/>
      <c r="P68" s="6"/>
      <c r="Q68" s="14"/>
      <c r="R68" s="4"/>
      <c r="S68" s="5"/>
      <c r="T68" s="6"/>
      <c r="U68" s="14"/>
      <c r="V68" s="4"/>
      <c r="W68" s="5"/>
      <c r="X68" s="5"/>
      <c r="Y68" s="5"/>
      <c r="Z68" s="5"/>
      <c r="AA68" s="6"/>
    </row>
    <row r="69" spans="1:27" x14ac:dyDescent="0.25">
      <c r="B69" s="6"/>
      <c r="D69" s="33"/>
      <c r="E69" s="5"/>
      <c r="F69" s="7"/>
      <c r="G69" s="17"/>
      <c r="I69" s="4"/>
      <c r="J69" s="6"/>
      <c r="K69" s="11"/>
      <c r="L69" s="18"/>
      <c r="O69" s="4"/>
      <c r="P69" s="6"/>
      <c r="Q69" s="14"/>
      <c r="R69" s="4"/>
      <c r="S69" s="5"/>
      <c r="T69" s="6"/>
      <c r="U69" s="14"/>
      <c r="V69" s="4"/>
      <c r="W69" s="5"/>
      <c r="X69" s="5"/>
      <c r="Y69" s="5"/>
      <c r="Z69" s="5"/>
      <c r="AA69" s="6"/>
    </row>
    <row r="70" spans="1:27" x14ac:dyDescent="0.25">
      <c r="B70" s="6"/>
      <c r="D70" s="33"/>
      <c r="E70" s="5"/>
      <c r="F70" s="7"/>
      <c r="G70" s="17"/>
      <c r="I70" s="4"/>
      <c r="J70" s="6"/>
      <c r="K70" s="11"/>
      <c r="L70" s="18"/>
      <c r="O70" s="4"/>
      <c r="P70" s="6"/>
      <c r="Q70" s="14"/>
      <c r="R70" s="4"/>
      <c r="S70" s="5"/>
      <c r="T70" s="6"/>
      <c r="U70" s="14"/>
      <c r="V70" s="4"/>
      <c r="W70" s="5"/>
      <c r="X70" s="5"/>
      <c r="Y70" s="5"/>
      <c r="Z70" s="5"/>
      <c r="AA70" s="6"/>
    </row>
    <row r="71" spans="1:27" x14ac:dyDescent="0.25">
      <c r="B71" s="6"/>
      <c r="D71" s="33"/>
      <c r="E71" s="5"/>
      <c r="F71" s="7"/>
      <c r="G71" s="17"/>
      <c r="I71" s="4"/>
      <c r="J71" s="6"/>
      <c r="K71" s="11"/>
      <c r="L71" s="18"/>
      <c r="O71" s="4"/>
      <c r="P71" s="6"/>
      <c r="Q71" s="14"/>
      <c r="R71" s="4"/>
      <c r="S71" s="5"/>
      <c r="T71" s="6"/>
      <c r="U71" s="14"/>
      <c r="V71" s="4"/>
      <c r="W71" s="5"/>
      <c r="X71" s="5"/>
      <c r="Y71" s="5"/>
      <c r="Z71" s="5"/>
      <c r="AA71" s="6"/>
    </row>
    <row r="72" spans="1:27" x14ac:dyDescent="0.25">
      <c r="B72" s="6"/>
      <c r="D72" s="33"/>
      <c r="E72" s="5"/>
      <c r="F72" s="7"/>
      <c r="G72" s="17"/>
      <c r="I72" s="4"/>
      <c r="J72" s="6"/>
      <c r="K72" s="11"/>
      <c r="L72" s="18"/>
      <c r="O72" s="4"/>
      <c r="P72" s="6"/>
      <c r="Q72" s="14"/>
      <c r="R72" s="4"/>
      <c r="S72" s="5"/>
      <c r="T72" s="6"/>
      <c r="U72" s="14"/>
      <c r="V72" s="4"/>
      <c r="W72" s="5"/>
      <c r="X72" s="5"/>
      <c r="Y72" s="5"/>
      <c r="Z72" s="5"/>
      <c r="AA72" s="6"/>
    </row>
    <row r="73" spans="1:27" x14ac:dyDescent="0.25">
      <c r="B73" s="6"/>
      <c r="D73" s="33"/>
      <c r="E73" s="5"/>
      <c r="F73" s="7"/>
      <c r="G73" s="17"/>
      <c r="I73" s="4"/>
      <c r="J73" s="6"/>
      <c r="K73" s="11"/>
      <c r="L73" s="18"/>
      <c r="O73" s="4"/>
      <c r="P73" s="6"/>
      <c r="Q73" s="14"/>
      <c r="R73" s="4"/>
      <c r="S73" s="5"/>
      <c r="T73" s="6"/>
      <c r="U73" s="14"/>
      <c r="V73" s="4"/>
      <c r="W73" s="5"/>
      <c r="X73" s="5"/>
      <c r="Y73" s="5"/>
      <c r="Z73" s="5"/>
      <c r="AA73" s="6"/>
    </row>
    <row r="74" spans="1:27" x14ac:dyDescent="0.25">
      <c r="B74" s="6"/>
      <c r="D74" s="33"/>
      <c r="E74" s="5"/>
      <c r="F74" s="7"/>
      <c r="G74" s="17"/>
      <c r="I74" s="4"/>
      <c r="J74" s="6"/>
      <c r="K74" s="11"/>
      <c r="L74" s="18"/>
      <c r="O74" s="4"/>
      <c r="P74" s="6"/>
      <c r="Q74" s="14"/>
      <c r="R74" s="4"/>
      <c r="S74" s="5"/>
      <c r="T74" s="6"/>
      <c r="U74" s="14"/>
      <c r="V74" s="4"/>
      <c r="W74" s="5"/>
      <c r="X74" s="5"/>
      <c r="Y74" s="5"/>
      <c r="Z74" s="5"/>
      <c r="AA74" s="6"/>
    </row>
    <row r="75" spans="1:27" x14ac:dyDescent="0.25">
      <c r="B75" s="6"/>
      <c r="D75" s="33"/>
      <c r="E75" s="5"/>
      <c r="F75" s="7"/>
      <c r="G75" s="17"/>
      <c r="I75" s="4"/>
      <c r="J75" s="6"/>
      <c r="K75" s="11"/>
      <c r="L75" s="18"/>
      <c r="O75" s="4"/>
      <c r="P75" s="6"/>
      <c r="Q75" s="14"/>
      <c r="R75" s="4"/>
      <c r="S75" s="5"/>
      <c r="T75" s="6"/>
      <c r="U75" s="14"/>
      <c r="V75" s="4"/>
      <c r="W75" s="5"/>
      <c r="X75" s="5"/>
      <c r="Y75" s="5"/>
      <c r="Z75" s="5"/>
      <c r="AA75" s="6"/>
    </row>
    <row r="76" spans="1:27" x14ac:dyDescent="0.25">
      <c r="B76" s="6"/>
      <c r="D76" s="33"/>
      <c r="E76" s="5"/>
      <c r="F76" s="7"/>
      <c r="G76" s="17"/>
      <c r="I76" s="4"/>
      <c r="J76" s="6"/>
      <c r="K76" s="11"/>
      <c r="L76" s="18"/>
      <c r="O76" s="4"/>
      <c r="P76" s="6"/>
      <c r="Q76" s="14"/>
      <c r="R76" s="4"/>
      <c r="S76" s="5"/>
      <c r="T76" s="6"/>
      <c r="U76" s="14"/>
      <c r="V76" s="4"/>
      <c r="W76" s="5"/>
      <c r="X76" s="5"/>
      <c r="Y76" s="5"/>
      <c r="Z76" s="5"/>
      <c r="AA76" s="6"/>
    </row>
    <row r="77" spans="1:27" x14ac:dyDescent="0.25">
      <c r="B77" s="6"/>
      <c r="D77" s="33"/>
      <c r="E77" s="5"/>
      <c r="F77" s="7"/>
      <c r="G77" s="17"/>
      <c r="I77" s="4"/>
      <c r="J77" s="6"/>
      <c r="K77" s="11"/>
      <c r="L77" s="18"/>
      <c r="O77" s="4"/>
      <c r="P77" s="6"/>
      <c r="Q77" s="14"/>
      <c r="R77" s="4"/>
      <c r="S77" s="5"/>
      <c r="T77" s="6"/>
      <c r="U77" s="14"/>
      <c r="V77" s="4"/>
      <c r="W77" s="5"/>
      <c r="X77" s="5"/>
      <c r="Y77" s="5"/>
      <c r="Z77" s="5"/>
      <c r="AA77" s="6"/>
    </row>
    <row r="78" spans="1:27" x14ac:dyDescent="0.25">
      <c r="B78" s="6"/>
      <c r="D78" s="33"/>
      <c r="E78" s="5"/>
      <c r="F78" s="7"/>
      <c r="G78" s="17"/>
      <c r="I78" s="4"/>
      <c r="J78" s="6"/>
      <c r="K78" s="11"/>
      <c r="L78" s="18"/>
      <c r="O78" s="4"/>
      <c r="P78" s="6"/>
      <c r="Q78" s="14"/>
      <c r="R78" s="4"/>
      <c r="S78" s="5"/>
      <c r="T78" s="6"/>
      <c r="U78" s="14"/>
      <c r="V78" s="4"/>
      <c r="W78" s="5"/>
      <c r="X78" s="5"/>
      <c r="Y78" s="5"/>
      <c r="Z78" s="5"/>
      <c r="AA78" s="6"/>
    </row>
    <row r="79" spans="1:27" x14ac:dyDescent="0.25">
      <c r="B79" s="6"/>
      <c r="D79" s="33"/>
      <c r="E79" s="5"/>
      <c r="F79" s="7"/>
      <c r="G79" s="17"/>
      <c r="I79" s="4"/>
      <c r="J79" s="6"/>
      <c r="K79" s="11"/>
      <c r="L79" s="18"/>
      <c r="O79" s="4"/>
      <c r="P79" s="6"/>
      <c r="Q79" s="14"/>
      <c r="R79" s="4"/>
      <c r="S79" s="5"/>
      <c r="T79" s="6"/>
      <c r="U79" s="14"/>
      <c r="V79" s="4"/>
      <c r="W79" s="5"/>
      <c r="X79" s="5"/>
      <c r="Y79" s="5"/>
      <c r="Z79" s="5"/>
      <c r="AA79" s="6"/>
    </row>
    <row r="80" spans="1:27" x14ac:dyDescent="0.25">
      <c r="B80" s="6"/>
      <c r="D80" s="33"/>
      <c r="E80" s="5"/>
      <c r="F80" s="7"/>
      <c r="G80" s="17"/>
      <c r="I80" s="4"/>
      <c r="J80" s="6"/>
      <c r="K80" s="11"/>
      <c r="L80" s="18"/>
      <c r="O80" s="4"/>
      <c r="P80" s="6"/>
      <c r="Q80" s="14"/>
      <c r="R80" s="4"/>
      <c r="S80" s="5"/>
      <c r="T80" s="6"/>
      <c r="U80" s="14"/>
      <c r="V80" s="4"/>
      <c r="W80" s="5"/>
      <c r="X80" s="5"/>
      <c r="Y80" s="5"/>
      <c r="Z80" s="5"/>
      <c r="AA80" s="6"/>
    </row>
    <row r="81" spans="2:27" x14ac:dyDescent="0.25">
      <c r="B81" s="6"/>
      <c r="D81" s="33"/>
      <c r="E81" s="5"/>
      <c r="F81" s="7"/>
      <c r="G81" s="17"/>
      <c r="I81" s="4"/>
      <c r="J81" s="6"/>
      <c r="K81" s="11"/>
      <c r="L81" s="18"/>
      <c r="O81" s="4"/>
      <c r="P81" s="6"/>
      <c r="Q81" s="14"/>
      <c r="R81" s="4"/>
      <c r="S81" s="5"/>
      <c r="T81" s="6"/>
      <c r="U81" s="14"/>
      <c r="V81" s="4"/>
      <c r="W81" s="5"/>
      <c r="X81" s="5"/>
      <c r="Y81" s="5"/>
      <c r="Z81" s="5"/>
      <c r="AA81" s="6"/>
    </row>
    <row r="82" spans="2:27" x14ac:dyDescent="0.25">
      <c r="B82" s="6"/>
      <c r="D82" s="33"/>
      <c r="E82" s="5"/>
      <c r="F82" s="7"/>
      <c r="G82" s="17"/>
      <c r="I82" s="4"/>
      <c r="J82" s="6"/>
      <c r="K82" s="11"/>
      <c r="L82" s="18"/>
      <c r="O82" s="4"/>
      <c r="P82" s="6"/>
      <c r="Q82" s="14"/>
      <c r="R82" s="4"/>
      <c r="S82" s="5"/>
      <c r="T82" s="6"/>
      <c r="U82" s="14"/>
      <c r="V82" s="4"/>
      <c r="W82" s="5"/>
      <c r="X82" s="5"/>
      <c r="Y82" s="5"/>
      <c r="Z82" s="5"/>
      <c r="AA82" s="6"/>
    </row>
    <row r="83" spans="2:27" x14ac:dyDescent="0.25">
      <c r="B83" s="6"/>
      <c r="D83" s="33"/>
      <c r="E83" s="5"/>
      <c r="F83" s="7"/>
      <c r="G83" s="17"/>
      <c r="I83" s="4"/>
      <c r="J83" s="6"/>
      <c r="K83" s="11"/>
      <c r="L83" s="18"/>
      <c r="O83" s="4"/>
      <c r="P83" s="6"/>
      <c r="Q83" s="14"/>
      <c r="R83" s="4"/>
      <c r="S83" s="5"/>
      <c r="T83" s="6"/>
      <c r="U83" s="14"/>
      <c r="V83" s="4"/>
      <c r="W83" s="5"/>
      <c r="X83" s="5"/>
      <c r="Y83" s="5"/>
      <c r="Z83" s="5"/>
      <c r="AA83" s="6"/>
    </row>
    <row r="84" spans="2:27" x14ac:dyDescent="0.25">
      <c r="B84" s="6"/>
      <c r="D84" s="33"/>
      <c r="E84" s="5"/>
      <c r="F84" s="7"/>
      <c r="G84" s="17"/>
      <c r="I84" s="4"/>
      <c r="J84" s="6"/>
      <c r="K84" s="11"/>
      <c r="L84" s="18"/>
      <c r="O84" s="4"/>
      <c r="P84" s="6"/>
      <c r="Q84" s="14"/>
      <c r="R84" s="4"/>
      <c r="S84" s="5"/>
      <c r="T84" s="6"/>
      <c r="U84" s="14"/>
      <c r="V84" s="4"/>
      <c r="W84" s="5"/>
      <c r="X84" s="5"/>
      <c r="Y84" s="5"/>
      <c r="Z84" s="5"/>
      <c r="AA84" s="6"/>
    </row>
    <row r="85" spans="2:27" x14ac:dyDescent="0.25">
      <c r="B85" s="6"/>
      <c r="D85" s="33"/>
      <c r="E85" s="5"/>
      <c r="F85" s="7"/>
      <c r="G85" s="17"/>
      <c r="I85" s="4"/>
      <c r="J85" s="6"/>
      <c r="K85" s="11"/>
      <c r="L85" s="18"/>
      <c r="O85" s="4"/>
      <c r="P85" s="6"/>
      <c r="Q85" s="14"/>
      <c r="R85" s="4"/>
      <c r="S85" s="5"/>
      <c r="T85" s="6"/>
      <c r="U85" s="14"/>
      <c r="V85" s="4"/>
      <c r="W85" s="5"/>
      <c r="X85" s="5"/>
      <c r="Y85" s="5"/>
      <c r="Z85" s="5"/>
      <c r="AA85" s="6"/>
    </row>
    <row r="86" spans="2:27" x14ac:dyDescent="0.25">
      <c r="B86" s="6"/>
      <c r="D86" s="33"/>
      <c r="E86" s="5"/>
      <c r="F86" s="7"/>
      <c r="G86" s="17"/>
      <c r="I86" s="4"/>
      <c r="J86" s="6"/>
      <c r="K86" s="11"/>
      <c r="L86" s="18"/>
      <c r="O86" s="4"/>
      <c r="P86" s="6"/>
      <c r="Q86" s="14"/>
      <c r="R86" s="4"/>
      <c r="S86" s="5"/>
      <c r="T86" s="6"/>
      <c r="U86" s="14"/>
      <c r="V86" s="4"/>
      <c r="W86" s="5"/>
      <c r="X86" s="5"/>
      <c r="Y86" s="5"/>
      <c r="Z86" s="5"/>
      <c r="AA86" s="6"/>
    </row>
    <row r="87" spans="2:27" x14ac:dyDescent="0.25">
      <c r="B87" s="6"/>
      <c r="D87" s="33"/>
      <c r="E87" s="5"/>
      <c r="F87" s="7"/>
      <c r="G87" s="17"/>
      <c r="I87" s="4"/>
      <c r="J87" s="6"/>
      <c r="K87" s="11"/>
      <c r="L87" s="18"/>
      <c r="O87" s="4"/>
      <c r="P87" s="6"/>
      <c r="Q87" s="14"/>
      <c r="R87" s="4"/>
      <c r="S87" s="5"/>
      <c r="T87" s="6"/>
      <c r="U87" s="14"/>
      <c r="V87" s="4"/>
      <c r="W87" s="5"/>
      <c r="X87" s="5"/>
      <c r="Y87" s="5"/>
      <c r="Z87" s="5"/>
      <c r="AA87" s="6"/>
    </row>
    <row r="88" spans="2:27" x14ac:dyDescent="0.25">
      <c r="B88" s="6"/>
      <c r="D88" s="33"/>
      <c r="E88" s="5"/>
      <c r="F88" s="7"/>
      <c r="G88" s="17"/>
      <c r="I88" s="4"/>
      <c r="J88" s="6"/>
      <c r="K88" s="11"/>
      <c r="L88" s="18"/>
      <c r="O88" s="4"/>
      <c r="P88" s="6"/>
      <c r="Q88" s="14"/>
      <c r="R88" s="4"/>
      <c r="S88" s="5"/>
      <c r="T88" s="6"/>
      <c r="U88" s="14"/>
      <c r="V88" s="4"/>
      <c r="W88" s="5"/>
      <c r="X88" s="5"/>
      <c r="Y88" s="5"/>
      <c r="Z88" s="5"/>
      <c r="AA88" s="6"/>
    </row>
    <row r="89" spans="2:27" x14ac:dyDescent="0.25">
      <c r="B89" s="6"/>
      <c r="D89" s="33"/>
      <c r="E89" s="5"/>
      <c r="F89" s="7"/>
      <c r="G89" s="17"/>
      <c r="I89" s="4"/>
      <c r="J89" s="6"/>
      <c r="K89" s="11"/>
      <c r="L89" s="18"/>
      <c r="O89" s="4"/>
      <c r="P89" s="6"/>
      <c r="Q89" s="14"/>
      <c r="R89" s="4"/>
      <c r="S89" s="5"/>
      <c r="T89" s="6"/>
      <c r="U89" s="14"/>
      <c r="V89" s="4"/>
      <c r="W89" s="5"/>
      <c r="X89" s="5"/>
      <c r="Y89" s="5"/>
      <c r="Z89" s="5"/>
      <c r="AA89" s="6"/>
    </row>
    <row r="90" spans="2:27" x14ac:dyDescent="0.25">
      <c r="B90" s="6"/>
      <c r="D90" s="33"/>
      <c r="E90" s="5"/>
      <c r="F90" s="7"/>
      <c r="G90" s="17"/>
      <c r="I90" s="4"/>
      <c r="J90" s="6"/>
      <c r="K90" s="11"/>
      <c r="L90" s="18"/>
      <c r="O90" s="4"/>
      <c r="P90" s="6"/>
      <c r="Q90" s="14"/>
      <c r="R90" s="4"/>
      <c r="S90" s="5"/>
      <c r="T90" s="6"/>
      <c r="U90" s="14"/>
      <c r="V90" s="4"/>
      <c r="W90" s="5"/>
      <c r="X90" s="5"/>
      <c r="Y90" s="5"/>
      <c r="Z90" s="5"/>
      <c r="AA90" s="6"/>
    </row>
    <row r="91" spans="2:27" x14ac:dyDescent="0.25">
      <c r="B91" s="6"/>
      <c r="D91" s="33"/>
      <c r="E91" s="5"/>
      <c r="F91" s="7"/>
      <c r="G91" s="17"/>
      <c r="I91" s="4"/>
      <c r="J91" s="6"/>
      <c r="K91" s="11"/>
      <c r="L91" s="18"/>
      <c r="O91" s="4"/>
      <c r="P91" s="6"/>
      <c r="Q91" s="14"/>
      <c r="R91" s="4"/>
      <c r="S91" s="5"/>
      <c r="T91" s="6"/>
      <c r="U91" s="14"/>
      <c r="V91" s="4"/>
      <c r="W91" s="5"/>
      <c r="X91" s="5"/>
      <c r="Y91" s="5"/>
      <c r="Z91" s="5"/>
      <c r="AA91" s="6"/>
    </row>
    <row r="92" spans="2:27" x14ac:dyDescent="0.25">
      <c r="B92" s="6"/>
      <c r="D92" s="33"/>
      <c r="E92" s="5"/>
      <c r="F92" s="7"/>
      <c r="G92" s="17"/>
      <c r="I92" s="4"/>
      <c r="J92" s="6"/>
      <c r="K92" s="11"/>
      <c r="L92" s="18"/>
      <c r="O92" s="4"/>
      <c r="P92" s="6"/>
      <c r="Q92" s="14"/>
      <c r="R92" s="4"/>
      <c r="S92" s="5"/>
      <c r="T92" s="6"/>
      <c r="U92" s="14"/>
      <c r="V92" s="4"/>
      <c r="W92" s="5"/>
      <c r="X92" s="5"/>
      <c r="Y92" s="5"/>
      <c r="Z92" s="5"/>
      <c r="AA92" s="6"/>
    </row>
    <row r="93" spans="2:27" x14ac:dyDescent="0.25">
      <c r="B93" s="6"/>
      <c r="D93" s="33"/>
      <c r="E93" s="5"/>
      <c r="F93" s="7"/>
      <c r="G93" s="17"/>
      <c r="I93" s="4"/>
      <c r="J93" s="6"/>
      <c r="K93" s="11"/>
      <c r="L93" s="18"/>
      <c r="O93" s="4"/>
      <c r="P93" s="6"/>
      <c r="Q93" s="14"/>
      <c r="R93" s="4"/>
      <c r="S93" s="5"/>
      <c r="T93" s="6"/>
      <c r="U93" s="14"/>
      <c r="V93" s="4"/>
      <c r="W93" s="5"/>
      <c r="X93" s="5"/>
      <c r="Y93" s="5"/>
      <c r="Z93" s="5"/>
      <c r="AA93" s="6"/>
    </row>
    <row r="94" spans="2:27" x14ac:dyDescent="0.25">
      <c r="B94" s="6"/>
      <c r="D94" s="33"/>
      <c r="E94" s="5"/>
      <c r="F94" s="7"/>
      <c r="G94" s="17"/>
      <c r="I94" s="4"/>
      <c r="J94" s="6"/>
      <c r="K94" s="11"/>
      <c r="L94" s="18"/>
      <c r="O94" s="4"/>
      <c r="P94" s="6"/>
      <c r="Q94" s="14"/>
      <c r="R94" s="4"/>
      <c r="S94" s="5"/>
      <c r="T94" s="6"/>
      <c r="U94" s="14"/>
      <c r="V94" s="4"/>
      <c r="W94" s="5"/>
      <c r="X94" s="5"/>
      <c r="Y94" s="5"/>
      <c r="Z94" s="5"/>
      <c r="AA94" s="6"/>
    </row>
    <row r="95" spans="2:27" x14ac:dyDescent="0.25">
      <c r="B95" s="6"/>
      <c r="D95" s="33"/>
      <c r="E95" s="5"/>
      <c r="F95" s="7"/>
      <c r="G95" s="17"/>
      <c r="I95" s="4"/>
      <c r="J95" s="6"/>
      <c r="K95" s="11"/>
      <c r="L95" s="18"/>
      <c r="O95" s="4"/>
      <c r="P95" s="6"/>
      <c r="Q95" s="14"/>
      <c r="R95" s="4"/>
      <c r="S95" s="5"/>
      <c r="T95" s="6"/>
      <c r="U95" s="14"/>
      <c r="V95" s="4"/>
      <c r="W95" s="5"/>
      <c r="X95" s="5"/>
      <c r="Y95" s="5"/>
      <c r="Z95" s="5"/>
      <c r="AA95" s="6"/>
    </row>
    <row r="96" spans="2:27" x14ac:dyDescent="0.25">
      <c r="B96" s="6"/>
      <c r="D96" s="33"/>
      <c r="E96" s="5"/>
      <c r="F96" s="7"/>
      <c r="G96" s="17"/>
      <c r="I96" s="4"/>
      <c r="J96" s="6"/>
      <c r="K96" s="11"/>
      <c r="L96" s="18"/>
      <c r="O96" s="4"/>
      <c r="P96" s="6"/>
      <c r="Q96" s="14"/>
      <c r="R96" s="4"/>
      <c r="S96" s="5"/>
      <c r="T96" s="6"/>
      <c r="U96" s="14"/>
      <c r="V96" s="4"/>
      <c r="W96" s="5"/>
      <c r="X96" s="5"/>
      <c r="Y96" s="5"/>
      <c r="Z96" s="5"/>
      <c r="AA96" s="6"/>
    </row>
    <row r="97" spans="2:27" x14ac:dyDescent="0.25">
      <c r="B97" s="6"/>
      <c r="D97" s="33"/>
      <c r="E97" s="5"/>
      <c r="F97" s="7"/>
      <c r="G97" s="17"/>
      <c r="I97" s="4"/>
      <c r="J97" s="6"/>
      <c r="K97" s="11"/>
      <c r="L97" s="18"/>
      <c r="O97" s="4"/>
      <c r="P97" s="6"/>
      <c r="Q97" s="14"/>
      <c r="R97" s="4"/>
      <c r="S97" s="5"/>
      <c r="T97" s="6"/>
      <c r="U97" s="14"/>
      <c r="V97" s="4"/>
      <c r="W97" s="5"/>
      <c r="X97" s="5"/>
      <c r="Y97" s="5"/>
      <c r="Z97" s="5"/>
      <c r="AA97" s="6"/>
    </row>
    <row r="98" spans="2:27" x14ac:dyDescent="0.25">
      <c r="B98" s="6"/>
      <c r="D98" s="33"/>
      <c r="E98" s="5"/>
      <c r="F98" s="7"/>
      <c r="G98" s="17"/>
      <c r="I98" s="4"/>
      <c r="J98" s="6"/>
      <c r="K98" s="11"/>
      <c r="L98" s="18"/>
      <c r="O98" s="4"/>
      <c r="P98" s="6"/>
      <c r="Q98" s="14"/>
      <c r="R98" s="4"/>
      <c r="S98" s="5"/>
      <c r="T98" s="6"/>
      <c r="U98" s="14"/>
      <c r="V98" s="4"/>
      <c r="W98" s="5"/>
      <c r="X98" s="5"/>
      <c r="Y98" s="5"/>
      <c r="Z98" s="5"/>
      <c r="AA98" s="6"/>
    </row>
    <row r="99" spans="2:27" x14ac:dyDescent="0.25">
      <c r="B99" s="6"/>
      <c r="D99" s="33"/>
      <c r="E99" s="5"/>
      <c r="F99" s="7"/>
      <c r="G99" s="17"/>
      <c r="I99" s="4"/>
      <c r="J99" s="6"/>
      <c r="K99" s="11"/>
      <c r="L99" s="18"/>
      <c r="O99" s="4"/>
      <c r="P99" s="6"/>
      <c r="Q99" s="14"/>
      <c r="R99" s="4"/>
      <c r="S99" s="5"/>
      <c r="T99" s="6"/>
      <c r="U99" s="14"/>
      <c r="V99" s="4"/>
      <c r="W99" s="5"/>
      <c r="X99" s="5"/>
      <c r="Y99" s="5"/>
      <c r="Z99" s="5"/>
      <c r="AA99" s="6"/>
    </row>
    <row r="100" spans="2:27" x14ac:dyDescent="0.25">
      <c r="B100" s="6"/>
      <c r="D100" s="33"/>
      <c r="E100" s="5"/>
      <c r="F100" s="7"/>
      <c r="G100" s="17"/>
      <c r="I100" s="4"/>
      <c r="J100" s="6"/>
      <c r="K100" s="11"/>
      <c r="L100" s="18"/>
      <c r="O100" s="4"/>
      <c r="P100" s="6"/>
      <c r="Q100" s="14"/>
      <c r="R100" s="4"/>
      <c r="S100" s="5"/>
      <c r="T100" s="6"/>
      <c r="U100" s="14"/>
      <c r="V100" s="4"/>
      <c r="W100" s="5"/>
      <c r="X100" s="5"/>
      <c r="Y100" s="5"/>
      <c r="Z100" s="5"/>
      <c r="AA100" s="6"/>
    </row>
    <row r="101" spans="2:27" x14ac:dyDescent="0.25">
      <c r="B101" s="6"/>
      <c r="D101" s="33"/>
      <c r="E101" s="5"/>
      <c r="F101" s="7"/>
      <c r="G101" s="17"/>
      <c r="I101" s="4"/>
      <c r="J101" s="6"/>
      <c r="K101" s="11"/>
      <c r="L101" s="18"/>
      <c r="O101" s="4"/>
      <c r="P101" s="6"/>
      <c r="Q101" s="14"/>
      <c r="R101" s="4"/>
      <c r="S101" s="5"/>
      <c r="T101" s="6"/>
      <c r="U101" s="14"/>
      <c r="V101" s="4"/>
      <c r="W101" s="5"/>
      <c r="X101" s="5"/>
      <c r="Y101" s="5"/>
      <c r="Z101" s="5"/>
      <c r="AA101" s="6"/>
    </row>
    <row r="102" spans="2:27" x14ac:dyDescent="0.25">
      <c r="B102" s="6"/>
      <c r="D102" s="33"/>
      <c r="E102" s="5"/>
      <c r="F102" s="7"/>
      <c r="G102" s="17"/>
      <c r="I102" s="4"/>
      <c r="J102" s="6"/>
      <c r="K102" s="11"/>
      <c r="L102" s="18"/>
      <c r="O102" s="4"/>
      <c r="P102" s="6"/>
      <c r="Q102" s="14"/>
      <c r="R102" s="4"/>
      <c r="S102" s="5"/>
      <c r="T102" s="6"/>
      <c r="U102" s="14"/>
      <c r="V102" s="4"/>
      <c r="W102" s="5"/>
      <c r="X102" s="5"/>
      <c r="Y102" s="5"/>
      <c r="Z102" s="5"/>
      <c r="AA102" s="6"/>
    </row>
    <row r="103" spans="2:27" x14ac:dyDescent="0.25">
      <c r="B103" s="6"/>
      <c r="D103" s="33"/>
      <c r="E103" s="5"/>
      <c r="F103" s="7"/>
      <c r="G103" s="17"/>
      <c r="I103" s="4"/>
      <c r="J103" s="6"/>
      <c r="K103" s="11"/>
      <c r="L103" s="18"/>
      <c r="O103" s="4"/>
      <c r="P103" s="6"/>
      <c r="Q103" s="14"/>
      <c r="R103" s="4"/>
      <c r="S103" s="5"/>
      <c r="T103" s="6"/>
      <c r="U103" s="14"/>
      <c r="V103" s="4"/>
      <c r="W103" s="5"/>
      <c r="X103" s="5"/>
      <c r="Y103" s="5"/>
      <c r="Z103" s="5"/>
      <c r="AA103" s="6"/>
    </row>
    <row r="104" spans="2:27" x14ac:dyDescent="0.25">
      <c r="B104" s="6"/>
      <c r="D104" s="33"/>
      <c r="E104" s="5"/>
      <c r="F104" s="7"/>
      <c r="G104" s="17"/>
      <c r="I104" s="4"/>
      <c r="J104" s="6"/>
      <c r="K104" s="11"/>
      <c r="L104" s="18"/>
      <c r="O104" s="4"/>
      <c r="P104" s="6"/>
      <c r="Q104" s="14"/>
      <c r="R104" s="4"/>
      <c r="S104" s="5"/>
      <c r="T104" s="6"/>
      <c r="U104" s="14"/>
      <c r="V104" s="4"/>
      <c r="W104" s="5"/>
      <c r="X104" s="5"/>
      <c r="Y104" s="5"/>
      <c r="Z104" s="5"/>
      <c r="AA104" s="6"/>
    </row>
    <row r="105" spans="2:27" x14ac:dyDescent="0.25">
      <c r="B105" s="6"/>
      <c r="D105" s="33"/>
      <c r="E105" s="5"/>
      <c r="F105" s="7"/>
      <c r="G105" s="17"/>
      <c r="I105" s="4"/>
      <c r="J105" s="6"/>
      <c r="K105" s="11"/>
      <c r="L105" s="18"/>
      <c r="O105" s="4"/>
      <c r="P105" s="6"/>
      <c r="Q105" s="14"/>
      <c r="R105" s="4"/>
      <c r="S105" s="5"/>
      <c r="T105" s="6"/>
      <c r="U105" s="14"/>
      <c r="V105" s="4"/>
      <c r="W105" s="5"/>
      <c r="X105" s="5"/>
      <c r="Y105" s="5"/>
      <c r="Z105" s="5"/>
      <c r="AA105" s="6"/>
    </row>
    <row r="106" spans="2:27" x14ac:dyDescent="0.25">
      <c r="B106" s="6"/>
      <c r="D106" s="33"/>
      <c r="E106" s="5"/>
      <c r="F106" s="7"/>
      <c r="G106" s="17"/>
      <c r="I106" s="4"/>
      <c r="J106" s="6"/>
      <c r="K106" s="11"/>
      <c r="L106" s="18"/>
      <c r="O106" s="4"/>
      <c r="P106" s="6"/>
      <c r="Q106" s="14"/>
      <c r="R106" s="4"/>
      <c r="S106" s="5"/>
      <c r="T106" s="6"/>
      <c r="U106" s="14"/>
      <c r="V106" s="4"/>
      <c r="W106" s="5"/>
      <c r="X106" s="5"/>
      <c r="Y106" s="5"/>
      <c r="Z106" s="5"/>
      <c r="AA106" s="6"/>
    </row>
    <row r="107" spans="2:27" x14ac:dyDescent="0.25">
      <c r="B107" s="6"/>
      <c r="D107" s="33"/>
      <c r="E107" s="5"/>
      <c r="F107" s="7"/>
      <c r="G107" s="17"/>
      <c r="I107" s="4"/>
      <c r="J107" s="6"/>
      <c r="K107" s="11"/>
      <c r="L107" s="18"/>
      <c r="O107" s="4"/>
      <c r="P107" s="6"/>
      <c r="Q107" s="14"/>
      <c r="R107" s="4"/>
      <c r="S107" s="5"/>
      <c r="T107" s="6"/>
      <c r="U107" s="14"/>
      <c r="V107" s="4"/>
      <c r="W107" s="5"/>
      <c r="X107" s="5"/>
      <c r="Y107" s="5"/>
      <c r="Z107" s="5"/>
      <c r="AA107" s="6"/>
    </row>
    <row r="108" spans="2:27" x14ac:dyDescent="0.25">
      <c r="B108" s="6"/>
      <c r="D108" s="33"/>
      <c r="E108" s="5"/>
      <c r="F108" s="7"/>
      <c r="G108" s="17"/>
      <c r="I108" s="4"/>
      <c r="J108" s="6"/>
      <c r="K108" s="11"/>
      <c r="L108" s="18"/>
      <c r="O108" s="4"/>
      <c r="P108" s="6"/>
      <c r="Q108" s="14"/>
      <c r="R108" s="4"/>
      <c r="S108" s="5"/>
      <c r="T108" s="6"/>
      <c r="U108" s="14"/>
      <c r="V108" s="4"/>
      <c r="W108" s="5"/>
      <c r="X108" s="5"/>
      <c r="Y108" s="5"/>
      <c r="Z108" s="5"/>
      <c r="AA108" s="6"/>
    </row>
    <row r="109" spans="2:27" x14ac:dyDescent="0.25">
      <c r="B109" s="6"/>
      <c r="D109" s="33"/>
      <c r="E109" s="5"/>
      <c r="F109" s="7"/>
      <c r="G109" s="17"/>
      <c r="I109" s="4"/>
      <c r="J109" s="6"/>
      <c r="K109" s="11"/>
      <c r="L109" s="18"/>
      <c r="O109" s="4"/>
      <c r="P109" s="6"/>
      <c r="Q109" s="14"/>
      <c r="R109" s="4"/>
      <c r="S109" s="5"/>
      <c r="T109" s="6"/>
      <c r="U109" s="14"/>
      <c r="V109" s="4"/>
      <c r="W109" s="5"/>
      <c r="X109" s="5"/>
      <c r="Y109" s="5"/>
      <c r="Z109" s="5"/>
      <c r="AA109" s="6"/>
    </row>
    <row r="110" spans="2:27" x14ac:dyDescent="0.25">
      <c r="B110" s="6"/>
      <c r="D110" s="33"/>
      <c r="E110" s="5"/>
      <c r="F110" s="7"/>
      <c r="G110" s="17"/>
      <c r="I110" s="4"/>
      <c r="J110" s="6"/>
      <c r="K110" s="11"/>
      <c r="L110" s="18"/>
      <c r="O110" s="4"/>
      <c r="P110" s="6"/>
      <c r="Q110" s="14"/>
      <c r="R110" s="4"/>
      <c r="S110" s="5"/>
      <c r="T110" s="6"/>
      <c r="U110" s="14"/>
      <c r="V110" s="4"/>
      <c r="W110" s="5"/>
      <c r="X110" s="5"/>
      <c r="Y110" s="5"/>
      <c r="Z110" s="5"/>
      <c r="AA110" s="6"/>
    </row>
    <row r="111" spans="2:27" x14ac:dyDescent="0.25">
      <c r="B111" s="6"/>
      <c r="D111" s="33"/>
      <c r="E111" s="5"/>
      <c r="F111" s="7"/>
      <c r="G111" s="17"/>
      <c r="I111" s="4"/>
      <c r="J111" s="6"/>
      <c r="K111" s="11"/>
      <c r="L111" s="18"/>
      <c r="O111" s="4"/>
      <c r="P111" s="6"/>
      <c r="Q111" s="14"/>
      <c r="R111" s="4"/>
      <c r="S111" s="5"/>
      <c r="T111" s="6"/>
      <c r="U111" s="14"/>
      <c r="V111" s="4"/>
      <c r="W111" s="5"/>
      <c r="X111" s="5"/>
      <c r="Y111" s="5"/>
      <c r="Z111" s="5"/>
      <c r="AA111" s="6"/>
    </row>
    <row r="112" spans="2:27" x14ac:dyDescent="0.25">
      <c r="B112" s="6"/>
      <c r="D112" s="33"/>
      <c r="E112" s="5"/>
      <c r="F112" s="7"/>
      <c r="G112" s="17"/>
      <c r="I112" s="4"/>
      <c r="J112" s="6"/>
      <c r="K112" s="11"/>
      <c r="L112" s="18"/>
      <c r="O112" s="4"/>
      <c r="P112" s="6"/>
      <c r="Q112" s="14"/>
      <c r="R112" s="4"/>
      <c r="S112" s="5"/>
      <c r="T112" s="6"/>
      <c r="U112" s="14"/>
      <c r="V112" s="4"/>
      <c r="W112" s="5"/>
      <c r="X112" s="5"/>
      <c r="Y112" s="5"/>
      <c r="Z112" s="5"/>
      <c r="AA112" s="6"/>
    </row>
    <row r="113" spans="2:27" x14ac:dyDescent="0.25">
      <c r="B113" s="6"/>
      <c r="D113" s="33"/>
      <c r="E113" s="5"/>
      <c r="F113" s="7"/>
      <c r="G113" s="17"/>
      <c r="I113" s="4"/>
      <c r="J113" s="6"/>
      <c r="K113" s="11"/>
      <c r="L113" s="18"/>
      <c r="O113" s="4"/>
      <c r="P113" s="6"/>
      <c r="Q113" s="14"/>
      <c r="R113" s="4"/>
      <c r="S113" s="5"/>
      <c r="T113" s="6"/>
      <c r="U113" s="14"/>
      <c r="V113" s="4"/>
      <c r="W113" s="5"/>
      <c r="X113" s="5"/>
      <c r="Y113" s="5"/>
      <c r="Z113" s="5"/>
      <c r="AA113" s="6"/>
    </row>
    <row r="114" spans="2:27" x14ac:dyDescent="0.25">
      <c r="B114" s="6"/>
      <c r="D114" s="33"/>
      <c r="E114" s="5"/>
      <c r="F114" s="7"/>
      <c r="G114" s="17"/>
      <c r="I114" s="4"/>
      <c r="J114" s="6"/>
      <c r="K114" s="11"/>
      <c r="L114" s="18"/>
      <c r="O114" s="4"/>
      <c r="P114" s="6"/>
      <c r="Q114" s="14"/>
      <c r="R114" s="4"/>
      <c r="S114" s="5"/>
      <c r="T114" s="6"/>
      <c r="U114" s="14"/>
      <c r="V114" s="4"/>
      <c r="W114" s="5"/>
      <c r="X114" s="5"/>
      <c r="Y114" s="5"/>
      <c r="Z114" s="5"/>
      <c r="AA114" s="6"/>
    </row>
    <row r="115" spans="2:27" x14ac:dyDescent="0.25">
      <c r="B115" s="6"/>
      <c r="D115" s="33"/>
      <c r="E115" s="5"/>
      <c r="F115" s="7"/>
      <c r="G115" s="17"/>
      <c r="I115" s="4"/>
      <c r="J115" s="6"/>
      <c r="K115" s="11"/>
      <c r="L115" s="18"/>
      <c r="O115" s="4"/>
      <c r="P115" s="6"/>
      <c r="Q115" s="14"/>
      <c r="R115" s="4"/>
      <c r="S115" s="5"/>
      <c r="T115" s="6"/>
      <c r="U115" s="14"/>
      <c r="V115" s="4"/>
      <c r="W115" s="5"/>
      <c r="X115" s="5"/>
      <c r="Y115" s="5"/>
      <c r="Z115" s="5"/>
      <c r="AA115" s="6"/>
    </row>
    <row r="116" spans="2:27" x14ac:dyDescent="0.25">
      <c r="B116" s="6"/>
      <c r="D116" s="33"/>
      <c r="E116" s="5"/>
      <c r="F116" s="7"/>
      <c r="G116" s="17"/>
      <c r="I116" s="4"/>
      <c r="J116" s="6"/>
      <c r="K116" s="11"/>
      <c r="L116" s="18"/>
      <c r="O116" s="4"/>
      <c r="P116" s="6"/>
      <c r="Q116" s="14"/>
      <c r="R116" s="4"/>
      <c r="S116" s="5"/>
      <c r="T116" s="6"/>
      <c r="U116" s="14"/>
      <c r="V116" s="4"/>
      <c r="W116" s="5"/>
      <c r="X116" s="5"/>
      <c r="Y116" s="5"/>
      <c r="Z116" s="5"/>
      <c r="AA116" s="6"/>
    </row>
    <row r="117" spans="2:27" x14ac:dyDescent="0.25">
      <c r="B117" s="6"/>
      <c r="D117" s="33"/>
      <c r="E117" s="5"/>
      <c r="F117" s="7"/>
      <c r="G117" s="17"/>
      <c r="I117" s="4"/>
      <c r="J117" s="6"/>
      <c r="K117" s="11"/>
      <c r="L117" s="18"/>
      <c r="O117" s="4"/>
      <c r="P117" s="6"/>
      <c r="Q117" s="14"/>
      <c r="R117" s="4"/>
      <c r="S117" s="5"/>
      <c r="T117" s="6"/>
      <c r="U117" s="14"/>
      <c r="V117" s="4"/>
      <c r="W117" s="5"/>
      <c r="X117" s="5"/>
      <c r="Y117" s="5"/>
      <c r="Z117" s="5"/>
      <c r="AA117" s="6"/>
    </row>
    <row r="118" spans="2:27" x14ac:dyDescent="0.25">
      <c r="B118" s="6"/>
      <c r="D118" s="33"/>
      <c r="E118" s="5"/>
      <c r="F118" s="7"/>
      <c r="G118" s="17"/>
      <c r="I118" s="4"/>
      <c r="J118" s="6"/>
      <c r="K118" s="11"/>
      <c r="L118" s="18"/>
      <c r="O118" s="4"/>
      <c r="P118" s="6"/>
      <c r="Q118" s="14"/>
      <c r="R118" s="4"/>
      <c r="S118" s="5"/>
      <c r="T118" s="6"/>
      <c r="U118" s="14"/>
      <c r="V118" s="4"/>
      <c r="W118" s="5"/>
      <c r="X118" s="5"/>
      <c r="Y118" s="5"/>
      <c r="Z118" s="5"/>
      <c r="AA118" s="6"/>
    </row>
    <row r="119" spans="2:27" x14ac:dyDescent="0.25">
      <c r="B119" s="6"/>
      <c r="D119" s="33"/>
      <c r="E119" s="5"/>
      <c r="F119" s="7"/>
      <c r="G119" s="17"/>
      <c r="I119" s="4"/>
      <c r="J119" s="6"/>
      <c r="K119" s="11"/>
      <c r="L119" s="18"/>
      <c r="O119" s="4"/>
      <c r="P119" s="6"/>
      <c r="Q119" s="14"/>
      <c r="R119" s="4"/>
      <c r="S119" s="5"/>
      <c r="T119" s="6"/>
      <c r="U119" s="14"/>
      <c r="V119" s="4"/>
      <c r="W119" s="5"/>
      <c r="X119" s="5"/>
      <c r="Y119" s="5"/>
      <c r="Z119" s="5"/>
      <c r="AA119" s="6"/>
    </row>
    <row r="120" spans="2:27" x14ac:dyDescent="0.25">
      <c r="B120" s="6"/>
      <c r="D120" s="33"/>
      <c r="E120" s="5"/>
      <c r="F120" s="7"/>
      <c r="G120" s="17"/>
      <c r="I120" s="4"/>
      <c r="J120" s="6"/>
      <c r="K120" s="11"/>
      <c r="L120" s="18"/>
      <c r="O120" s="4"/>
      <c r="P120" s="6"/>
      <c r="Q120" s="14"/>
      <c r="R120" s="4"/>
      <c r="S120" s="5"/>
      <c r="T120" s="6"/>
      <c r="U120" s="14"/>
      <c r="V120" s="4"/>
      <c r="W120" s="5"/>
      <c r="X120" s="5"/>
      <c r="Y120" s="5"/>
      <c r="Z120" s="5"/>
      <c r="AA120" s="6"/>
    </row>
    <row r="121" spans="2:27" x14ac:dyDescent="0.25">
      <c r="B121" s="6"/>
      <c r="D121" s="33"/>
      <c r="E121" s="5"/>
      <c r="F121" s="7"/>
      <c r="G121" s="17"/>
      <c r="I121" s="4"/>
      <c r="J121" s="6"/>
      <c r="K121" s="11"/>
      <c r="L121" s="18"/>
      <c r="O121" s="4"/>
      <c r="P121" s="6"/>
      <c r="Q121" s="14"/>
      <c r="R121" s="4"/>
      <c r="S121" s="5"/>
      <c r="T121" s="6"/>
      <c r="U121" s="14"/>
      <c r="V121" s="4"/>
      <c r="W121" s="5"/>
      <c r="X121" s="5"/>
      <c r="Y121" s="5"/>
      <c r="Z121" s="5"/>
      <c r="AA121" s="6"/>
    </row>
    <row r="122" spans="2:27" x14ac:dyDescent="0.25">
      <c r="B122" s="6"/>
      <c r="D122" s="33"/>
      <c r="E122" s="5"/>
      <c r="F122" s="7"/>
      <c r="G122" s="17"/>
      <c r="I122" s="4"/>
      <c r="J122" s="6"/>
      <c r="K122" s="11"/>
      <c r="L122" s="18"/>
      <c r="O122" s="4"/>
      <c r="P122" s="6"/>
      <c r="Q122" s="14"/>
      <c r="R122" s="4"/>
      <c r="S122" s="5"/>
      <c r="T122" s="6"/>
      <c r="U122" s="14"/>
      <c r="V122" s="4"/>
      <c r="W122" s="5"/>
      <c r="X122" s="5"/>
      <c r="Y122" s="5"/>
      <c r="Z122" s="5"/>
      <c r="AA122" s="6"/>
    </row>
    <row r="123" spans="2:27" x14ac:dyDescent="0.25">
      <c r="B123" s="6"/>
      <c r="D123" s="33"/>
      <c r="E123" s="5"/>
      <c r="F123" s="7"/>
      <c r="G123" s="17"/>
      <c r="I123" s="4"/>
      <c r="J123" s="6"/>
      <c r="K123" s="11"/>
      <c r="L123" s="18"/>
      <c r="O123" s="4"/>
      <c r="P123" s="6"/>
      <c r="Q123" s="14"/>
      <c r="R123" s="4"/>
      <c r="S123" s="5"/>
      <c r="T123" s="6"/>
      <c r="U123" s="14"/>
      <c r="V123" s="4"/>
      <c r="W123" s="5"/>
      <c r="X123" s="5"/>
      <c r="Y123" s="5"/>
      <c r="Z123" s="5"/>
      <c r="AA123" s="6"/>
    </row>
    <row r="124" spans="2:27" x14ac:dyDescent="0.25">
      <c r="B124" s="6"/>
      <c r="D124" s="33"/>
      <c r="E124" s="5"/>
      <c r="F124" s="7"/>
      <c r="G124" s="17"/>
      <c r="I124" s="4"/>
      <c r="J124" s="6"/>
      <c r="K124" s="11"/>
      <c r="L124" s="18"/>
      <c r="O124" s="4"/>
      <c r="P124" s="6"/>
      <c r="Q124" s="14"/>
      <c r="R124" s="4"/>
      <c r="S124" s="5"/>
      <c r="T124" s="6"/>
      <c r="U124" s="14"/>
      <c r="V124" s="4"/>
      <c r="W124" s="5"/>
      <c r="X124" s="5"/>
      <c r="Y124" s="5"/>
      <c r="Z124" s="5"/>
      <c r="AA124" s="6"/>
    </row>
    <row r="125" spans="2:27" x14ac:dyDescent="0.25">
      <c r="B125" s="6"/>
      <c r="D125" s="33"/>
      <c r="E125" s="5"/>
      <c r="F125" s="7"/>
      <c r="G125" s="17"/>
      <c r="I125" s="4"/>
      <c r="J125" s="6"/>
      <c r="K125" s="11"/>
      <c r="L125" s="18"/>
      <c r="O125" s="4"/>
      <c r="P125" s="6"/>
      <c r="Q125" s="14"/>
      <c r="R125" s="4"/>
      <c r="S125" s="5"/>
      <c r="T125" s="6"/>
      <c r="U125" s="14"/>
      <c r="V125" s="4"/>
      <c r="W125" s="5"/>
      <c r="X125" s="5"/>
      <c r="Y125" s="5"/>
      <c r="Z125" s="5"/>
      <c r="AA125" s="6"/>
    </row>
    <row r="126" spans="2:27" x14ac:dyDescent="0.25">
      <c r="B126" s="6"/>
      <c r="D126" s="33"/>
      <c r="E126" s="5"/>
      <c r="F126" s="7"/>
      <c r="G126" s="17"/>
      <c r="I126" s="4"/>
      <c r="J126" s="6"/>
      <c r="K126" s="11"/>
      <c r="L126" s="18"/>
      <c r="O126" s="4"/>
      <c r="P126" s="6"/>
      <c r="Q126" s="14"/>
      <c r="R126" s="4"/>
      <c r="S126" s="5"/>
      <c r="T126" s="6"/>
      <c r="U126" s="14"/>
      <c r="V126" s="4"/>
      <c r="W126" s="5"/>
      <c r="X126" s="5"/>
      <c r="Y126" s="5"/>
      <c r="Z126" s="5"/>
      <c r="AA126" s="6"/>
    </row>
    <row r="127" spans="2:27" x14ac:dyDescent="0.25">
      <c r="B127" s="6"/>
      <c r="D127" s="33"/>
      <c r="E127" s="5"/>
      <c r="F127" s="7"/>
      <c r="G127" s="17"/>
      <c r="I127" s="4"/>
      <c r="J127" s="6"/>
      <c r="K127" s="11"/>
      <c r="L127" s="18"/>
      <c r="O127" s="4"/>
      <c r="P127" s="6"/>
      <c r="Q127" s="14"/>
      <c r="R127" s="4"/>
      <c r="S127" s="5"/>
      <c r="T127" s="6"/>
      <c r="U127" s="14"/>
      <c r="V127" s="4"/>
      <c r="W127" s="5"/>
      <c r="X127" s="5"/>
      <c r="Y127" s="5"/>
      <c r="Z127" s="5"/>
      <c r="AA127" s="6"/>
    </row>
    <row r="128" spans="2:27" x14ac:dyDescent="0.25">
      <c r="B128" s="6"/>
      <c r="D128" s="33"/>
      <c r="E128" s="5"/>
      <c r="F128" s="7"/>
      <c r="G128" s="17"/>
      <c r="I128" s="4"/>
      <c r="J128" s="6"/>
      <c r="K128" s="11"/>
      <c r="L128" s="18"/>
      <c r="O128" s="4"/>
      <c r="P128" s="6"/>
      <c r="Q128" s="14"/>
      <c r="R128" s="4"/>
      <c r="S128" s="5"/>
      <c r="T128" s="6"/>
      <c r="U128" s="14"/>
      <c r="V128" s="4"/>
      <c r="W128" s="5"/>
      <c r="X128" s="5"/>
      <c r="Y128" s="5"/>
      <c r="Z128" s="5"/>
      <c r="AA128" s="6"/>
    </row>
    <row r="129" spans="2:27" x14ac:dyDescent="0.25">
      <c r="B129" s="6"/>
      <c r="D129" s="33"/>
      <c r="E129" s="5"/>
      <c r="F129" s="7"/>
      <c r="G129" s="17"/>
      <c r="I129" s="4"/>
      <c r="J129" s="6"/>
      <c r="K129" s="11"/>
      <c r="L129" s="18"/>
      <c r="O129" s="4"/>
      <c r="P129" s="6"/>
      <c r="Q129" s="14"/>
      <c r="R129" s="4"/>
      <c r="S129" s="5"/>
      <c r="T129" s="6"/>
      <c r="U129" s="14"/>
      <c r="V129" s="4"/>
      <c r="W129" s="5"/>
      <c r="X129" s="5"/>
      <c r="Y129" s="5"/>
      <c r="Z129" s="5"/>
      <c r="AA129" s="6"/>
    </row>
    <row r="130" spans="2:27" x14ac:dyDescent="0.25">
      <c r="B130" s="6"/>
      <c r="D130" s="33"/>
      <c r="E130" s="5"/>
      <c r="F130" s="7"/>
      <c r="G130" s="17"/>
      <c r="I130" s="4"/>
      <c r="J130" s="6"/>
      <c r="K130" s="11"/>
      <c r="L130" s="18"/>
      <c r="O130" s="4"/>
      <c r="P130" s="6"/>
      <c r="Q130" s="14"/>
      <c r="R130" s="4"/>
      <c r="S130" s="5"/>
      <c r="T130" s="6"/>
      <c r="U130" s="14"/>
      <c r="V130" s="4"/>
      <c r="W130" s="5"/>
      <c r="X130" s="5"/>
      <c r="Y130" s="5"/>
      <c r="Z130" s="5"/>
      <c r="AA130" s="6"/>
    </row>
    <row r="131" spans="2:27" x14ac:dyDescent="0.25">
      <c r="B131" s="6"/>
      <c r="D131" s="33"/>
      <c r="E131" s="5"/>
      <c r="F131" s="7"/>
      <c r="G131" s="17"/>
      <c r="I131" s="4"/>
      <c r="J131" s="6"/>
      <c r="K131" s="11"/>
      <c r="L131" s="18"/>
      <c r="O131" s="4"/>
      <c r="P131" s="6"/>
      <c r="Q131" s="14"/>
      <c r="R131" s="4"/>
      <c r="S131" s="5"/>
      <c r="T131" s="6"/>
      <c r="U131" s="14"/>
      <c r="V131" s="4"/>
      <c r="W131" s="5"/>
      <c r="X131" s="5"/>
      <c r="Y131" s="5"/>
      <c r="Z131" s="5"/>
      <c r="AA131" s="6"/>
    </row>
    <row r="132" spans="2:27" x14ac:dyDescent="0.25">
      <c r="B132" s="6"/>
      <c r="D132" s="33"/>
      <c r="E132" s="5"/>
      <c r="F132" s="7"/>
      <c r="G132" s="17"/>
      <c r="I132" s="4"/>
      <c r="J132" s="6"/>
      <c r="K132" s="11"/>
      <c r="L132" s="18"/>
      <c r="O132" s="4"/>
      <c r="P132" s="6"/>
      <c r="Q132" s="14"/>
      <c r="R132" s="4"/>
      <c r="S132" s="5"/>
      <c r="T132" s="6"/>
      <c r="U132" s="14"/>
      <c r="V132" s="4"/>
      <c r="W132" s="5"/>
      <c r="X132" s="5"/>
      <c r="Y132" s="5"/>
      <c r="Z132" s="5"/>
      <c r="AA132" s="6"/>
    </row>
    <row r="133" spans="2:27" x14ac:dyDescent="0.25">
      <c r="B133" s="6"/>
      <c r="D133" s="33"/>
      <c r="E133" s="5"/>
      <c r="F133" s="7"/>
      <c r="G133" s="17"/>
      <c r="I133" s="4"/>
      <c r="J133" s="6"/>
      <c r="K133" s="11"/>
      <c r="L133" s="18"/>
      <c r="O133" s="4"/>
      <c r="P133" s="6"/>
      <c r="Q133" s="14"/>
      <c r="R133" s="4"/>
      <c r="S133" s="5"/>
      <c r="T133" s="6"/>
      <c r="U133" s="14"/>
      <c r="V133" s="4"/>
      <c r="W133" s="5"/>
      <c r="X133" s="5"/>
      <c r="Y133" s="5"/>
      <c r="Z133" s="5"/>
      <c r="AA133" s="6"/>
    </row>
    <row r="134" spans="2:27" x14ac:dyDescent="0.25">
      <c r="B134" s="6"/>
      <c r="D134" s="33"/>
      <c r="E134" s="5"/>
      <c r="F134" s="7"/>
      <c r="G134" s="17"/>
      <c r="I134" s="4"/>
      <c r="J134" s="6"/>
      <c r="K134" s="11"/>
      <c r="L134" s="18"/>
      <c r="O134" s="4"/>
      <c r="P134" s="6"/>
      <c r="Q134" s="14"/>
      <c r="R134" s="4"/>
      <c r="S134" s="5"/>
      <c r="T134" s="6"/>
      <c r="U134" s="14"/>
      <c r="V134" s="4"/>
      <c r="W134" s="5"/>
      <c r="X134" s="5"/>
      <c r="Y134" s="5"/>
      <c r="Z134" s="5"/>
      <c r="AA134" s="6"/>
    </row>
    <row r="135" spans="2:27" x14ac:dyDescent="0.25">
      <c r="B135" s="6"/>
      <c r="D135" s="33"/>
      <c r="E135" s="5"/>
      <c r="F135" s="7"/>
      <c r="G135" s="17"/>
      <c r="I135" s="4"/>
      <c r="J135" s="6"/>
      <c r="K135" s="11"/>
      <c r="L135" s="18"/>
      <c r="O135" s="4"/>
      <c r="P135" s="6"/>
      <c r="Q135" s="14"/>
      <c r="R135" s="4"/>
      <c r="S135" s="5"/>
      <c r="T135" s="6"/>
      <c r="U135" s="14"/>
      <c r="V135" s="4"/>
      <c r="W135" s="5"/>
      <c r="X135" s="5"/>
      <c r="Y135" s="5"/>
      <c r="Z135" s="5"/>
      <c r="AA135" s="6"/>
    </row>
    <row r="136" spans="2:27" x14ac:dyDescent="0.25">
      <c r="B136" s="6"/>
      <c r="D136" s="33"/>
      <c r="E136" s="5"/>
      <c r="F136" s="7"/>
      <c r="G136" s="17"/>
      <c r="I136" s="4"/>
      <c r="J136" s="6"/>
      <c r="K136" s="11"/>
      <c r="L136" s="18"/>
      <c r="O136" s="4"/>
      <c r="P136" s="6"/>
      <c r="Q136" s="14"/>
      <c r="R136" s="4"/>
      <c r="S136" s="5"/>
      <c r="T136" s="6"/>
      <c r="U136" s="14"/>
      <c r="V136" s="4"/>
      <c r="W136" s="5"/>
      <c r="X136" s="5"/>
      <c r="Y136" s="5"/>
      <c r="Z136" s="5"/>
      <c r="AA136" s="6"/>
    </row>
    <row r="137" spans="2:27" x14ac:dyDescent="0.25">
      <c r="B137" s="6"/>
      <c r="D137" s="33"/>
      <c r="E137" s="5"/>
      <c r="F137" s="7"/>
      <c r="G137" s="17"/>
      <c r="I137" s="4"/>
      <c r="J137" s="6"/>
      <c r="K137" s="11"/>
      <c r="L137" s="18"/>
      <c r="O137" s="4"/>
      <c r="P137" s="6"/>
      <c r="Q137" s="14"/>
      <c r="R137" s="4"/>
      <c r="S137" s="5"/>
      <c r="T137" s="6"/>
      <c r="U137" s="14"/>
      <c r="V137" s="4"/>
      <c r="W137" s="5"/>
      <c r="X137" s="5"/>
      <c r="Y137" s="5"/>
      <c r="Z137" s="5"/>
      <c r="AA137" s="6"/>
    </row>
    <row r="138" spans="2:27" x14ac:dyDescent="0.25">
      <c r="B138" s="6"/>
      <c r="D138" s="33"/>
      <c r="E138" s="5"/>
      <c r="F138" s="7"/>
      <c r="G138" s="17"/>
      <c r="I138" s="4"/>
      <c r="J138" s="6"/>
      <c r="K138" s="11"/>
      <c r="L138" s="18"/>
      <c r="O138" s="4"/>
      <c r="P138" s="6"/>
      <c r="Q138" s="14"/>
      <c r="R138" s="4"/>
      <c r="S138" s="5"/>
      <c r="T138" s="6"/>
      <c r="U138" s="14"/>
      <c r="V138" s="4"/>
      <c r="W138" s="5"/>
      <c r="X138" s="5"/>
      <c r="Y138" s="5"/>
      <c r="Z138" s="5"/>
      <c r="AA138" s="6"/>
    </row>
    <row r="139" spans="2:27" x14ac:dyDescent="0.25">
      <c r="B139" s="6"/>
      <c r="D139" s="33"/>
      <c r="E139" s="5"/>
      <c r="F139" s="7"/>
      <c r="G139" s="17"/>
      <c r="I139" s="4"/>
      <c r="J139" s="6"/>
      <c r="K139" s="11"/>
      <c r="L139" s="18"/>
      <c r="O139" s="4"/>
      <c r="P139" s="6"/>
      <c r="Q139" s="14"/>
      <c r="R139" s="4"/>
      <c r="S139" s="5"/>
      <c r="T139" s="6"/>
      <c r="U139" s="14"/>
      <c r="V139" s="4"/>
      <c r="W139" s="5"/>
      <c r="X139" s="5"/>
      <c r="Y139" s="5"/>
      <c r="Z139" s="5"/>
      <c r="AA139" s="6"/>
    </row>
    <row r="140" spans="2:27" x14ac:dyDescent="0.25">
      <c r="B140" s="6"/>
      <c r="D140" s="33"/>
      <c r="E140" s="5"/>
      <c r="F140" s="7"/>
      <c r="G140" s="17"/>
      <c r="I140" s="4"/>
      <c r="J140" s="6"/>
      <c r="K140" s="11"/>
      <c r="L140" s="18"/>
      <c r="O140" s="4"/>
      <c r="P140" s="6"/>
      <c r="Q140" s="14"/>
      <c r="R140" s="4"/>
      <c r="S140" s="5"/>
      <c r="T140" s="6"/>
      <c r="U140" s="14"/>
      <c r="V140" s="4"/>
      <c r="W140" s="5"/>
      <c r="X140" s="5"/>
      <c r="Y140" s="5"/>
      <c r="Z140" s="5"/>
      <c r="AA140" s="6"/>
    </row>
    <row r="141" spans="2:27" x14ac:dyDescent="0.25">
      <c r="B141" s="6"/>
      <c r="D141" s="33"/>
      <c r="E141" s="5"/>
      <c r="F141" s="7"/>
      <c r="G141" s="17"/>
      <c r="I141" s="4"/>
      <c r="J141" s="6"/>
      <c r="K141" s="11"/>
      <c r="L141" s="18"/>
      <c r="O141" s="4"/>
      <c r="P141" s="6"/>
      <c r="Q141" s="14"/>
      <c r="R141" s="4"/>
      <c r="S141" s="5"/>
      <c r="T141" s="6"/>
      <c r="U141" s="14"/>
      <c r="V141" s="4"/>
      <c r="W141" s="5"/>
      <c r="X141" s="5"/>
      <c r="Y141" s="5"/>
      <c r="Z141" s="5"/>
      <c r="AA141" s="6"/>
    </row>
    <row r="142" spans="2:27" x14ac:dyDescent="0.25">
      <c r="B142" s="6"/>
      <c r="D142" s="33"/>
      <c r="E142" s="5"/>
      <c r="F142" s="7"/>
      <c r="G142" s="17"/>
      <c r="I142" s="4"/>
      <c r="J142" s="6"/>
      <c r="K142" s="11"/>
      <c r="L142" s="18"/>
      <c r="O142" s="4"/>
      <c r="P142" s="6"/>
      <c r="Q142" s="14"/>
      <c r="R142" s="4"/>
      <c r="S142" s="5"/>
      <c r="T142" s="6"/>
      <c r="U142" s="14"/>
      <c r="V142" s="4"/>
      <c r="W142" s="5"/>
      <c r="X142" s="5"/>
      <c r="Y142" s="5"/>
      <c r="Z142" s="5"/>
      <c r="AA142" s="6"/>
    </row>
    <row r="143" spans="2:27" x14ac:dyDescent="0.25">
      <c r="B143" s="6"/>
      <c r="D143" s="33"/>
      <c r="E143" s="5"/>
      <c r="F143" s="7"/>
      <c r="G143" s="17"/>
      <c r="I143" s="4"/>
      <c r="J143" s="6"/>
      <c r="K143" s="11"/>
      <c r="L143" s="18"/>
      <c r="O143" s="4"/>
      <c r="P143" s="6"/>
      <c r="Q143" s="14"/>
      <c r="R143" s="4"/>
      <c r="S143" s="5"/>
      <c r="T143" s="6"/>
      <c r="U143" s="14"/>
      <c r="V143" s="4"/>
      <c r="W143" s="5"/>
      <c r="X143" s="5"/>
      <c r="Y143" s="5"/>
      <c r="Z143" s="5"/>
      <c r="AA143" s="6"/>
    </row>
    <row r="144" spans="2:27" x14ac:dyDescent="0.25">
      <c r="B144" s="6"/>
      <c r="D144" s="33"/>
      <c r="E144" s="5"/>
      <c r="F144" s="7"/>
      <c r="G144" s="17"/>
      <c r="I144" s="4"/>
      <c r="J144" s="6"/>
      <c r="K144" s="11"/>
      <c r="L144" s="18"/>
      <c r="O144" s="4"/>
      <c r="P144" s="6"/>
      <c r="Q144" s="14"/>
      <c r="R144" s="4"/>
      <c r="S144" s="5"/>
      <c r="T144" s="6"/>
      <c r="U144" s="14"/>
      <c r="V144" s="4"/>
      <c r="W144" s="5"/>
      <c r="X144" s="5"/>
      <c r="Y144" s="5"/>
      <c r="Z144" s="5"/>
      <c r="AA144" s="6"/>
    </row>
    <row r="145" spans="1:27" x14ac:dyDescent="0.25">
      <c r="B145" s="6"/>
      <c r="D145" s="33"/>
      <c r="E145" s="5"/>
      <c r="F145" s="7"/>
      <c r="G145" s="17"/>
      <c r="I145" s="4"/>
      <c r="J145" s="6"/>
      <c r="K145" s="11"/>
      <c r="L145" s="18"/>
      <c r="O145" s="4"/>
      <c r="P145" s="6"/>
      <c r="Q145" s="14"/>
      <c r="R145" s="4"/>
      <c r="S145" s="5"/>
      <c r="T145" s="6"/>
      <c r="U145" s="14"/>
      <c r="V145" s="4"/>
      <c r="W145" s="5"/>
      <c r="X145" s="5"/>
      <c r="Y145" s="5"/>
      <c r="Z145" s="5"/>
      <c r="AA145" s="6"/>
    </row>
    <row r="146" spans="1:27" x14ac:dyDescent="0.25">
      <c r="B146" s="6"/>
      <c r="D146" s="33"/>
      <c r="E146" s="5"/>
      <c r="F146" s="7"/>
      <c r="G146" s="17"/>
      <c r="I146" s="4"/>
      <c r="J146" s="6"/>
      <c r="K146" s="11"/>
      <c r="L146" s="18"/>
      <c r="O146" s="4"/>
      <c r="P146" s="6"/>
      <c r="Q146" s="14"/>
      <c r="R146" s="4"/>
      <c r="S146" s="5"/>
      <c r="T146" s="6"/>
      <c r="U146" s="14"/>
      <c r="V146" s="4"/>
      <c r="W146" s="5"/>
      <c r="X146" s="5"/>
      <c r="Y146" s="5"/>
      <c r="Z146" s="5"/>
      <c r="AA146" s="6"/>
    </row>
    <row r="147" spans="1:27" x14ac:dyDescent="0.25">
      <c r="B147" s="6"/>
      <c r="D147" s="33"/>
      <c r="E147" s="5"/>
      <c r="F147" s="7"/>
      <c r="G147" s="17"/>
      <c r="I147" s="4"/>
      <c r="J147" s="6"/>
      <c r="K147" s="11"/>
      <c r="L147" s="18"/>
      <c r="O147" s="4"/>
      <c r="P147" s="6"/>
      <c r="Q147" s="14"/>
      <c r="R147" s="4"/>
      <c r="S147" s="5"/>
      <c r="T147" s="6"/>
      <c r="U147" s="14"/>
      <c r="V147" s="4"/>
      <c r="W147" s="5"/>
      <c r="X147" s="5"/>
      <c r="Y147" s="5"/>
      <c r="Z147" s="5"/>
      <c r="AA147" s="6"/>
    </row>
    <row r="148" spans="1:27" x14ac:dyDescent="0.25">
      <c r="B148" s="6"/>
      <c r="D148" s="33"/>
      <c r="E148" s="5"/>
      <c r="F148" s="7"/>
      <c r="G148" s="17"/>
      <c r="I148" s="4"/>
      <c r="J148" s="6"/>
      <c r="K148" s="11"/>
      <c r="L148" s="18"/>
      <c r="O148" s="4"/>
      <c r="P148" s="6"/>
      <c r="Q148" s="14"/>
      <c r="R148" s="4"/>
      <c r="S148" s="5"/>
      <c r="T148" s="6"/>
      <c r="U148" s="14"/>
      <c r="V148" s="4"/>
      <c r="W148" s="5"/>
      <c r="X148" s="5"/>
      <c r="Y148" s="5"/>
      <c r="Z148" s="5"/>
      <c r="AA148" s="6"/>
    </row>
    <row r="149" spans="1:27" x14ac:dyDescent="0.25">
      <c r="B149" s="6"/>
      <c r="D149" s="33"/>
      <c r="E149" s="5"/>
      <c r="F149" s="7"/>
      <c r="G149" s="17"/>
      <c r="I149" s="4"/>
      <c r="J149" s="6"/>
      <c r="K149" s="11"/>
      <c r="L149" s="18"/>
      <c r="O149" s="4"/>
      <c r="P149" s="6"/>
      <c r="Q149" s="14"/>
      <c r="R149" s="4"/>
      <c r="S149" s="5"/>
      <c r="T149" s="6"/>
      <c r="U149" s="14"/>
      <c r="V149" s="4"/>
      <c r="W149" s="5"/>
      <c r="X149" s="5"/>
      <c r="Y149" s="5"/>
      <c r="Z149" s="5"/>
      <c r="AA149" s="6"/>
    </row>
    <row r="150" spans="1:27" x14ac:dyDescent="0.25">
      <c r="B150" s="6"/>
      <c r="D150" s="33"/>
      <c r="E150" s="5"/>
      <c r="F150" s="7"/>
      <c r="G150" s="17"/>
      <c r="I150" s="4"/>
      <c r="J150" s="6"/>
      <c r="K150" s="11"/>
      <c r="L150" s="18"/>
      <c r="O150" s="4"/>
      <c r="P150" s="6"/>
      <c r="Q150" s="14"/>
      <c r="R150" s="4"/>
      <c r="S150" s="5"/>
      <c r="T150" s="6"/>
      <c r="U150" s="14"/>
      <c r="V150" s="4"/>
      <c r="W150" s="5"/>
      <c r="X150" s="5"/>
      <c r="Y150" s="5"/>
      <c r="Z150" s="5"/>
      <c r="AA150" s="6"/>
    </row>
    <row r="151" spans="1:27" x14ac:dyDescent="0.25">
      <c r="B151" s="6"/>
      <c r="D151" s="33"/>
      <c r="E151" s="5"/>
      <c r="F151" s="7"/>
      <c r="G151" s="17"/>
      <c r="I151" s="4"/>
      <c r="J151" s="6"/>
      <c r="K151" s="11"/>
      <c r="L151" s="18"/>
      <c r="O151" s="4"/>
      <c r="P151" s="6"/>
      <c r="Q151" s="14"/>
      <c r="R151" s="4"/>
      <c r="S151" s="5"/>
      <c r="T151" s="6"/>
      <c r="U151" s="14"/>
      <c r="V151" s="4"/>
      <c r="W151" s="5"/>
      <c r="X151" s="5"/>
      <c r="Y151" s="5"/>
      <c r="Z151" s="5"/>
      <c r="AA151" s="6"/>
    </row>
    <row r="152" spans="1:27" x14ac:dyDescent="0.25">
      <c r="B152" s="6"/>
      <c r="D152" s="33"/>
      <c r="E152" s="5"/>
      <c r="F152" s="7"/>
      <c r="G152" s="17"/>
      <c r="I152" s="4"/>
      <c r="J152" s="6"/>
      <c r="K152" s="11"/>
      <c r="L152" s="18"/>
      <c r="O152" s="4"/>
      <c r="P152" s="6"/>
      <c r="Q152" s="14"/>
      <c r="R152" s="4"/>
      <c r="S152" s="5"/>
      <c r="T152" s="6"/>
      <c r="U152" s="14"/>
      <c r="V152" s="4"/>
      <c r="W152" s="5"/>
      <c r="X152" s="5"/>
      <c r="Y152" s="5"/>
      <c r="Z152" s="5"/>
      <c r="AA152" s="6"/>
    </row>
    <row r="153" spans="1:27" x14ac:dyDescent="0.25">
      <c r="B153" s="6"/>
      <c r="D153" s="33"/>
      <c r="E153" s="5"/>
      <c r="F153" s="7"/>
      <c r="G153" s="17"/>
      <c r="I153" s="4"/>
      <c r="J153" s="6"/>
      <c r="K153" s="11"/>
      <c r="L153" s="18"/>
      <c r="O153" s="4"/>
      <c r="P153" s="6"/>
      <c r="Q153" s="14"/>
      <c r="R153" s="4"/>
      <c r="S153" s="5"/>
      <c r="T153" s="6"/>
      <c r="U153" s="14"/>
      <c r="V153" s="4"/>
      <c r="W153" s="5"/>
      <c r="X153" s="5"/>
      <c r="Y153" s="5"/>
      <c r="Z153" s="5"/>
      <c r="AA153" s="6"/>
    </row>
    <row r="154" spans="1:27" x14ac:dyDescent="0.25">
      <c r="B154" s="6"/>
      <c r="D154" s="33"/>
      <c r="E154" s="5"/>
      <c r="F154" s="7"/>
      <c r="G154" s="17"/>
      <c r="I154" s="4"/>
      <c r="J154" s="6"/>
      <c r="K154" s="11"/>
      <c r="L154" s="18"/>
      <c r="O154" s="4"/>
      <c r="P154" s="6"/>
      <c r="Q154" s="14"/>
      <c r="R154" s="4"/>
      <c r="S154" s="5"/>
      <c r="T154" s="6"/>
      <c r="U154" s="14"/>
      <c r="V154" s="4"/>
      <c r="W154" s="5"/>
      <c r="X154" s="5"/>
      <c r="Y154" s="5"/>
      <c r="Z154" s="5"/>
      <c r="AA154" s="6"/>
    </row>
    <row r="155" spans="1:27" x14ac:dyDescent="0.25">
      <c r="B155" s="6"/>
      <c r="D155" s="33"/>
      <c r="E155" s="5"/>
      <c r="F155" s="7"/>
      <c r="G155" s="17"/>
      <c r="I155" s="4"/>
      <c r="J155" s="6"/>
      <c r="K155" s="11"/>
      <c r="L155" s="18"/>
      <c r="O155" s="4"/>
      <c r="P155" s="6"/>
      <c r="Q155" s="14"/>
      <c r="R155" s="4"/>
      <c r="S155" s="5"/>
      <c r="T155" s="6"/>
      <c r="U155" s="14"/>
      <c r="V155" s="4"/>
      <c r="W155" s="5"/>
      <c r="X155" s="5"/>
      <c r="Y155" s="5"/>
      <c r="Z155" s="5"/>
      <c r="AA155" s="6"/>
    </row>
    <row r="156" spans="1:27" ht="15.75" thickBot="1" x14ac:dyDescent="0.3">
      <c r="A156" s="9"/>
      <c r="B156" s="10"/>
      <c r="D156" s="31"/>
      <c r="E156" s="9"/>
      <c r="F156" s="13"/>
      <c r="G156" s="55"/>
      <c r="I156" s="8"/>
      <c r="J156" s="10"/>
      <c r="K156" s="16"/>
      <c r="L156" s="39"/>
      <c r="O156" s="8"/>
      <c r="P156" s="10"/>
      <c r="Q156" s="5"/>
      <c r="R156" s="8"/>
      <c r="S156" s="9"/>
      <c r="T156" s="10"/>
      <c r="U156" s="5"/>
      <c r="V156" s="8"/>
      <c r="W156" s="9"/>
      <c r="X156" s="9"/>
      <c r="Y156" s="9"/>
      <c r="Z156" s="5"/>
      <c r="AA156" s="10"/>
    </row>
  </sheetData>
  <conditionalFormatting sqref="AA58:AA66">
    <cfRule type="cellIs" dxfId="17" priority="1" operator="between">
      <formula>0.92</formula>
      <formula>1.08</formula>
    </cfRule>
    <cfRule type="cellIs" dxfId="16" priority="2" operator="lessThan">
      <formula>0.92</formula>
    </cfRule>
    <cfRule type="cellIs" dxfId="15" priority="3" operator="greaterThan">
      <formula>1.07999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156"/>
  <sheetViews>
    <sheetView topLeftCell="K1" zoomScale="68" zoomScaleNormal="68" workbookViewId="0">
      <selection activeCell="AE14" sqref="AE14"/>
    </sheetView>
  </sheetViews>
  <sheetFormatPr defaultRowHeight="15" x14ac:dyDescent="0.25"/>
  <cols>
    <col min="7" max="7" width="13.85546875" bestFit="1" customWidth="1"/>
    <col min="8" max="8" width="13.5703125" bestFit="1" customWidth="1"/>
    <col min="11" max="11" width="10.7109375" bestFit="1" customWidth="1"/>
    <col min="12" max="12" width="13.28515625" bestFit="1" customWidth="1"/>
    <col min="15" max="16" width="13.85546875" bestFit="1" customWidth="1"/>
    <col min="17" max="17" width="13.5703125" bestFit="1" customWidth="1"/>
    <col min="18" max="18" width="13.85546875" bestFit="1" customWidth="1"/>
    <col min="19" max="19" width="13.28515625" bestFit="1" customWidth="1"/>
    <col min="22" max="22" width="14.85546875" bestFit="1" customWidth="1"/>
    <col min="23" max="23" width="13.85546875" bestFit="1" customWidth="1"/>
    <col min="25" max="25" width="15.85546875" bestFit="1" customWidth="1"/>
    <col min="26" max="27" width="14.28515625" bestFit="1" customWidth="1"/>
    <col min="28" max="28" width="13.5703125" bestFit="1" customWidth="1"/>
    <col min="29" max="29" width="13.85546875" bestFit="1" customWidth="1"/>
    <col min="31" max="31" width="10.140625" bestFit="1" customWidth="1"/>
    <col min="35" max="35" width="14" bestFit="1" customWidth="1"/>
  </cols>
  <sheetData>
    <row r="2" spans="1:33" x14ac:dyDescent="0.25">
      <c r="P2">
        <v>0</v>
      </c>
      <c r="Q2">
        <v>0</v>
      </c>
    </row>
    <row r="3" spans="1:33" x14ac:dyDescent="0.25">
      <c r="P3">
        <v>1</v>
      </c>
      <c r="Q3">
        <v>0</v>
      </c>
    </row>
    <row r="4" spans="1:33" x14ac:dyDescent="0.25">
      <c r="B4" t="s">
        <v>0</v>
      </c>
      <c r="V4" s="1" t="s">
        <v>16</v>
      </c>
      <c r="W4" s="3"/>
      <c r="Z4" s="1" t="s">
        <v>18</v>
      </c>
      <c r="AA4" s="2"/>
      <c r="AB4" s="2"/>
      <c r="AC4" s="3"/>
    </row>
    <row r="5" spans="1:33" x14ac:dyDescent="0.25">
      <c r="V5" s="8"/>
      <c r="W5" s="10"/>
      <c r="Z5" s="8"/>
      <c r="AA5" s="9"/>
      <c r="AB5" s="9"/>
      <c r="AC5" s="10"/>
    </row>
    <row r="6" spans="1:33" x14ac:dyDescent="0.25">
      <c r="A6" s="1" t="s">
        <v>1</v>
      </c>
      <c r="B6" s="2" t="s">
        <v>50</v>
      </c>
      <c r="C6" s="2"/>
      <c r="D6" s="2"/>
      <c r="E6" s="2"/>
      <c r="F6" s="2"/>
      <c r="G6" s="2"/>
      <c r="H6" s="3"/>
      <c r="J6" s="1" t="s">
        <v>8</v>
      </c>
      <c r="K6" s="2" t="s">
        <v>51</v>
      </c>
      <c r="L6" s="2"/>
      <c r="M6" s="2"/>
      <c r="N6" s="2"/>
      <c r="O6" s="2"/>
      <c r="P6" s="2"/>
      <c r="Q6" s="3"/>
      <c r="S6" t="s">
        <v>52</v>
      </c>
      <c r="T6" s="24">
        <v>20.2</v>
      </c>
      <c r="V6" s="4" t="s">
        <v>35</v>
      </c>
      <c r="W6" s="25"/>
      <c r="Z6" s="15" t="s">
        <v>69</v>
      </c>
      <c r="AA6" s="2">
        <f>MIN(R58:R156)</f>
        <v>-657.51115586051969</v>
      </c>
      <c r="AB6" s="2" t="s">
        <v>39</v>
      </c>
      <c r="AC6" s="3">
        <f>34*AA8*((ABS(T6-T7))/(T8+273.15))</f>
        <v>11.776879792148213</v>
      </c>
    </row>
    <row r="7" spans="1:33" x14ac:dyDescent="0.25">
      <c r="A7" s="4"/>
      <c r="B7" s="5"/>
      <c r="C7" s="5"/>
      <c r="D7" s="5"/>
      <c r="E7" s="5"/>
      <c r="F7" s="5"/>
      <c r="G7" s="5"/>
      <c r="H7" s="6"/>
      <c r="J7" s="4"/>
      <c r="K7" s="5"/>
      <c r="L7" s="5"/>
      <c r="M7" s="5"/>
      <c r="N7" s="5"/>
      <c r="O7" s="5"/>
      <c r="P7" s="5"/>
      <c r="Q7" s="6"/>
      <c r="S7" t="s">
        <v>53</v>
      </c>
      <c r="T7" s="24">
        <v>78.37</v>
      </c>
      <c r="V7" s="4" t="s">
        <v>36</v>
      </c>
      <c r="W7" s="25"/>
      <c r="Z7" s="21" t="s">
        <v>20</v>
      </c>
      <c r="AA7" s="5">
        <f>-237.02+1.3863*AA6</f>
        <v>-1148.5277153694385</v>
      </c>
      <c r="AB7" s="14" t="s">
        <v>55</v>
      </c>
      <c r="AC7" s="6" t="e">
        <f>ABS(W8-AC6)</f>
        <v>#DIV/0!</v>
      </c>
    </row>
    <row r="8" spans="1:33" x14ac:dyDescent="0.25">
      <c r="A8" s="4"/>
      <c r="B8" s="5" t="s">
        <v>2</v>
      </c>
      <c r="C8" s="5" t="s">
        <v>3</v>
      </c>
      <c r="D8" s="5" t="s">
        <v>4</v>
      </c>
      <c r="E8" s="5"/>
      <c r="F8" s="5" t="s">
        <v>5</v>
      </c>
      <c r="G8" s="5" t="s">
        <v>6</v>
      </c>
      <c r="H8" s="6" t="s">
        <v>24</v>
      </c>
      <c r="J8" s="4"/>
      <c r="K8" s="5" t="s">
        <v>2</v>
      </c>
      <c r="L8" s="5" t="s">
        <v>3</v>
      </c>
      <c r="M8" s="5" t="s">
        <v>4</v>
      </c>
      <c r="N8" s="5"/>
      <c r="O8" s="5" t="s">
        <v>5</v>
      </c>
      <c r="P8" s="5" t="s">
        <v>6</v>
      </c>
      <c r="Q8" s="6" t="s">
        <v>24</v>
      </c>
      <c r="S8" t="s">
        <v>37</v>
      </c>
      <c r="T8" s="24">
        <f>T6</f>
        <v>20.2</v>
      </c>
      <c r="V8" s="4" t="s">
        <v>30</v>
      </c>
      <c r="W8" s="6" t="e">
        <f>(100*ABS(W6))/W7</f>
        <v>#DIV/0!</v>
      </c>
      <c r="Z8" s="22" t="s">
        <v>33</v>
      </c>
      <c r="AA8" s="9">
        <f>ABS(AA7/AA6)</f>
        <v>1.7467805757094712</v>
      </c>
      <c r="AB8" s="58" t="s">
        <v>31</v>
      </c>
      <c r="AC8" s="57" t="e">
        <f>IF(AC7&lt;10,TRUE,FALSE)</f>
        <v>#DIV/0!</v>
      </c>
    </row>
    <row r="9" spans="1:33" ht="15.75" thickBot="1" x14ac:dyDescent="0.3">
      <c r="A9" s="4"/>
      <c r="B9" s="5"/>
      <c r="C9" s="5"/>
      <c r="D9" s="5"/>
      <c r="E9" s="5"/>
      <c r="F9" s="5"/>
      <c r="G9" s="5"/>
      <c r="H9" s="6"/>
      <c r="J9" s="4"/>
      <c r="K9" s="5"/>
      <c r="L9" s="5"/>
      <c r="M9" s="5"/>
      <c r="N9" s="5"/>
      <c r="O9" s="5"/>
      <c r="P9" s="5"/>
      <c r="Q9" s="6"/>
      <c r="V9" s="4" t="s">
        <v>38</v>
      </c>
      <c r="W9" s="6">
        <f>150*((T7-T8)/(T8+273.15))</f>
        <v>29.744332708368844</v>
      </c>
    </row>
    <row r="10" spans="1:33" x14ac:dyDescent="0.25">
      <c r="A10" s="47" t="s">
        <v>10</v>
      </c>
      <c r="B10" s="45">
        <v>3.6863899999999998</v>
      </c>
      <c r="C10" s="45">
        <v>822.89400000000001</v>
      </c>
      <c r="D10" s="45">
        <v>-69.899000000000001</v>
      </c>
      <c r="E10" s="48"/>
      <c r="F10" s="48">
        <v>20.25</v>
      </c>
      <c r="G10" s="48">
        <v>104.35</v>
      </c>
      <c r="H10" s="49" t="s">
        <v>7</v>
      </c>
      <c r="J10" s="22" t="s">
        <v>9</v>
      </c>
      <c r="K10" s="46">
        <v>5.2467699999999997</v>
      </c>
      <c r="L10" s="46">
        <v>1598.673</v>
      </c>
      <c r="M10" s="46">
        <v>-46.423999999999999</v>
      </c>
      <c r="N10" s="23"/>
      <c r="O10" s="23">
        <v>19.62</v>
      </c>
      <c r="P10" s="23">
        <v>93.48</v>
      </c>
      <c r="Q10" s="44" t="s">
        <v>7</v>
      </c>
      <c r="V10" s="4" t="s">
        <v>54</v>
      </c>
      <c r="W10" s="6" t="e">
        <f>W8-W9</f>
        <v>#DIV/0!</v>
      </c>
      <c r="Z10" s="1"/>
      <c r="AA10" s="2" t="s">
        <v>19</v>
      </c>
      <c r="AB10" s="2"/>
      <c r="AC10" s="2"/>
      <c r="AD10" s="2" t="s">
        <v>29</v>
      </c>
      <c r="AE10" s="2"/>
      <c r="AF10" s="2"/>
      <c r="AG10" s="3"/>
    </row>
    <row r="11" spans="1:33" x14ac:dyDescent="0.25">
      <c r="A11" s="4"/>
      <c r="B11" s="5"/>
      <c r="C11" s="5"/>
      <c r="D11" s="5"/>
      <c r="E11" s="5"/>
      <c r="F11" s="5"/>
      <c r="G11" s="5"/>
      <c r="H11" s="5"/>
      <c r="J11" s="5"/>
      <c r="K11" s="12"/>
      <c r="L11" s="12"/>
      <c r="M11" s="12"/>
      <c r="N11" s="5"/>
      <c r="O11" s="5"/>
      <c r="P11" s="5"/>
      <c r="Q11" s="5"/>
      <c r="S11" s="40"/>
      <c r="T11" s="40"/>
      <c r="V11" s="56" t="s">
        <v>31</v>
      </c>
      <c r="W11" s="57" t="e">
        <f>IF(W10&lt;10,TRUE,FALSE)</f>
        <v>#DIV/0!</v>
      </c>
      <c r="Z11" s="4" t="s">
        <v>48</v>
      </c>
      <c r="AA11" s="5" t="s">
        <v>56</v>
      </c>
      <c r="AB11" s="14">
        <f>-SLOPE(S58:S156,A58:A156)*8.314</f>
        <v>25550.408861821594</v>
      </c>
      <c r="AC11" s="5"/>
      <c r="AD11" s="5" t="s">
        <v>26</v>
      </c>
      <c r="AE11" s="41">
        <v>8.9686000000000003</v>
      </c>
      <c r="AF11" s="5"/>
      <c r="AG11" s="6"/>
    </row>
    <row r="12" spans="1:33" x14ac:dyDescent="0.25">
      <c r="A12" s="21"/>
      <c r="B12" s="14"/>
      <c r="C12" s="14"/>
      <c r="D12" s="14"/>
      <c r="E12" s="14"/>
      <c r="F12" s="14"/>
      <c r="G12" s="14"/>
      <c r="H12" s="14"/>
      <c r="J12" s="14"/>
      <c r="K12" s="42"/>
      <c r="L12" s="42"/>
      <c r="M12" s="42"/>
      <c r="N12" s="14"/>
      <c r="O12" s="14"/>
      <c r="P12" s="14"/>
      <c r="Q12" s="14"/>
      <c r="S12" s="40"/>
      <c r="T12" s="40"/>
      <c r="Z12" s="4" t="s">
        <v>48</v>
      </c>
      <c r="AA12" s="5" t="s">
        <v>57</v>
      </c>
      <c r="AB12" s="14">
        <f>-SLOPE(T58:T156,A58:A156)*8.314</f>
        <v>41633.327691803293</v>
      </c>
      <c r="AC12" s="5"/>
      <c r="AD12" s="5" t="s">
        <v>9</v>
      </c>
      <c r="AE12" s="41">
        <v>9.2225000000000001</v>
      </c>
      <c r="AF12" s="5"/>
      <c r="AG12" s="6"/>
    </row>
    <row r="13" spans="1:33" x14ac:dyDescent="0.25">
      <c r="A13" s="4"/>
      <c r="B13" s="5"/>
      <c r="C13" s="5"/>
      <c r="D13" s="5"/>
      <c r="E13" s="5"/>
      <c r="F13" s="5"/>
      <c r="G13" s="5"/>
      <c r="H13" s="5"/>
      <c r="J13" s="14"/>
      <c r="K13" s="43"/>
      <c r="L13" s="43"/>
      <c r="M13" s="43"/>
      <c r="N13" s="14"/>
      <c r="O13" s="14"/>
      <c r="P13" s="14"/>
      <c r="Q13" s="14"/>
      <c r="Z13" s="4" t="s">
        <v>49</v>
      </c>
      <c r="AA13" s="5" t="s">
        <v>58</v>
      </c>
      <c r="AB13" s="5">
        <f>AB11/(T6+273.15)</f>
        <v>87.098717783608649</v>
      </c>
      <c r="AC13" s="5"/>
      <c r="AD13" s="5"/>
      <c r="AE13" s="14"/>
      <c r="AF13" s="5"/>
      <c r="AG13" s="6"/>
    </row>
    <row r="14" spans="1:33" x14ac:dyDescent="0.25">
      <c r="J14" s="14"/>
      <c r="K14" s="42"/>
      <c r="L14" s="42"/>
      <c r="M14" s="42"/>
      <c r="N14" s="14"/>
      <c r="O14" s="14"/>
      <c r="P14" s="14"/>
      <c r="Q14" s="14"/>
      <c r="Z14" s="8" t="s">
        <v>49</v>
      </c>
      <c r="AA14" s="9" t="s">
        <v>59</v>
      </c>
      <c r="AB14" s="9">
        <f>AB12/(T7+273.15)</f>
        <v>118.4380054955715</v>
      </c>
      <c r="AC14" s="9"/>
      <c r="AD14" s="9" t="s">
        <v>30</v>
      </c>
      <c r="AE14" s="9">
        <f>(ABS(AE12-AE11))/(AE12+AE11)</f>
        <v>1.3957374760184915E-2</v>
      </c>
      <c r="AF14" s="58" t="s">
        <v>31</v>
      </c>
      <c r="AG14" s="57" t="b">
        <f>IF(AE14&lt;=5,TRUE,FALSE)</f>
        <v>1</v>
      </c>
    </row>
    <row r="15" spans="1:33" x14ac:dyDescent="0.25">
      <c r="J15" s="14"/>
      <c r="K15" s="43"/>
      <c r="L15" s="43"/>
      <c r="M15" s="43"/>
      <c r="N15" s="14"/>
      <c r="O15" s="14"/>
      <c r="P15" s="14"/>
      <c r="Q15" s="14"/>
    </row>
    <row r="16" spans="1:33" x14ac:dyDescent="0.25">
      <c r="J16" s="14"/>
      <c r="K16" s="42"/>
      <c r="L16" s="42"/>
      <c r="M16" s="42"/>
      <c r="N16" s="14"/>
      <c r="O16" s="42"/>
      <c r="P16" s="42"/>
      <c r="Q16" s="14"/>
    </row>
    <row r="28" spans="31:31" ht="15.75" thickBot="1" x14ac:dyDescent="0.3">
      <c r="AE28" s="19"/>
    </row>
    <row r="47" spans="4:4" x14ac:dyDescent="0.25">
      <c r="D47" t="s">
        <v>73</v>
      </c>
    </row>
    <row r="48" spans="4:4" x14ac:dyDescent="0.25">
      <c r="D48" t="s">
        <v>74</v>
      </c>
    </row>
    <row r="54" spans="1:27" x14ac:dyDescent="0.25">
      <c r="D54" s="50" t="s">
        <v>64</v>
      </c>
      <c r="I54" s="50" t="s">
        <v>51</v>
      </c>
      <c r="O54" s="50" t="s">
        <v>16</v>
      </c>
      <c r="Q54" s="5"/>
      <c r="R54" s="20" t="s">
        <v>18</v>
      </c>
      <c r="S54" s="5"/>
      <c r="T54" s="5"/>
      <c r="U54" s="5"/>
      <c r="V54" s="50" t="s">
        <v>19</v>
      </c>
    </row>
    <row r="55" spans="1:27" x14ac:dyDescent="0.25">
      <c r="A55" s="1" t="s">
        <v>60</v>
      </c>
      <c r="B55" s="2" t="s">
        <v>46</v>
      </c>
      <c r="C55" s="3" t="s">
        <v>61</v>
      </c>
      <c r="D55" s="1" t="s">
        <v>11</v>
      </c>
      <c r="E55" s="2" t="s">
        <v>12</v>
      </c>
      <c r="F55" s="2" t="s">
        <v>13</v>
      </c>
      <c r="G55" s="51" t="s">
        <v>65</v>
      </c>
      <c r="H55" s="5"/>
      <c r="I55" s="1" t="s">
        <v>11</v>
      </c>
      <c r="J55" s="2" t="s">
        <v>12</v>
      </c>
      <c r="K55" s="2" t="s">
        <v>13</v>
      </c>
      <c r="L55" s="3" t="s">
        <v>66</v>
      </c>
      <c r="M55" s="5"/>
      <c r="N55" s="5"/>
      <c r="O55" s="1" t="s">
        <v>17</v>
      </c>
      <c r="P55" s="3" t="s">
        <v>34</v>
      </c>
      <c r="Q55" s="14"/>
      <c r="R55" s="15" t="s">
        <v>21</v>
      </c>
      <c r="S55" s="2" t="s">
        <v>67</v>
      </c>
      <c r="T55" s="3" t="s">
        <v>68</v>
      </c>
      <c r="U55" s="14"/>
      <c r="V55" s="1" t="s">
        <v>22</v>
      </c>
      <c r="W55" s="2" t="s">
        <v>23</v>
      </c>
      <c r="X55" s="2" t="s">
        <v>25</v>
      </c>
      <c r="Y55" s="2" t="s">
        <v>27</v>
      </c>
      <c r="Z55" s="2" t="s">
        <v>28</v>
      </c>
      <c r="AA55" s="3" t="s">
        <v>32</v>
      </c>
    </row>
    <row r="56" spans="1:27" x14ac:dyDescent="0.25">
      <c r="A56" s="8" t="s">
        <v>62</v>
      </c>
      <c r="B56" s="9" t="s">
        <v>63</v>
      </c>
      <c r="C56" s="10" t="s">
        <v>14</v>
      </c>
      <c r="D56" s="8" t="s">
        <v>15</v>
      </c>
      <c r="E56" s="9" t="s">
        <v>15</v>
      </c>
      <c r="F56" s="9" t="s">
        <v>14</v>
      </c>
      <c r="G56" s="10" t="s">
        <v>15</v>
      </c>
      <c r="H56" s="5"/>
      <c r="I56" s="8"/>
      <c r="J56" s="9" t="s">
        <v>15</v>
      </c>
      <c r="K56" s="9" t="s">
        <v>14</v>
      </c>
      <c r="L56" s="10" t="s">
        <v>15</v>
      </c>
      <c r="M56" s="5"/>
      <c r="N56" s="5"/>
      <c r="O56" s="8" t="s">
        <v>15</v>
      </c>
      <c r="P56" s="10" t="s">
        <v>15</v>
      </c>
      <c r="Q56" s="5"/>
      <c r="R56" s="8" t="s">
        <v>15</v>
      </c>
      <c r="S56" s="9" t="s">
        <v>15</v>
      </c>
      <c r="T56" s="10" t="s">
        <v>15</v>
      </c>
      <c r="U56" s="5"/>
      <c r="V56" s="8" t="s">
        <v>15</v>
      </c>
      <c r="W56" s="9" t="s">
        <v>15</v>
      </c>
      <c r="X56" s="9" t="s">
        <v>15</v>
      </c>
      <c r="Y56" s="9" t="s">
        <v>15</v>
      </c>
      <c r="Z56" s="9" t="s">
        <v>15</v>
      </c>
      <c r="AA56" s="10" t="s">
        <v>15</v>
      </c>
    </row>
    <row r="57" spans="1:27" x14ac:dyDescent="0.25">
      <c r="C57" s="20"/>
      <c r="F57" s="7"/>
      <c r="G57" s="17"/>
      <c r="I57" s="1"/>
      <c r="K57" s="11"/>
      <c r="L57" s="18"/>
      <c r="O57" s="1"/>
      <c r="P57" s="3"/>
      <c r="R57" s="1"/>
      <c r="S57" s="2"/>
      <c r="T57" s="3"/>
      <c r="V57" s="1"/>
      <c r="W57" s="2"/>
      <c r="X57" s="2"/>
      <c r="Y57" s="2"/>
      <c r="Z57" s="2"/>
      <c r="AA57" s="3"/>
    </row>
    <row r="58" spans="1:27" x14ac:dyDescent="0.25">
      <c r="A58">
        <f t="shared" ref="A58:A68" si="0">1/(273.15+B58)</f>
        <v>2.8589394146710367E-3</v>
      </c>
      <c r="B58" s="6">
        <v>76.630060000000014</v>
      </c>
      <c r="C58">
        <v>1.0132000000000001</v>
      </c>
      <c r="D58" s="33">
        <v>2.1999999999999999E-2</v>
      </c>
      <c r="E58" s="5">
        <v>0.10299999999999999</v>
      </c>
      <c r="F58" s="7">
        <f t="shared" ref="F58:F68" si="1">(10^($B$10-($C$10/($D$10+273.15+B58))))</f>
        <v>5.574859426322206</v>
      </c>
      <c r="G58" s="17">
        <f t="shared" ref="G58:G68" si="2">(C58*E58)/(F58*D58)</f>
        <v>0.85089467178683609</v>
      </c>
      <c r="I58" s="4">
        <f t="shared" ref="I58:J68" si="3">1-D58</f>
        <v>0.97799999999999998</v>
      </c>
      <c r="J58" s="6">
        <f t="shared" si="3"/>
        <v>0.89700000000000002</v>
      </c>
      <c r="K58" s="11">
        <f t="shared" ref="K58:K68" si="4">(10^($K$10-($L$10/($M$10+273.15+B58))))</f>
        <v>0.9480129978914964</v>
      </c>
      <c r="L58" s="18">
        <f t="shared" ref="L58:L68" si="5">(C58*J58)/(I58*K58)</f>
        <v>0.98024464289364865</v>
      </c>
      <c r="O58" s="4">
        <f t="shared" ref="O58:O68" si="6">LN(G58/L58)</f>
        <v>-0.14151382513656699</v>
      </c>
      <c r="P58" s="6">
        <f>ABS(O58)</f>
        <v>0.14151382513656699</v>
      </c>
      <c r="Q58" s="14"/>
      <c r="R58" s="4">
        <f t="shared" ref="R58:R68" si="7">8.314*(273.15+B58)*((D58*LN(G58))+(I58*LN(L58)))</f>
        <v>-67.078758985955858</v>
      </c>
      <c r="S58" s="5">
        <f t="shared" ref="S58:S68" si="8">LN(F58)</f>
        <v>1.7182671020188089</v>
      </c>
      <c r="T58" s="6">
        <f t="shared" ref="T58:T68" si="9">LN(K58)</f>
        <v>-5.338706596509931E-2</v>
      </c>
      <c r="U58" s="14"/>
      <c r="V58" s="4">
        <f t="shared" ref="V58:V68" si="10">8.314*(B58+273.15)*((D58*LN(G58))+(I58*LN(L58)))</f>
        <v>-67.078758985955858</v>
      </c>
      <c r="W58" s="5">
        <f t="shared" ref="W58:W68" si="11">(D58*LN(E58/D58))+(I58*LN(J58/I58))</f>
        <v>-5.0590720433379664E-2</v>
      </c>
      <c r="X58" s="5">
        <f t="shared" ref="X58:X68" si="12">(D58*$AB$13)+(I58*$AB$14)</f>
        <v>117.74854116590832</v>
      </c>
      <c r="Y58" s="5">
        <f t="shared" ref="Y58:Y68" si="13">(V58-8.314*(B58+273.15)*W58)/X58</f>
        <v>0.67977631291499208</v>
      </c>
      <c r="Z58" s="5">
        <f>(((($T$6+273.15)*D58*$AB$13)+(($T$7+273.15)*I58*$AB$14))/X58)-(B58+273.15)</f>
        <v>0.79331499732285238</v>
      </c>
      <c r="AA58" s="6">
        <f t="shared" ref="AA58:AA68" si="14">Z58/Y58</f>
        <v>1.1670235962194502</v>
      </c>
    </row>
    <row r="59" spans="1:27" x14ac:dyDescent="0.25">
      <c r="A59">
        <f t="shared" si="0"/>
        <v>2.8671339177469743E-3</v>
      </c>
      <c r="B59" s="6">
        <v>75.630359999999996</v>
      </c>
      <c r="C59">
        <v>1.0132000000000001</v>
      </c>
      <c r="D59" s="33">
        <v>3.3000000000000002E-2</v>
      </c>
      <c r="E59" s="5">
        <v>0.153</v>
      </c>
      <c r="F59" s="7">
        <f t="shared" si="1"/>
        <v>5.4411964585138648</v>
      </c>
      <c r="G59" s="17">
        <f t="shared" si="2"/>
        <v>0.86333284824026846</v>
      </c>
      <c r="I59" s="4">
        <f t="shared" si="3"/>
        <v>0.96699999999999997</v>
      </c>
      <c r="J59" s="6">
        <f t="shared" si="3"/>
        <v>0.84699999999999998</v>
      </c>
      <c r="K59" s="11">
        <f t="shared" si="4"/>
        <v>0.91073054623624028</v>
      </c>
      <c r="L59" s="18">
        <f t="shared" si="5"/>
        <v>0.97445595540610042</v>
      </c>
      <c r="O59" s="4">
        <f t="shared" si="6"/>
        <v>-0.12107901666426626</v>
      </c>
      <c r="P59" s="6">
        <f t="shared" ref="P59:P68" si="15">ABS(O59)</f>
        <v>0.12107901666426626</v>
      </c>
      <c r="Q59" s="14"/>
      <c r="R59" s="4">
        <f t="shared" si="7"/>
        <v>-86.620368832964573</v>
      </c>
      <c r="S59" s="5">
        <f t="shared" si="8"/>
        <v>1.6939989739120185</v>
      </c>
      <c r="T59" s="6">
        <f t="shared" si="9"/>
        <v>-9.3508203479442914E-2</v>
      </c>
      <c r="U59" s="14"/>
      <c r="V59" s="4">
        <f t="shared" si="10"/>
        <v>-86.620368832964573</v>
      </c>
      <c r="W59" s="5">
        <f t="shared" si="11"/>
        <v>-7.7505671497242551E-2</v>
      </c>
      <c r="X59" s="5">
        <f t="shared" si="12"/>
        <v>117.40380900107672</v>
      </c>
      <c r="Y59" s="5">
        <f t="shared" si="13"/>
        <v>1.1765160907745293</v>
      </c>
      <c r="Z59" s="5">
        <f t="shared" ref="Z59:Z68" si="16">(((($T$6+273.15)*D59*$AB$13)+(($T$7+273.15)*I59*$AB$14))/X59)-(B59+273.15)</f>
        <v>1.3155331412262967</v>
      </c>
      <c r="AA59" s="6">
        <f t="shared" si="14"/>
        <v>1.1181599227939578</v>
      </c>
    </row>
    <row r="60" spans="1:27" x14ac:dyDescent="0.25">
      <c r="A60">
        <f t="shared" si="0"/>
        <v>2.8970271402772988E-3</v>
      </c>
      <c r="B60" s="6">
        <v>72.031440000000032</v>
      </c>
      <c r="C60">
        <v>1.0132000000000001</v>
      </c>
      <c r="D60" s="33">
        <v>6.9000000000000006E-2</v>
      </c>
      <c r="E60" s="5">
        <v>0.33600000000000002</v>
      </c>
      <c r="F60" s="7">
        <f t="shared" si="1"/>
        <v>4.9787271575859116</v>
      </c>
      <c r="G60" s="17">
        <f t="shared" si="2"/>
        <v>0.99098490881215406</v>
      </c>
      <c r="I60" s="4">
        <f t="shared" si="3"/>
        <v>0.93100000000000005</v>
      </c>
      <c r="J60" s="6">
        <f t="shared" si="3"/>
        <v>0.66399999999999992</v>
      </c>
      <c r="K60" s="11">
        <f t="shared" si="4"/>
        <v>0.78649608893617828</v>
      </c>
      <c r="L60" s="18">
        <f t="shared" si="5"/>
        <v>0.91879159187269088</v>
      </c>
      <c r="O60" s="4">
        <f t="shared" si="6"/>
        <v>7.5639986404111181E-2</v>
      </c>
      <c r="P60" s="6">
        <f t="shared" si="15"/>
        <v>7.5639986404111181E-2</v>
      </c>
      <c r="Q60" s="14"/>
      <c r="R60" s="4">
        <f t="shared" si="7"/>
        <v>-228.08558088489397</v>
      </c>
      <c r="S60" s="5">
        <f t="shared" si="8"/>
        <v>1.605174267521452</v>
      </c>
      <c r="T60" s="6">
        <f t="shared" si="9"/>
        <v>-0.24016752924101512</v>
      </c>
      <c r="U60" s="14"/>
      <c r="V60" s="4">
        <f t="shared" si="10"/>
        <v>-228.08558088489397</v>
      </c>
      <c r="W60" s="5">
        <f t="shared" si="11"/>
        <v>-0.20542938476213957</v>
      </c>
      <c r="X60" s="5">
        <f t="shared" si="12"/>
        <v>116.27559464344608</v>
      </c>
      <c r="Y60" s="5">
        <f t="shared" si="13"/>
        <v>3.108679650572014</v>
      </c>
      <c r="Z60" s="5">
        <f t="shared" si="16"/>
        <v>3.3319898112891906</v>
      </c>
      <c r="AA60" s="6">
        <f t="shared" si="14"/>
        <v>1.0718344074713797</v>
      </c>
    </row>
    <row r="61" spans="1:27" x14ac:dyDescent="0.25">
      <c r="A61">
        <f t="shared" si="0"/>
        <v>2.9241270895812182E-3</v>
      </c>
      <c r="B61" s="6">
        <v>68.832400000000007</v>
      </c>
      <c r="C61">
        <v>1.0132000000000001</v>
      </c>
      <c r="D61" s="33">
        <v>0.108</v>
      </c>
      <c r="E61" s="5">
        <v>0.43</v>
      </c>
      <c r="F61" s="7">
        <f t="shared" si="1"/>
        <v>4.5916814575590896</v>
      </c>
      <c r="G61" s="17">
        <f t="shared" si="2"/>
        <v>0.878553330478963</v>
      </c>
      <c r="I61" s="4">
        <f t="shared" si="3"/>
        <v>0.89200000000000002</v>
      </c>
      <c r="J61" s="6">
        <f t="shared" si="3"/>
        <v>0.57000000000000006</v>
      </c>
      <c r="K61" s="11">
        <f t="shared" si="4"/>
        <v>0.68830047854754761</v>
      </c>
      <c r="L61" s="18">
        <f t="shared" si="5"/>
        <v>0.94064794471670299</v>
      </c>
      <c r="O61" s="4">
        <f t="shared" si="6"/>
        <v>-6.8292328615797343E-2</v>
      </c>
      <c r="P61" s="6">
        <f t="shared" si="15"/>
        <v>6.8292328615797343E-2</v>
      </c>
      <c r="Q61" s="14"/>
      <c r="R61" s="4">
        <f t="shared" si="7"/>
        <v>-194.93807910413636</v>
      </c>
      <c r="S61" s="5">
        <f t="shared" si="8"/>
        <v>1.524246287612669</v>
      </c>
      <c r="T61" s="6">
        <f t="shared" si="9"/>
        <v>-0.37352979431793004</v>
      </c>
      <c r="U61" s="14"/>
      <c r="V61" s="4">
        <f t="shared" si="10"/>
        <v>-194.93807910413636</v>
      </c>
      <c r="W61" s="5">
        <f t="shared" si="11"/>
        <v>-0.25024552639341485</v>
      </c>
      <c r="X61" s="5">
        <f t="shared" si="12"/>
        <v>115.05336242267953</v>
      </c>
      <c r="Y61" s="5">
        <f t="shared" si="13"/>
        <v>4.4898334067963077</v>
      </c>
      <c r="Z61" s="5">
        <f t="shared" si="16"/>
        <v>4.7816720624504683</v>
      </c>
      <c r="AA61" s="59">
        <f t="shared" si="14"/>
        <v>1.0649998851209939</v>
      </c>
    </row>
    <row r="62" spans="1:27" x14ac:dyDescent="0.25">
      <c r="A62">
        <f t="shared" si="0"/>
        <v>2.9723537513526807E-3</v>
      </c>
      <c r="B62" s="6">
        <v>63.283710000000042</v>
      </c>
      <c r="C62">
        <v>1.0132000000000001</v>
      </c>
      <c r="D62" s="33">
        <v>0.17100000000000001</v>
      </c>
      <c r="E62" s="5">
        <v>0.59299999999999997</v>
      </c>
      <c r="F62" s="7">
        <f t="shared" si="1"/>
        <v>3.9720046520616683</v>
      </c>
      <c r="G62" s="17">
        <f t="shared" si="2"/>
        <v>0.88459405355497078</v>
      </c>
      <c r="I62" s="4">
        <f t="shared" si="3"/>
        <v>0.82899999999999996</v>
      </c>
      <c r="J62" s="6">
        <f t="shared" si="3"/>
        <v>0.40700000000000003</v>
      </c>
      <c r="K62" s="11">
        <f t="shared" si="4"/>
        <v>0.54236175306818135</v>
      </c>
      <c r="L62" s="18">
        <f t="shared" si="5"/>
        <v>0.91716189713738239</v>
      </c>
      <c r="O62" s="4">
        <f t="shared" si="6"/>
        <v>-3.6155164305415613E-2</v>
      </c>
      <c r="P62" s="6">
        <f t="shared" si="15"/>
        <v>3.6155164305415613E-2</v>
      </c>
      <c r="Q62" s="14"/>
      <c r="R62" s="4">
        <f t="shared" si="7"/>
        <v>-259.16287072128426</v>
      </c>
      <c r="S62" s="5">
        <f t="shared" si="8"/>
        <v>1.3792709173961548</v>
      </c>
      <c r="T62" s="6">
        <f t="shared" si="9"/>
        <v>-0.61182205909702603</v>
      </c>
      <c r="U62" s="14"/>
      <c r="V62" s="4">
        <f t="shared" si="10"/>
        <v>-259.16287072128426</v>
      </c>
      <c r="W62" s="5">
        <f t="shared" si="11"/>
        <v>-0.3771126038085918</v>
      </c>
      <c r="X62" s="5">
        <f t="shared" si="12"/>
        <v>113.07898729682584</v>
      </c>
      <c r="Y62" s="5">
        <f t="shared" si="13"/>
        <v>7.0363427600953772</v>
      </c>
      <c r="Z62" s="5">
        <f t="shared" si="16"/>
        <v>7.4245920717225999</v>
      </c>
      <c r="AA62" s="6">
        <f t="shared" si="14"/>
        <v>1.0551777144554511</v>
      </c>
    </row>
    <row r="63" spans="1:27" x14ac:dyDescent="0.25">
      <c r="A63">
        <f t="shared" si="0"/>
        <v>3.0008911146164855E-3</v>
      </c>
      <c r="B63" s="6">
        <v>60.084350000000029</v>
      </c>
      <c r="C63">
        <v>1.0132000000000001</v>
      </c>
      <c r="D63" s="33">
        <v>0.20799999999999999</v>
      </c>
      <c r="E63" s="5">
        <v>0.67</v>
      </c>
      <c r="F63" s="7">
        <f t="shared" si="1"/>
        <v>3.6433425599869986</v>
      </c>
      <c r="G63" s="17">
        <f t="shared" si="2"/>
        <v>0.89579089069646101</v>
      </c>
      <c r="I63" s="4">
        <f t="shared" si="3"/>
        <v>0.79200000000000004</v>
      </c>
      <c r="J63" s="6">
        <f t="shared" si="3"/>
        <v>0.32999999999999996</v>
      </c>
      <c r="K63" s="11">
        <f t="shared" si="4"/>
        <v>0.47075778701301157</v>
      </c>
      <c r="L63" s="18">
        <f t="shared" si="5"/>
        <v>0.89678105878044267</v>
      </c>
      <c r="O63" s="4">
        <f t="shared" si="6"/>
        <v>-1.1047458206359794E-3</v>
      </c>
      <c r="P63" s="6">
        <f t="shared" si="15"/>
        <v>1.1047458206359794E-3</v>
      </c>
      <c r="Q63" s="14"/>
      <c r="R63" s="4">
        <f t="shared" si="7"/>
        <v>-302.46580438373178</v>
      </c>
      <c r="S63" s="5">
        <f t="shared" si="8"/>
        <v>1.2929015459929767</v>
      </c>
      <c r="T63" s="6">
        <f t="shared" si="9"/>
        <v>-0.75341156986525337</v>
      </c>
      <c r="U63" s="14"/>
      <c r="V63" s="4">
        <f t="shared" si="10"/>
        <v>-302.46580438373178</v>
      </c>
      <c r="W63" s="5">
        <f t="shared" si="11"/>
        <v>-0.45006539638608062</v>
      </c>
      <c r="X63" s="5">
        <f t="shared" si="12"/>
        <v>111.91943365148323</v>
      </c>
      <c r="Y63" s="5">
        <f t="shared" si="13"/>
        <v>8.4386153487794093</v>
      </c>
      <c r="Z63" s="5">
        <f t="shared" si="16"/>
        <v>8.8696021554055733</v>
      </c>
      <c r="AA63" s="6">
        <f t="shared" si="14"/>
        <v>1.0510731664867867</v>
      </c>
    </row>
    <row r="64" spans="1:27" x14ac:dyDescent="0.25">
      <c r="A64">
        <f t="shared" si="0"/>
        <v>3.0452016331538171E-3</v>
      </c>
      <c r="B64" s="6">
        <v>55.235479999999995</v>
      </c>
      <c r="C64">
        <v>1.0132000000000001</v>
      </c>
      <c r="D64" s="33">
        <v>0.26300000000000001</v>
      </c>
      <c r="E64" s="5">
        <v>0.73899999999999999</v>
      </c>
      <c r="F64" s="7">
        <f t="shared" si="1"/>
        <v>3.183326152334844</v>
      </c>
      <c r="G64" s="17">
        <f t="shared" si="2"/>
        <v>0.89434016171021902</v>
      </c>
      <c r="I64" s="4">
        <f t="shared" si="3"/>
        <v>0.73699999999999999</v>
      </c>
      <c r="J64" s="6">
        <f t="shared" si="3"/>
        <v>0.26100000000000001</v>
      </c>
      <c r="K64" s="11">
        <f t="shared" si="4"/>
        <v>0.37752206004405658</v>
      </c>
      <c r="L64" s="18">
        <f t="shared" si="5"/>
        <v>0.95044254033344899</v>
      </c>
      <c r="O64" s="4">
        <f t="shared" si="6"/>
        <v>-6.0841511171506234E-2</v>
      </c>
      <c r="P64" s="6">
        <f t="shared" si="15"/>
        <v>6.0841511171506234E-2</v>
      </c>
      <c r="Q64" s="14"/>
      <c r="R64" s="4">
        <f t="shared" si="7"/>
        <v>-182.45602254715445</v>
      </c>
      <c r="S64" s="5">
        <f t="shared" si="8"/>
        <v>1.1579266100109411</v>
      </c>
      <c r="T64" s="6">
        <f t="shared" si="9"/>
        <v>-0.97412627479764557</v>
      </c>
      <c r="U64" s="14"/>
      <c r="V64" s="4">
        <f t="shared" si="10"/>
        <v>-182.45602254715445</v>
      </c>
      <c r="W64" s="5">
        <f t="shared" si="11"/>
        <v>-0.49333889360009098</v>
      </c>
      <c r="X64" s="5">
        <f t="shared" si="12"/>
        <v>110.19577282732527</v>
      </c>
      <c r="Y64" s="5">
        <f t="shared" si="13"/>
        <v>10.567159302220706</v>
      </c>
      <c r="Z64" s="5">
        <f t="shared" si="16"/>
        <v>11.042422539680217</v>
      </c>
      <c r="AA64" s="6">
        <f t="shared" si="14"/>
        <v>1.0449754966180584</v>
      </c>
    </row>
    <row r="65" spans="1:27" x14ac:dyDescent="0.25">
      <c r="A65">
        <f t="shared" si="0"/>
        <v>3.0922704432936664E-3</v>
      </c>
      <c r="B65" s="6">
        <v>50.236980000000017</v>
      </c>
      <c r="C65">
        <v>1.0132000000000001</v>
      </c>
      <c r="D65" s="33">
        <v>0.34399999999999997</v>
      </c>
      <c r="E65" s="5">
        <v>0.82299999999999995</v>
      </c>
      <c r="F65" s="7">
        <f t="shared" si="1"/>
        <v>2.7549003620682595</v>
      </c>
      <c r="G65" s="17">
        <f t="shared" si="2"/>
        <v>0.87989465114571541</v>
      </c>
      <c r="I65" s="4">
        <f t="shared" si="3"/>
        <v>0.65600000000000003</v>
      </c>
      <c r="J65" s="6">
        <f t="shared" si="3"/>
        <v>0.17700000000000005</v>
      </c>
      <c r="K65" s="11">
        <f t="shared" si="4"/>
        <v>0.29827434590753138</v>
      </c>
      <c r="L65" s="18">
        <f t="shared" si="5"/>
        <v>0.91653426547563732</v>
      </c>
      <c r="O65" s="4">
        <f t="shared" si="6"/>
        <v>-4.0797268198697383E-2</v>
      </c>
      <c r="P65" s="6">
        <f t="shared" si="15"/>
        <v>4.0797268198697383E-2</v>
      </c>
      <c r="Q65" s="14"/>
      <c r="R65" s="4">
        <f t="shared" si="7"/>
        <v>-272.06364546259738</v>
      </c>
      <c r="S65" s="5">
        <f t="shared" si="8"/>
        <v>1.0133812757324467</v>
      </c>
      <c r="T65" s="6">
        <f t="shared" si="9"/>
        <v>-1.209741592140182</v>
      </c>
      <c r="U65" s="14"/>
      <c r="V65" s="4">
        <f t="shared" si="10"/>
        <v>-272.06364546259738</v>
      </c>
      <c r="W65" s="5">
        <f t="shared" si="11"/>
        <v>-0.55929105008242752</v>
      </c>
      <c r="X65" s="5">
        <f t="shared" si="12"/>
        <v>107.65729052265628</v>
      </c>
      <c r="Y65" s="5">
        <f t="shared" si="13"/>
        <v>11.440639782724386</v>
      </c>
      <c r="Z65" s="5">
        <f t="shared" si="16"/>
        <v>11.943803814332</v>
      </c>
      <c r="AA65" s="6">
        <f t="shared" si="14"/>
        <v>1.0439804102885402</v>
      </c>
    </row>
    <row r="66" spans="1:27" x14ac:dyDescent="0.25">
      <c r="A66">
        <f t="shared" si="0"/>
        <v>3.1716891474407594E-3</v>
      </c>
      <c r="B66" s="6">
        <v>42.139409999999998</v>
      </c>
      <c r="C66">
        <v>1.0132000000000001</v>
      </c>
      <c r="D66" s="33">
        <v>0.45600000000000002</v>
      </c>
      <c r="E66" s="5">
        <v>0.91100000000000003</v>
      </c>
      <c r="F66" s="7">
        <f t="shared" si="1"/>
        <v>2.1526958243026839</v>
      </c>
      <c r="G66" s="17">
        <f t="shared" si="2"/>
        <v>0.9402991576067764</v>
      </c>
      <c r="I66" s="4">
        <f t="shared" si="3"/>
        <v>0.54400000000000004</v>
      </c>
      <c r="J66" s="6">
        <f t="shared" si="3"/>
        <v>8.8999999999999968E-2</v>
      </c>
      <c r="K66" s="11">
        <f t="shared" si="4"/>
        <v>0.19988154935258851</v>
      </c>
      <c r="L66" s="18">
        <f t="shared" si="5"/>
        <v>0.82930365777582105</v>
      </c>
      <c r="O66" s="4">
        <f t="shared" si="6"/>
        <v>0.12561169527944321</v>
      </c>
      <c r="P66" s="6">
        <f t="shared" si="15"/>
        <v>0.12561169527944321</v>
      </c>
      <c r="Q66" s="14"/>
      <c r="R66" s="4">
        <f t="shared" si="7"/>
        <v>-340.48266047010299</v>
      </c>
      <c r="S66" s="5">
        <f t="shared" si="8"/>
        <v>0.76672092846754825</v>
      </c>
      <c r="T66" s="6">
        <f t="shared" si="9"/>
        <v>-1.610030341122384</v>
      </c>
      <c r="U66" s="14"/>
      <c r="V66" s="4">
        <f t="shared" si="10"/>
        <v>-340.48266047010299</v>
      </c>
      <c r="W66" s="5">
        <f t="shared" si="11"/>
        <v>-0.66923536514336801</v>
      </c>
      <c r="X66" s="5">
        <f t="shared" si="12"/>
        <v>104.14729029891645</v>
      </c>
      <c r="Y66" s="5">
        <f t="shared" si="13"/>
        <v>13.574955329569814</v>
      </c>
      <c r="Z66" s="5">
        <f t="shared" si="16"/>
        <v>14.047211307069176</v>
      </c>
      <c r="AA66" s="6">
        <f t="shared" si="14"/>
        <v>1.0347887684367303</v>
      </c>
    </row>
    <row r="67" spans="1:27" x14ac:dyDescent="0.25">
      <c r="A67">
        <f t="shared" si="0"/>
        <v>3.2103702664494959E-3</v>
      </c>
      <c r="B67" s="6">
        <v>38.340550000000007</v>
      </c>
      <c r="C67">
        <v>1.0132000000000001</v>
      </c>
      <c r="D67" s="33">
        <v>0.53100000000000003</v>
      </c>
      <c r="E67" s="5">
        <v>0.93700000000000006</v>
      </c>
      <c r="F67" s="7">
        <f t="shared" si="1"/>
        <v>1.9065695731711771</v>
      </c>
      <c r="G67" s="17">
        <f t="shared" si="2"/>
        <v>0.93775112332859223</v>
      </c>
      <c r="I67" s="4">
        <f t="shared" si="3"/>
        <v>0.46899999999999997</v>
      </c>
      <c r="J67" s="6">
        <f t="shared" si="3"/>
        <v>6.2999999999999945E-2</v>
      </c>
      <c r="K67" s="11">
        <f t="shared" si="4"/>
        <v>0.16426927081162049</v>
      </c>
      <c r="L67" s="18">
        <f t="shared" si="5"/>
        <v>0.82852679545519381</v>
      </c>
      <c r="O67" s="4">
        <f t="shared" si="6"/>
        <v>0.12383540838479266</v>
      </c>
      <c r="P67" s="6">
        <f t="shared" si="15"/>
        <v>0.12383540838479266</v>
      </c>
      <c r="Q67" s="14"/>
      <c r="R67" s="4">
        <f t="shared" si="7"/>
        <v>-316.85246479299224</v>
      </c>
      <c r="S67" s="5">
        <f t="shared" si="8"/>
        <v>0.64530559226499862</v>
      </c>
      <c r="T67" s="6">
        <f t="shared" si="9"/>
        <v>-1.8062483024014395</v>
      </c>
      <c r="U67" s="14"/>
      <c r="V67" s="4">
        <f t="shared" si="10"/>
        <v>-316.85246479299224</v>
      </c>
      <c r="W67" s="5">
        <f t="shared" si="11"/>
        <v>-0.63993632213454377</v>
      </c>
      <c r="X67" s="5">
        <f t="shared" si="12"/>
        <v>101.79684372051923</v>
      </c>
      <c r="Y67" s="5">
        <f t="shared" si="13"/>
        <v>13.167514183265421</v>
      </c>
      <c r="Z67" s="5">
        <f t="shared" si="16"/>
        <v>13.601040108037694</v>
      </c>
      <c r="AA67" s="6">
        <f t="shared" si="14"/>
        <v>1.0329239003458406</v>
      </c>
    </row>
    <row r="68" spans="1:27" x14ac:dyDescent="0.25">
      <c r="A68">
        <f t="shared" si="0"/>
        <v>3.3157211070052165E-3</v>
      </c>
      <c r="B68" s="6">
        <v>28.443520000000035</v>
      </c>
      <c r="C68">
        <v>1.0132000000000001</v>
      </c>
      <c r="D68" s="33">
        <v>0.74299999999999999</v>
      </c>
      <c r="E68" s="5">
        <v>0.99099999999999999</v>
      </c>
      <c r="F68" s="7">
        <f t="shared" si="1"/>
        <v>1.3638185147830881</v>
      </c>
      <c r="G68" s="17">
        <f t="shared" si="2"/>
        <v>0.99088542375431321</v>
      </c>
      <c r="I68" s="4">
        <f t="shared" si="3"/>
        <v>0.25700000000000001</v>
      </c>
      <c r="J68" s="6">
        <f t="shared" si="3"/>
        <v>9.000000000000008E-3</v>
      </c>
      <c r="K68" s="11">
        <f t="shared" si="4"/>
        <v>9.5858159251591787E-2</v>
      </c>
      <c r="L68" s="18">
        <f t="shared" si="5"/>
        <v>0.37014806396532851</v>
      </c>
      <c r="O68" s="4">
        <f t="shared" si="6"/>
        <v>0.98469581237926818</v>
      </c>
      <c r="P68" s="6">
        <f t="shared" si="15"/>
        <v>0.98469581237926818</v>
      </c>
      <c r="Q68" s="14"/>
      <c r="R68" s="4">
        <f t="shared" si="7"/>
        <v>-657.51115586051969</v>
      </c>
      <c r="S68" s="5">
        <f t="shared" si="8"/>
        <v>0.3102884968907566</v>
      </c>
      <c r="T68" s="6">
        <f t="shared" si="9"/>
        <v>-2.3448856879012037</v>
      </c>
      <c r="U68" s="14"/>
      <c r="V68" s="4">
        <f t="shared" si="10"/>
        <v>-657.51115586051969</v>
      </c>
      <c r="W68" s="5">
        <f t="shared" si="11"/>
        <v>-0.64742809966077686</v>
      </c>
      <c r="X68" s="5">
        <f t="shared" si="12"/>
        <v>95.152914725583102</v>
      </c>
      <c r="Y68" s="5">
        <f t="shared" si="13"/>
        <v>10.150834376900473</v>
      </c>
      <c r="Z68" s="5">
        <f t="shared" si="16"/>
        <v>10.364543362887559</v>
      </c>
      <c r="AA68" s="6">
        <f t="shared" si="14"/>
        <v>1.0210533418290626</v>
      </c>
    </row>
    <row r="69" spans="1:27" x14ac:dyDescent="0.25">
      <c r="B69" s="6"/>
      <c r="D69" s="33"/>
      <c r="E69" s="5"/>
      <c r="F69" s="7"/>
      <c r="G69" s="17"/>
      <c r="I69" s="4"/>
      <c r="J69" s="6"/>
      <c r="K69" s="11"/>
      <c r="L69" s="18"/>
      <c r="O69" s="4"/>
      <c r="P69" s="6"/>
      <c r="Q69" s="14"/>
      <c r="R69" s="4"/>
      <c r="S69" s="5"/>
      <c r="T69" s="6"/>
      <c r="U69" s="14"/>
      <c r="V69" s="4"/>
      <c r="W69" s="5"/>
      <c r="X69" s="5"/>
      <c r="Y69" s="5"/>
      <c r="Z69" s="5"/>
      <c r="AA69" s="6"/>
    </row>
    <row r="70" spans="1:27" x14ac:dyDescent="0.25">
      <c r="B70" s="6"/>
      <c r="D70" s="33"/>
      <c r="E70" s="5"/>
      <c r="F70" s="7"/>
      <c r="G70" s="17"/>
      <c r="I70" s="4"/>
      <c r="J70" s="6"/>
      <c r="K70" s="11"/>
      <c r="L70" s="18"/>
      <c r="O70" s="4"/>
      <c r="P70" s="6"/>
      <c r="Q70" s="14"/>
      <c r="R70" s="4"/>
      <c r="S70" s="5"/>
      <c r="T70" s="6"/>
      <c r="U70" s="14"/>
      <c r="V70" s="4"/>
      <c r="W70" s="5"/>
      <c r="X70" s="5"/>
      <c r="Y70" s="5"/>
      <c r="Z70" s="5"/>
      <c r="AA70" s="6"/>
    </row>
    <row r="71" spans="1:27" x14ac:dyDescent="0.25">
      <c r="B71" s="6"/>
      <c r="D71" s="33"/>
      <c r="E71" s="5"/>
      <c r="F71" s="7"/>
      <c r="G71" s="17"/>
      <c r="I71" s="4"/>
      <c r="J71" s="6"/>
      <c r="K71" s="11"/>
      <c r="L71" s="18"/>
      <c r="O71" s="4"/>
      <c r="P71" s="6"/>
      <c r="Q71" s="14"/>
      <c r="R71" s="4"/>
      <c r="S71" s="5"/>
      <c r="T71" s="6"/>
      <c r="U71" s="14"/>
      <c r="V71" s="4"/>
      <c r="W71" s="5"/>
      <c r="X71" s="5"/>
      <c r="Y71" s="5"/>
      <c r="Z71" s="5"/>
      <c r="AA71" s="6"/>
    </row>
    <row r="72" spans="1:27" x14ac:dyDescent="0.25">
      <c r="B72" s="6"/>
      <c r="D72" s="33"/>
      <c r="E72" s="5"/>
      <c r="F72" s="7"/>
      <c r="G72" s="17"/>
      <c r="I72" s="4"/>
      <c r="J72" s="6"/>
      <c r="K72" s="11"/>
      <c r="L72" s="18"/>
      <c r="O72" s="4"/>
      <c r="P72" s="6"/>
      <c r="Q72" s="14"/>
      <c r="R72" s="4"/>
      <c r="S72" s="5"/>
      <c r="T72" s="6"/>
      <c r="U72" s="14"/>
      <c r="V72" s="4"/>
      <c r="W72" s="5"/>
      <c r="X72" s="5"/>
      <c r="Y72" s="5"/>
      <c r="Z72" s="5"/>
      <c r="AA72" s="6"/>
    </row>
    <row r="73" spans="1:27" x14ac:dyDescent="0.25">
      <c r="B73" s="6"/>
      <c r="D73" s="33"/>
      <c r="E73" s="5"/>
      <c r="F73" s="7"/>
      <c r="G73" s="17"/>
      <c r="I73" s="4"/>
      <c r="J73" s="6"/>
      <c r="K73" s="11"/>
      <c r="L73" s="18"/>
      <c r="O73" s="4"/>
      <c r="P73" s="6"/>
      <c r="Q73" s="14"/>
      <c r="R73" s="4"/>
      <c r="S73" s="5"/>
      <c r="T73" s="6"/>
      <c r="U73" s="14"/>
      <c r="V73" s="4"/>
      <c r="W73" s="5"/>
      <c r="X73" s="5"/>
      <c r="Y73" s="5"/>
      <c r="Z73" s="5"/>
      <c r="AA73" s="6"/>
    </row>
    <row r="74" spans="1:27" x14ac:dyDescent="0.25">
      <c r="B74" s="6"/>
      <c r="D74" s="33"/>
      <c r="E74" s="5"/>
      <c r="F74" s="7"/>
      <c r="G74" s="17"/>
      <c r="I74" s="4"/>
      <c r="J74" s="6"/>
      <c r="K74" s="11"/>
      <c r="L74" s="18"/>
      <c r="O74" s="4"/>
      <c r="P74" s="6"/>
      <c r="Q74" s="14"/>
      <c r="R74" s="4"/>
      <c r="S74" s="5"/>
      <c r="T74" s="6"/>
      <c r="U74" s="14"/>
      <c r="V74" s="4"/>
      <c r="W74" s="5"/>
      <c r="X74" s="5"/>
      <c r="Y74" s="5"/>
      <c r="Z74" s="5"/>
      <c r="AA74" s="6"/>
    </row>
    <row r="75" spans="1:27" x14ac:dyDescent="0.25">
      <c r="B75" s="6"/>
      <c r="D75" s="33"/>
      <c r="E75" s="5"/>
      <c r="F75" s="7"/>
      <c r="G75" s="17"/>
      <c r="I75" s="4"/>
      <c r="J75" s="6"/>
      <c r="K75" s="11"/>
      <c r="L75" s="18"/>
      <c r="O75" s="4"/>
      <c r="P75" s="6"/>
      <c r="Q75" s="14"/>
      <c r="R75" s="4"/>
      <c r="S75" s="5"/>
      <c r="T75" s="6"/>
      <c r="U75" s="14"/>
      <c r="V75" s="4"/>
      <c r="W75" s="5"/>
      <c r="X75" s="5"/>
      <c r="Y75" s="5"/>
      <c r="Z75" s="5"/>
      <c r="AA75" s="6"/>
    </row>
    <row r="76" spans="1:27" x14ac:dyDescent="0.25">
      <c r="B76" s="6"/>
      <c r="D76" s="33"/>
      <c r="E76" s="5"/>
      <c r="F76" s="7"/>
      <c r="G76" s="17"/>
      <c r="I76" s="4"/>
      <c r="J76" s="6"/>
      <c r="K76" s="11"/>
      <c r="L76" s="18"/>
      <c r="O76" s="4"/>
      <c r="P76" s="6"/>
      <c r="Q76" s="14"/>
      <c r="R76" s="4"/>
      <c r="S76" s="5"/>
      <c r="T76" s="6"/>
      <c r="U76" s="14"/>
      <c r="V76" s="4"/>
      <c r="W76" s="5"/>
      <c r="X76" s="5"/>
      <c r="Y76" s="5"/>
      <c r="Z76" s="5"/>
      <c r="AA76" s="6"/>
    </row>
    <row r="77" spans="1:27" x14ac:dyDescent="0.25">
      <c r="B77" s="6"/>
      <c r="D77" s="33"/>
      <c r="E77" s="5"/>
      <c r="F77" s="7"/>
      <c r="G77" s="17"/>
      <c r="I77" s="4"/>
      <c r="J77" s="6"/>
      <c r="K77" s="11"/>
      <c r="L77" s="18"/>
      <c r="O77" s="4"/>
      <c r="P77" s="6"/>
      <c r="Q77" s="14"/>
      <c r="R77" s="4"/>
      <c r="S77" s="5"/>
      <c r="T77" s="6"/>
      <c r="U77" s="14"/>
      <c r="V77" s="4"/>
      <c r="W77" s="5"/>
      <c r="X77" s="5"/>
      <c r="Y77" s="5"/>
      <c r="Z77" s="5"/>
      <c r="AA77" s="6"/>
    </row>
    <row r="78" spans="1:27" x14ac:dyDescent="0.25">
      <c r="B78" s="6"/>
      <c r="D78" s="33"/>
      <c r="E78" s="5"/>
      <c r="F78" s="7"/>
      <c r="G78" s="17"/>
      <c r="I78" s="4"/>
      <c r="J78" s="6"/>
      <c r="K78" s="11"/>
      <c r="L78" s="18"/>
      <c r="O78" s="4"/>
      <c r="P78" s="6"/>
      <c r="Q78" s="14"/>
      <c r="R78" s="4"/>
      <c r="S78" s="5"/>
      <c r="T78" s="6"/>
      <c r="U78" s="14"/>
      <c r="V78" s="4"/>
      <c r="W78" s="5"/>
      <c r="X78" s="5"/>
      <c r="Y78" s="5"/>
      <c r="Z78" s="5"/>
      <c r="AA78" s="6"/>
    </row>
    <row r="79" spans="1:27" x14ac:dyDescent="0.25">
      <c r="B79" s="6"/>
      <c r="D79" s="33"/>
      <c r="E79" s="5"/>
      <c r="F79" s="7"/>
      <c r="G79" s="17"/>
      <c r="I79" s="4"/>
      <c r="J79" s="6"/>
      <c r="K79" s="11"/>
      <c r="L79" s="18"/>
      <c r="O79" s="4"/>
      <c r="P79" s="6"/>
      <c r="Q79" s="14"/>
      <c r="R79" s="4"/>
      <c r="S79" s="5"/>
      <c r="T79" s="6"/>
      <c r="U79" s="14"/>
      <c r="V79" s="4"/>
      <c r="W79" s="5"/>
      <c r="X79" s="5"/>
      <c r="Y79" s="5"/>
      <c r="Z79" s="5"/>
      <c r="AA79" s="6"/>
    </row>
    <row r="80" spans="1:27" x14ac:dyDescent="0.25">
      <c r="B80" s="6"/>
      <c r="D80" s="33"/>
      <c r="E80" s="5"/>
      <c r="F80" s="7"/>
      <c r="G80" s="17"/>
      <c r="I80" s="4"/>
      <c r="J80" s="6"/>
      <c r="K80" s="11"/>
      <c r="L80" s="18"/>
      <c r="O80" s="4"/>
      <c r="P80" s="6"/>
      <c r="Q80" s="14"/>
      <c r="R80" s="4"/>
      <c r="S80" s="5"/>
      <c r="T80" s="6"/>
      <c r="U80" s="14"/>
      <c r="V80" s="4"/>
      <c r="W80" s="5"/>
      <c r="X80" s="5"/>
      <c r="Y80" s="5"/>
      <c r="Z80" s="5"/>
      <c r="AA80" s="6"/>
    </row>
    <row r="81" spans="2:27" x14ac:dyDescent="0.25">
      <c r="B81" s="6"/>
      <c r="D81" s="33"/>
      <c r="E81" s="5"/>
      <c r="F81" s="7"/>
      <c r="G81" s="17"/>
      <c r="I81" s="4"/>
      <c r="J81" s="6"/>
      <c r="K81" s="11"/>
      <c r="L81" s="18"/>
      <c r="O81" s="4"/>
      <c r="P81" s="6"/>
      <c r="Q81" s="14"/>
      <c r="R81" s="4"/>
      <c r="S81" s="5"/>
      <c r="T81" s="6"/>
      <c r="U81" s="14"/>
      <c r="V81" s="4"/>
      <c r="W81" s="5"/>
      <c r="X81" s="5"/>
      <c r="Y81" s="5"/>
      <c r="Z81" s="5"/>
      <c r="AA81" s="6"/>
    </row>
    <row r="82" spans="2:27" x14ac:dyDescent="0.25">
      <c r="B82" s="6"/>
      <c r="D82" s="33"/>
      <c r="E82" s="5"/>
      <c r="F82" s="7"/>
      <c r="G82" s="17"/>
      <c r="I82" s="4"/>
      <c r="J82" s="6"/>
      <c r="K82" s="11"/>
      <c r="L82" s="18"/>
      <c r="O82" s="4"/>
      <c r="P82" s="6"/>
      <c r="Q82" s="14"/>
      <c r="R82" s="4"/>
      <c r="S82" s="5"/>
      <c r="T82" s="6"/>
      <c r="U82" s="14"/>
      <c r="V82" s="4"/>
      <c r="W82" s="5"/>
      <c r="X82" s="5"/>
      <c r="Y82" s="5"/>
      <c r="Z82" s="5"/>
      <c r="AA82" s="6"/>
    </row>
    <row r="83" spans="2:27" x14ac:dyDescent="0.25">
      <c r="B83" s="6"/>
      <c r="D83" s="33"/>
      <c r="E83" s="5"/>
      <c r="F83" s="7"/>
      <c r="G83" s="17"/>
      <c r="I83" s="4"/>
      <c r="J83" s="6"/>
      <c r="K83" s="11"/>
      <c r="L83" s="18"/>
      <c r="O83" s="4"/>
      <c r="P83" s="6"/>
      <c r="Q83" s="14"/>
      <c r="R83" s="4"/>
      <c r="S83" s="5"/>
      <c r="T83" s="6"/>
      <c r="U83" s="14"/>
      <c r="V83" s="4"/>
      <c r="W83" s="5"/>
      <c r="X83" s="5"/>
      <c r="Y83" s="5"/>
      <c r="Z83" s="5"/>
      <c r="AA83" s="6"/>
    </row>
    <row r="84" spans="2:27" x14ac:dyDescent="0.25">
      <c r="B84" s="6"/>
      <c r="D84" s="33"/>
      <c r="E84" s="5"/>
      <c r="F84" s="7"/>
      <c r="G84" s="17"/>
      <c r="I84" s="4"/>
      <c r="J84" s="6"/>
      <c r="K84" s="11"/>
      <c r="L84" s="18"/>
      <c r="O84" s="4"/>
      <c r="P84" s="6"/>
      <c r="Q84" s="14"/>
      <c r="R84" s="4"/>
      <c r="S84" s="5"/>
      <c r="T84" s="6"/>
      <c r="U84" s="14"/>
      <c r="V84" s="4"/>
      <c r="W84" s="5"/>
      <c r="X84" s="5"/>
      <c r="Y84" s="5"/>
      <c r="Z84" s="5"/>
      <c r="AA84" s="6"/>
    </row>
    <row r="85" spans="2:27" x14ac:dyDescent="0.25">
      <c r="B85" s="6"/>
      <c r="D85" s="33"/>
      <c r="E85" s="5"/>
      <c r="F85" s="7"/>
      <c r="G85" s="17"/>
      <c r="I85" s="4"/>
      <c r="J85" s="6"/>
      <c r="K85" s="11"/>
      <c r="L85" s="18"/>
      <c r="O85" s="4"/>
      <c r="P85" s="6"/>
      <c r="Q85" s="14"/>
      <c r="R85" s="4"/>
      <c r="S85" s="5"/>
      <c r="T85" s="6"/>
      <c r="U85" s="14"/>
      <c r="V85" s="4"/>
      <c r="W85" s="5"/>
      <c r="X85" s="5"/>
      <c r="Y85" s="5"/>
      <c r="Z85" s="5"/>
      <c r="AA85" s="6"/>
    </row>
    <row r="86" spans="2:27" x14ac:dyDescent="0.25">
      <c r="B86" s="6"/>
      <c r="D86" s="33"/>
      <c r="E86" s="5"/>
      <c r="F86" s="7"/>
      <c r="G86" s="17"/>
      <c r="I86" s="4"/>
      <c r="J86" s="6"/>
      <c r="K86" s="11"/>
      <c r="L86" s="18"/>
      <c r="O86" s="4"/>
      <c r="P86" s="6"/>
      <c r="Q86" s="14"/>
      <c r="R86" s="4"/>
      <c r="S86" s="5"/>
      <c r="T86" s="6"/>
      <c r="U86" s="14"/>
      <c r="V86" s="4"/>
      <c r="W86" s="5"/>
      <c r="X86" s="5"/>
      <c r="Y86" s="5"/>
      <c r="Z86" s="5"/>
      <c r="AA86" s="6"/>
    </row>
    <row r="87" spans="2:27" x14ac:dyDescent="0.25">
      <c r="B87" s="6"/>
      <c r="D87" s="33"/>
      <c r="E87" s="5"/>
      <c r="F87" s="7"/>
      <c r="G87" s="17"/>
      <c r="I87" s="4"/>
      <c r="J87" s="6"/>
      <c r="K87" s="11"/>
      <c r="L87" s="18"/>
      <c r="O87" s="4"/>
      <c r="P87" s="6"/>
      <c r="Q87" s="14"/>
      <c r="R87" s="4"/>
      <c r="S87" s="5"/>
      <c r="T87" s="6"/>
      <c r="U87" s="14"/>
      <c r="V87" s="4"/>
      <c r="W87" s="5"/>
      <c r="X87" s="5"/>
      <c r="Y87" s="5"/>
      <c r="Z87" s="5"/>
      <c r="AA87" s="6"/>
    </row>
    <row r="88" spans="2:27" x14ac:dyDescent="0.25">
      <c r="B88" s="6"/>
      <c r="D88" s="33"/>
      <c r="E88" s="5"/>
      <c r="F88" s="7"/>
      <c r="G88" s="17"/>
      <c r="I88" s="4"/>
      <c r="J88" s="6"/>
      <c r="K88" s="11"/>
      <c r="L88" s="18"/>
      <c r="O88" s="4"/>
      <c r="P88" s="6"/>
      <c r="Q88" s="14"/>
      <c r="R88" s="4"/>
      <c r="S88" s="5"/>
      <c r="T88" s="6"/>
      <c r="U88" s="14"/>
      <c r="V88" s="4"/>
      <c r="W88" s="5"/>
      <c r="X88" s="5"/>
      <c r="Y88" s="5"/>
      <c r="Z88" s="5"/>
      <c r="AA88" s="6"/>
    </row>
    <row r="89" spans="2:27" x14ac:dyDescent="0.25">
      <c r="B89" s="6"/>
      <c r="D89" s="33"/>
      <c r="E89" s="5"/>
      <c r="F89" s="7"/>
      <c r="G89" s="17"/>
      <c r="I89" s="4"/>
      <c r="J89" s="6"/>
      <c r="K89" s="11"/>
      <c r="L89" s="18"/>
      <c r="O89" s="4"/>
      <c r="P89" s="6"/>
      <c r="Q89" s="14"/>
      <c r="R89" s="4"/>
      <c r="S89" s="5"/>
      <c r="T89" s="6"/>
      <c r="U89" s="14"/>
      <c r="V89" s="4"/>
      <c r="W89" s="5"/>
      <c r="X89" s="5"/>
      <c r="Y89" s="5"/>
      <c r="Z89" s="5"/>
      <c r="AA89" s="6"/>
    </row>
    <row r="90" spans="2:27" x14ac:dyDescent="0.25">
      <c r="B90" s="6"/>
      <c r="D90" s="33"/>
      <c r="E90" s="5"/>
      <c r="F90" s="7"/>
      <c r="G90" s="17"/>
      <c r="I90" s="4"/>
      <c r="J90" s="6"/>
      <c r="K90" s="11"/>
      <c r="L90" s="18"/>
      <c r="O90" s="4"/>
      <c r="P90" s="6"/>
      <c r="Q90" s="14"/>
      <c r="R90" s="4"/>
      <c r="S90" s="5"/>
      <c r="T90" s="6"/>
      <c r="U90" s="14"/>
      <c r="V90" s="4"/>
      <c r="W90" s="5"/>
      <c r="X90" s="5"/>
      <c r="Y90" s="5"/>
      <c r="Z90" s="5"/>
      <c r="AA90" s="6"/>
    </row>
    <row r="91" spans="2:27" x14ac:dyDescent="0.25">
      <c r="B91" s="6"/>
      <c r="D91" s="33"/>
      <c r="E91" s="5"/>
      <c r="F91" s="7"/>
      <c r="G91" s="17"/>
      <c r="I91" s="4"/>
      <c r="J91" s="6"/>
      <c r="K91" s="11"/>
      <c r="L91" s="18"/>
      <c r="O91" s="4"/>
      <c r="P91" s="6"/>
      <c r="Q91" s="14"/>
      <c r="R91" s="4"/>
      <c r="S91" s="5"/>
      <c r="T91" s="6"/>
      <c r="U91" s="14"/>
      <c r="V91" s="4"/>
      <c r="W91" s="5"/>
      <c r="X91" s="5"/>
      <c r="Y91" s="5"/>
      <c r="Z91" s="5"/>
      <c r="AA91" s="6"/>
    </row>
    <row r="92" spans="2:27" x14ac:dyDescent="0.25">
      <c r="B92" s="6"/>
      <c r="D92" s="33"/>
      <c r="E92" s="5"/>
      <c r="F92" s="7"/>
      <c r="G92" s="17"/>
      <c r="I92" s="4"/>
      <c r="J92" s="6"/>
      <c r="K92" s="11"/>
      <c r="L92" s="18"/>
      <c r="O92" s="4"/>
      <c r="P92" s="6"/>
      <c r="Q92" s="14"/>
      <c r="R92" s="4"/>
      <c r="S92" s="5"/>
      <c r="T92" s="6"/>
      <c r="U92" s="14"/>
      <c r="V92" s="4"/>
      <c r="W92" s="5"/>
      <c r="X92" s="5"/>
      <c r="Y92" s="5"/>
      <c r="Z92" s="5"/>
      <c r="AA92" s="6"/>
    </row>
    <row r="93" spans="2:27" x14ac:dyDescent="0.25">
      <c r="B93" s="6"/>
      <c r="D93" s="33"/>
      <c r="E93" s="5"/>
      <c r="F93" s="7"/>
      <c r="G93" s="17"/>
      <c r="I93" s="4"/>
      <c r="J93" s="6"/>
      <c r="K93" s="11"/>
      <c r="L93" s="18"/>
      <c r="O93" s="4"/>
      <c r="P93" s="6"/>
      <c r="Q93" s="14"/>
      <c r="R93" s="4"/>
      <c r="S93" s="5"/>
      <c r="T93" s="6"/>
      <c r="U93" s="14"/>
      <c r="V93" s="4"/>
      <c r="W93" s="5"/>
      <c r="X93" s="5"/>
      <c r="Y93" s="5"/>
      <c r="Z93" s="5"/>
      <c r="AA93" s="6"/>
    </row>
    <row r="94" spans="2:27" x14ac:dyDescent="0.25">
      <c r="B94" s="6"/>
      <c r="D94" s="33"/>
      <c r="E94" s="5"/>
      <c r="F94" s="7"/>
      <c r="G94" s="17"/>
      <c r="I94" s="4"/>
      <c r="J94" s="6"/>
      <c r="K94" s="11"/>
      <c r="L94" s="18"/>
      <c r="O94" s="4"/>
      <c r="P94" s="6"/>
      <c r="Q94" s="14"/>
      <c r="R94" s="4"/>
      <c r="S94" s="5"/>
      <c r="T94" s="6"/>
      <c r="U94" s="14"/>
      <c r="V94" s="4"/>
      <c r="W94" s="5"/>
      <c r="X94" s="5"/>
      <c r="Y94" s="5"/>
      <c r="Z94" s="5"/>
      <c r="AA94" s="6"/>
    </row>
    <row r="95" spans="2:27" x14ac:dyDescent="0.25">
      <c r="B95" s="6"/>
      <c r="D95" s="33"/>
      <c r="E95" s="5"/>
      <c r="F95" s="7"/>
      <c r="G95" s="17"/>
      <c r="I95" s="4"/>
      <c r="J95" s="6"/>
      <c r="K95" s="11"/>
      <c r="L95" s="18"/>
      <c r="O95" s="4"/>
      <c r="P95" s="6"/>
      <c r="Q95" s="14"/>
      <c r="R95" s="4"/>
      <c r="S95" s="5"/>
      <c r="T95" s="6"/>
      <c r="U95" s="14"/>
      <c r="V95" s="4"/>
      <c r="W95" s="5"/>
      <c r="X95" s="5"/>
      <c r="Y95" s="5"/>
      <c r="Z95" s="5"/>
      <c r="AA95" s="6"/>
    </row>
    <row r="96" spans="2:27" x14ac:dyDescent="0.25">
      <c r="B96" s="6"/>
      <c r="D96" s="33"/>
      <c r="E96" s="5"/>
      <c r="F96" s="7"/>
      <c r="G96" s="17"/>
      <c r="I96" s="4"/>
      <c r="J96" s="6"/>
      <c r="K96" s="11"/>
      <c r="L96" s="18"/>
      <c r="O96" s="4"/>
      <c r="P96" s="6"/>
      <c r="Q96" s="14"/>
      <c r="R96" s="4"/>
      <c r="S96" s="5"/>
      <c r="T96" s="6"/>
      <c r="U96" s="14"/>
      <c r="V96" s="4"/>
      <c r="W96" s="5"/>
      <c r="X96" s="5"/>
      <c r="Y96" s="5"/>
      <c r="Z96" s="5"/>
      <c r="AA96" s="6"/>
    </row>
    <row r="97" spans="2:27" x14ac:dyDescent="0.25">
      <c r="B97" s="6"/>
      <c r="D97" s="33"/>
      <c r="E97" s="5"/>
      <c r="F97" s="7"/>
      <c r="G97" s="17"/>
      <c r="I97" s="4"/>
      <c r="J97" s="6"/>
      <c r="K97" s="11"/>
      <c r="L97" s="18"/>
      <c r="O97" s="4"/>
      <c r="P97" s="6"/>
      <c r="Q97" s="14"/>
      <c r="R97" s="4"/>
      <c r="S97" s="5"/>
      <c r="T97" s="6"/>
      <c r="U97" s="14"/>
      <c r="V97" s="4"/>
      <c r="W97" s="5"/>
      <c r="X97" s="5"/>
      <c r="Y97" s="5"/>
      <c r="Z97" s="5"/>
      <c r="AA97" s="6"/>
    </row>
    <row r="98" spans="2:27" x14ac:dyDescent="0.25">
      <c r="B98" s="6"/>
      <c r="D98" s="33"/>
      <c r="E98" s="5"/>
      <c r="F98" s="7"/>
      <c r="G98" s="17"/>
      <c r="I98" s="4"/>
      <c r="J98" s="6"/>
      <c r="K98" s="11"/>
      <c r="L98" s="18"/>
      <c r="O98" s="4"/>
      <c r="P98" s="6"/>
      <c r="Q98" s="14"/>
      <c r="R98" s="4"/>
      <c r="S98" s="5"/>
      <c r="T98" s="6"/>
      <c r="U98" s="14"/>
      <c r="V98" s="4"/>
      <c r="W98" s="5"/>
      <c r="X98" s="5"/>
      <c r="Y98" s="5"/>
      <c r="Z98" s="5"/>
      <c r="AA98" s="6"/>
    </row>
    <row r="99" spans="2:27" x14ac:dyDescent="0.25">
      <c r="B99" s="6"/>
      <c r="D99" s="33"/>
      <c r="E99" s="5"/>
      <c r="F99" s="7"/>
      <c r="G99" s="17"/>
      <c r="I99" s="4"/>
      <c r="J99" s="6"/>
      <c r="K99" s="11"/>
      <c r="L99" s="18"/>
      <c r="O99" s="4"/>
      <c r="P99" s="6"/>
      <c r="Q99" s="14"/>
      <c r="R99" s="4"/>
      <c r="S99" s="5"/>
      <c r="T99" s="6"/>
      <c r="U99" s="14"/>
      <c r="V99" s="4"/>
      <c r="W99" s="5"/>
      <c r="X99" s="5"/>
      <c r="Y99" s="5"/>
      <c r="Z99" s="5"/>
      <c r="AA99" s="6"/>
    </row>
    <row r="100" spans="2:27" x14ac:dyDescent="0.25">
      <c r="B100" s="6"/>
      <c r="D100" s="33"/>
      <c r="E100" s="5"/>
      <c r="F100" s="7"/>
      <c r="G100" s="17"/>
      <c r="I100" s="4"/>
      <c r="J100" s="6"/>
      <c r="K100" s="11"/>
      <c r="L100" s="18"/>
      <c r="O100" s="4"/>
      <c r="P100" s="6"/>
      <c r="Q100" s="14"/>
      <c r="R100" s="4"/>
      <c r="S100" s="5"/>
      <c r="T100" s="6"/>
      <c r="U100" s="14"/>
      <c r="V100" s="4"/>
      <c r="W100" s="5"/>
      <c r="X100" s="5"/>
      <c r="Y100" s="5"/>
      <c r="Z100" s="5"/>
      <c r="AA100" s="6"/>
    </row>
    <row r="101" spans="2:27" x14ac:dyDescent="0.25">
      <c r="B101" s="6"/>
      <c r="D101" s="33"/>
      <c r="E101" s="5"/>
      <c r="F101" s="7"/>
      <c r="G101" s="17"/>
      <c r="I101" s="4"/>
      <c r="J101" s="6"/>
      <c r="K101" s="11"/>
      <c r="L101" s="18"/>
      <c r="O101" s="4"/>
      <c r="P101" s="6"/>
      <c r="Q101" s="14"/>
      <c r="R101" s="4"/>
      <c r="S101" s="5"/>
      <c r="T101" s="6"/>
      <c r="U101" s="14"/>
      <c r="V101" s="4"/>
      <c r="W101" s="5"/>
      <c r="X101" s="5"/>
      <c r="Y101" s="5"/>
      <c r="Z101" s="5"/>
      <c r="AA101" s="6"/>
    </row>
    <row r="102" spans="2:27" x14ac:dyDescent="0.25">
      <c r="B102" s="6"/>
      <c r="D102" s="33"/>
      <c r="E102" s="5"/>
      <c r="F102" s="7"/>
      <c r="G102" s="17"/>
      <c r="I102" s="4"/>
      <c r="J102" s="6"/>
      <c r="K102" s="11"/>
      <c r="L102" s="18"/>
      <c r="O102" s="4"/>
      <c r="P102" s="6"/>
      <c r="Q102" s="14"/>
      <c r="R102" s="4"/>
      <c r="S102" s="5"/>
      <c r="T102" s="6"/>
      <c r="U102" s="14"/>
      <c r="V102" s="4"/>
      <c r="W102" s="5"/>
      <c r="X102" s="5"/>
      <c r="Y102" s="5"/>
      <c r="Z102" s="5"/>
      <c r="AA102" s="6"/>
    </row>
    <row r="103" spans="2:27" x14ac:dyDescent="0.25">
      <c r="B103" s="6"/>
      <c r="D103" s="33"/>
      <c r="E103" s="5"/>
      <c r="F103" s="7"/>
      <c r="G103" s="17"/>
      <c r="I103" s="4"/>
      <c r="J103" s="6"/>
      <c r="K103" s="11"/>
      <c r="L103" s="18"/>
      <c r="O103" s="4"/>
      <c r="P103" s="6"/>
      <c r="Q103" s="14"/>
      <c r="R103" s="4"/>
      <c r="S103" s="5"/>
      <c r="T103" s="6"/>
      <c r="U103" s="14"/>
      <c r="V103" s="4"/>
      <c r="W103" s="5"/>
      <c r="X103" s="5"/>
      <c r="Y103" s="5"/>
      <c r="Z103" s="5"/>
      <c r="AA103" s="6"/>
    </row>
    <row r="104" spans="2:27" x14ac:dyDescent="0.25">
      <c r="B104" s="6"/>
      <c r="D104" s="33"/>
      <c r="E104" s="5"/>
      <c r="F104" s="7"/>
      <c r="G104" s="17"/>
      <c r="I104" s="4"/>
      <c r="J104" s="6"/>
      <c r="K104" s="11"/>
      <c r="L104" s="18"/>
      <c r="O104" s="4"/>
      <c r="P104" s="6"/>
      <c r="Q104" s="14"/>
      <c r="R104" s="4"/>
      <c r="S104" s="5"/>
      <c r="T104" s="6"/>
      <c r="U104" s="14"/>
      <c r="V104" s="4"/>
      <c r="W104" s="5"/>
      <c r="X104" s="5"/>
      <c r="Y104" s="5"/>
      <c r="Z104" s="5"/>
      <c r="AA104" s="6"/>
    </row>
    <row r="105" spans="2:27" x14ac:dyDescent="0.25">
      <c r="B105" s="6"/>
      <c r="D105" s="33"/>
      <c r="E105" s="5"/>
      <c r="F105" s="7"/>
      <c r="G105" s="17"/>
      <c r="I105" s="4"/>
      <c r="J105" s="6"/>
      <c r="K105" s="11"/>
      <c r="L105" s="18"/>
      <c r="O105" s="4"/>
      <c r="P105" s="6"/>
      <c r="Q105" s="14"/>
      <c r="R105" s="4"/>
      <c r="S105" s="5"/>
      <c r="T105" s="6"/>
      <c r="U105" s="14"/>
      <c r="V105" s="4"/>
      <c r="W105" s="5"/>
      <c r="X105" s="5"/>
      <c r="Y105" s="5"/>
      <c r="Z105" s="5"/>
      <c r="AA105" s="6"/>
    </row>
    <row r="106" spans="2:27" x14ac:dyDescent="0.25">
      <c r="B106" s="6"/>
      <c r="D106" s="33"/>
      <c r="E106" s="5"/>
      <c r="F106" s="7"/>
      <c r="G106" s="17"/>
      <c r="I106" s="4"/>
      <c r="J106" s="6"/>
      <c r="K106" s="11"/>
      <c r="L106" s="18"/>
      <c r="O106" s="4"/>
      <c r="P106" s="6"/>
      <c r="Q106" s="14"/>
      <c r="R106" s="4"/>
      <c r="S106" s="5"/>
      <c r="T106" s="6"/>
      <c r="U106" s="14"/>
      <c r="V106" s="4"/>
      <c r="W106" s="5"/>
      <c r="X106" s="5"/>
      <c r="Y106" s="5"/>
      <c r="Z106" s="5"/>
      <c r="AA106" s="6"/>
    </row>
    <row r="107" spans="2:27" x14ac:dyDescent="0.25">
      <c r="B107" s="6"/>
      <c r="D107" s="33"/>
      <c r="E107" s="5"/>
      <c r="F107" s="7"/>
      <c r="G107" s="17"/>
      <c r="I107" s="4"/>
      <c r="J107" s="6"/>
      <c r="K107" s="11"/>
      <c r="L107" s="18"/>
      <c r="O107" s="4"/>
      <c r="P107" s="6"/>
      <c r="Q107" s="14"/>
      <c r="R107" s="4"/>
      <c r="S107" s="5"/>
      <c r="T107" s="6"/>
      <c r="U107" s="14"/>
      <c r="V107" s="4"/>
      <c r="W107" s="5"/>
      <c r="X107" s="5"/>
      <c r="Y107" s="5"/>
      <c r="Z107" s="5"/>
      <c r="AA107" s="6"/>
    </row>
    <row r="108" spans="2:27" x14ac:dyDescent="0.25">
      <c r="B108" s="6"/>
      <c r="D108" s="33"/>
      <c r="E108" s="5"/>
      <c r="F108" s="7"/>
      <c r="G108" s="17"/>
      <c r="I108" s="4"/>
      <c r="J108" s="6"/>
      <c r="K108" s="11"/>
      <c r="L108" s="18"/>
      <c r="O108" s="4"/>
      <c r="P108" s="6"/>
      <c r="Q108" s="14"/>
      <c r="R108" s="4"/>
      <c r="S108" s="5"/>
      <c r="T108" s="6"/>
      <c r="U108" s="14"/>
      <c r="V108" s="4"/>
      <c r="W108" s="5"/>
      <c r="X108" s="5"/>
      <c r="Y108" s="5"/>
      <c r="Z108" s="5"/>
      <c r="AA108" s="6"/>
    </row>
    <row r="109" spans="2:27" x14ac:dyDescent="0.25">
      <c r="B109" s="6"/>
      <c r="D109" s="33"/>
      <c r="E109" s="5"/>
      <c r="F109" s="7"/>
      <c r="G109" s="17"/>
      <c r="I109" s="4"/>
      <c r="J109" s="6"/>
      <c r="K109" s="11"/>
      <c r="L109" s="18"/>
      <c r="O109" s="4"/>
      <c r="P109" s="6"/>
      <c r="Q109" s="14"/>
      <c r="R109" s="4"/>
      <c r="S109" s="5"/>
      <c r="T109" s="6"/>
      <c r="U109" s="14"/>
      <c r="V109" s="4"/>
      <c r="W109" s="5"/>
      <c r="X109" s="5"/>
      <c r="Y109" s="5"/>
      <c r="Z109" s="5"/>
      <c r="AA109" s="6"/>
    </row>
    <row r="110" spans="2:27" x14ac:dyDescent="0.25">
      <c r="B110" s="6"/>
      <c r="D110" s="33"/>
      <c r="E110" s="5"/>
      <c r="F110" s="7"/>
      <c r="G110" s="17"/>
      <c r="I110" s="4"/>
      <c r="J110" s="6"/>
      <c r="K110" s="11"/>
      <c r="L110" s="18"/>
      <c r="O110" s="4"/>
      <c r="P110" s="6"/>
      <c r="Q110" s="14"/>
      <c r="R110" s="4"/>
      <c r="S110" s="5"/>
      <c r="T110" s="6"/>
      <c r="U110" s="14"/>
      <c r="V110" s="4"/>
      <c r="W110" s="5"/>
      <c r="X110" s="5"/>
      <c r="Y110" s="5"/>
      <c r="Z110" s="5"/>
      <c r="AA110" s="6"/>
    </row>
    <row r="111" spans="2:27" x14ac:dyDescent="0.25">
      <c r="B111" s="6"/>
      <c r="D111" s="33"/>
      <c r="E111" s="5"/>
      <c r="F111" s="7"/>
      <c r="G111" s="17"/>
      <c r="I111" s="4"/>
      <c r="J111" s="6"/>
      <c r="K111" s="11"/>
      <c r="L111" s="18"/>
      <c r="O111" s="4"/>
      <c r="P111" s="6"/>
      <c r="Q111" s="14"/>
      <c r="R111" s="4"/>
      <c r="S111" s="5"/>
      <c r="T111" s="6"/>
      <c r="U111" s="14"/>
      <c r="V111" s="4"/>
      <c r="W111" s="5"/>
      <c r="X111" s="5"/>
      <c r="Y111" s="5"/>
      <c r="Z111" s="5"/>
      <c r="AA111" s="6"/>
    </row>
    <row r="112" spans="2:27" x14ac:dyDescent="0.25">
      <c r="B112" s="6"/>
      <c r="D112" s="33"/>
      <c r="E112" s="5"/>
      <c r="F112" s="7"/>
      <c r="G112" s="17"/>
      <c r="I112" s="4"/>
      <c r="J112" s="6"/>
      <c r="K112" s="11"/>
      <c r="L112" s="18"/>
      <c r="O112" s="4"/>
      <c r="P112" s="6"/>
      <c r="Q112" s="14"/>
      <c r="R112" s="4"/>
      <c r="S112" s="5"/>
      <c r="T112" s="6"/>
      <c r="U112" s="14"/>
      <c r="V112" s="4"/>
      <c r="W112" s="5"/>
      <c r="X112" s="5"/>
      <c r="Y112" s="5"/>
      <c r="Z112" s="5"/>
      <c r="AA112" s="6"/>
    </row>
    <row r="113" spans="2:27" x14ac:dyDescent="0.25">
      <c r="B113" s="6"/>
      <c r="D113" s="33"/>
      <c r="E113" s="5"/>
      <c r="F113" s="7"/>
      <c r="G113" s="17"/>
      <c r="I113" s="4"/>
      <c r="J113" s="6"/>
      <c r="K113" s="11"/>
      <c r="L113" s="18"/>
      <c r="O113" s="4"/>
      <c r="P113" s="6"/>
      <c r="Q113" s="14"/>
      <c r="R113" s="4"/>
      <c r="S113" s="5"/>
      <c r="T113" s="6"/>
      <c r="U113" s="14"/>
      <c r="V113" s="4"/>
      <c r="W113" s="5"/>
      <c r="X113" s="5"/>
      <c r="Y113" s="5"/>
      <c r="Z113" s="5"/>
      <c r="AA113" s="6"/>
    </row>
    <row r="114" spans="2:27" x14ac:dyDescent="0.25">
      <c r="B114" s="6"/>
      <c r="D114" s="33"/>
      <c r="E114" s="5"/>
      <c r="F114" s="7"/>
      <c r="G114" s="17"/>
      <c r="I114" s="4"/>
      <c r="J114" s="6"/>
      <c r="K114" s="11"/>
      <c r="L114" s="18"/>
      <c r="O114" s="4"/>
      <c r="P114" s="6"/>
      <c r="Q114" s="14"/>
      <c r="R114" s="4"/>
      <c r="S114" s="5"/>
      <c r="T114" s="6"/>
      <c r="U114" s="14"/>
      <c r="V114" s="4"/>
      <c r="W114" s="5"/>
      <c r="X114" s="5"/>
      <c r="Y114" s="5"/>
      <c r="Z114" s="5"/>
      <c r="AA114" s="6"/>
    </row>
    <row r="115" spans="2:27" x14ac:dyDescent="0.25">
      <c r="B115" s="6"/>
      <c r="D115" s="33"/>
      <c r="E115" s="5"/>
      <c r="F115" s="7"/>
      <c r="G115" s="17"/>
      <c r="I115" s="4"/>
      <c r="J115" s="6"/>
      <c r="K115" s="11"/>
      <c r="L115" s="18"/>
      <c r="O115" s="4"/>
      <c r="P115" s="6"/>
      <c r="Q115" s="14"/>
      <c r="R115" s="4"/>
      <c r="S115" s="5"/>
      <c r="T115" s="6"/>
      <c r="U115" s="14"/>
      <c r="V115" s="4"/>
      <c r="W115" s="5"/>
      <c r="X115" s="5"/>
      <c r="Y115" s="5"/>
      <c r="Z115" s="5"/>
      <c r="AA115" s="6"/>
    </row>
    <row r="116" spans="2:27" x14ac:dyDescent="0.25">
      <c r="B116" s="6"/>
      <c r="D116" s="33"/>
      <c r="E116" s="5"/>
      <c r="F116" s="7"/>
      <c r="G116" s="17"/>
      <c r="I116" s="4"/>
      <c r="J116" s="6"/>
      <c r="K116" s="11"/>
      <c r="L116" s="18"/>
      <c r="O116" s="4"/>
      <c r="P116" s="6"/>
      <c r="Q116" s="14"/>
      <c r="R116" s="4"/>
      <c r="S116" s="5"/>
      <c r="T116" s="6"/>
      <c r="U116" s="14"/>
      <c r="V116" s="4"/>
      <c r="W116" s="5"/>
      <c r="X116" s="5"/>
      <c r="Y116" s="5"/>
      <c r="Z116" s="5"/>
      <c r="AA116" s="6"/>
    </row>
    <row r="117" spans="2:27" x14ac:dyDescent="0.25">
      <c r="B117" s="6"/>
      <c r="D117" s="33"/>
      <c r="E117" s="5"/>
      <c r="F117" s="7"/>
      <c r="G117" s="17"/>
      <c r="I117" s="4"/>
      <c r="J117" s="6"/>
      <c r="K117" s="11"/>
      <c r="L117" s="18"/>
      <c r="O117" s="4"/>
      <c r="P117" s="6"/>
      <c r="Q117" s="14"/>
      <c r="R117" s="4"/>
      <c r="S117" s="5"/>
      <c r="T117" s="6"/>
      <c r="U117" s="14"/>
      <c r="V117" s="4"/>
      <c r="W117" s="5"/>
      <c r="X117" s="5"/>
      <c r="Y117" s="5"/>
      <c r="Z117" s="5"/>
      <c r="AA117" s="6"/>
    </row>
    <row r="118" spans="2:27" x14ac:dyDescent="0.25">
      <c r="B118" s="6"/>
      <c r="D118" s="33"/>
      <c r="E118" s="5"/>
      <c r="F118" s="7"/>
      <c r="G118" s="17"/>
      <c r="I118" s="4"/>
      <c r="J118" s="6"/>
      <c r="K118" s="11"/>
      <c r="L118" s="18"/>
      <c r="O118" s="4"/>
      <c r="P118" s="6"/>
      <c r="Q118" s="14"/>
      <c r="R118" s="4"/>
      <c r="S118" s="5"/>
      <c r="T118" s="6"/>
      <c r="U118" s="14"/>
      <c r="V118" s="4"/>
      <c r="W118" s="5"/>
      <c r="X118" s="5"/>
      <c r="Y118" s="5"/>
      <c r="Z118" s="5"/>
      <c r="AA118" s="6"/>
    </row>
    <row r="119" spans="2:27" x14ac:dyDescent="0.25">
      <c r="B119" s="6"/>
      <c r="D119" s="33"/>
      <c r="E119" s="5"/>
      <c r="F119" s="7"/>
      <c r="G119" s="17"/>
      <c r="I119" s="4"/>
      <c r="J119" s="6"/>
      <c r="K119" s="11"/>
      <c r="L119" s="18"/>
      <c r="O119" s="4"/>
      <c r="P119" s="6"/>
      <c r="Q119" s="14"/>
      <c r="R119" s="4"/>
      <c r="S119" s="5"/>
      <c r="T119" s="6"/>
      <c r="U119" s="14"/>
      <c r="V119" s="4"/>
      <c r="W119" s="5"/>
      <c r="X119" s="5"/>
      <c r="Y119" s="5"/>
      <c r="Z119" s="5"/>
      <c r="AA119" s="6"/>
    </row>
    <row r="120" spans="2:27" x14ac:dyDescent="0.25">
      <c r="B120" s="6"/>
      <c r="D120" s="33"/>
      <c r="E120" s="5"/>
      <c r="F120" s="7"/>
      <c r="G120" s="17"/>
      <c r="I120" s="4"/>
      <c r="J120" s="6"/>
      <c r="K120" s="11"/>
      <c r="L120" s="18"/>
      <c r="O120" s="4"/>
      <c r="P120" s="6"/>
      <c r="Q120" s="14"/>
      <c r="R120" s="4"/>
      <c r="S120" s="5"/>
      <c r="T120" s="6"/>
      <c r="U120" s="14"/>
      <c r="V120" s="4"/>
      <c r="W120" s="5"/>
      <c r="X120" s="5"/>
      <c r="Y120" s="5"/>
      <c r="Z120" s="5"/>
      <c r="AA120" s="6"/>
    </row>
    <row r="121" spans="2:27" x14ac:dyDescent="0.25">
      <c r="B121" s="6"/>
      <c r="D121" s="33"/>
      <c r="E121" s="5"/>
      <c r="F121" s="7"/>
      <c r="G121" s="17"/>
      <c r="I121" s="4"/>
      <c r="J121" s="6"/>
      <c r="K121" s="11"/>
      <c r="L121" s="18"/>
      <c r="O121" s="4"/>
      <c r="P121" s="6"/>
      <c r="Q121" s="14"/>
      <c r="R121" s="4"/>
      <c r="S121" s="5"/>
      <c r="T121" s="6"/>
      <c r="U121" s="14"/>
      <c r="V121" s="4"/>
      <c r="W121" s="5"/>
      <c r="X121" s="5"/>
      <c r="Y121" s="5"/>
      <c r="Z121" s="5"/>
      <c r="AA121" s="6"/>
    </row>
    <row r="122" spans="2:27" x14ac:dyDescent="0.25">
      <c r="B122" s="6"/>
      <c r="D122" s="33"/>
      <c r="E122" s="5"/>
      <c r="F122" s="7"/>
      <c r="G122" s="17"/>
      <c r="I122" s="4"/>
      <c r="J122" s="6"/>
      <c r="K122" s="11"/>
      <c r="L122" s="18"/>
      <c r="O122" s="4"/>
      <c r="P122" s="6"/>
      <c r="Q122" s="14"/>
      <c r="R122" s="4"/>
      <c r="S122" s="5"/>
      <c r="T122" s="6"/>
      <c r="U122" s="14"/>
      <c r="V122" s="4"/>
      <c r="W122" s="5"/>
      <c r="X122" s="5"/>
      <c r="Y122" s="5"/>
      <c r="Z122" s="5"/>
      <c r="AA122" s="6"/>
    </row>
    <row r="123" spans="2:27" x14ac:dyDescent="0.25">
      <c r="B123" s="6"/>
      <c r="D123" s="33"/>
      <c r="E123" s="5"/>
      <c r="F123" s="7"/>
      <c r="G123" s="17"/>
      <c r="I123" s="4"/>
      <c r="J123" s="6"/>
      <c r="K123" s="11"/>
      <c r="L123" s="18"/>
      <c r="O123" s="4"/>
      <c r="P123" s="6"/>
      <c r="Q123" s="14"/>
      <c r="R123" s="4"/>
      <c r="S123" s="5"/>
      <c r="T123" s="6"/>
      <c r="U123" s="14"/>
      <c r="V123" s="4"/>
      <c r="W123" s="5"/>
      <c r="X123" s="5"/>
      <c r="Y123" s="5"/>
      <c r="Z123" s="5"/>
      <c r="AA123" s="6"/>
    </row>
    <row r="124" spans="2:27" x14ac:dyDescent="0.25">
      <c r="B124" s="6"/>
      <c r="D124" s="33"/>
      <c r="E124" s="5"/>
      <c r="F124" s="7"/>
      <c r="G124" s="17"/>
      <c r="I124" s="4"/>
      <c r="J124" s="6"/>
      <c r="K124" s="11"/>
      <c r="L124" s="18"/>
      <c r="O124" s="4"/>
      <c r="P124" s="6"/>
      <c r="Q124" s="14"/>
      <c r="R124" s="4"/>
      <c r="S124" s="5"/>
      <c r="T124" s="6"/>
      <c r="U124" s="14"/>
      <c r="V124" s="4"/>
      <c r="W124" s="5"/>
      <c r="X124" s="5"/>
      <c r="Y124" s="5"/>
      <c r="Z124" s="5"/>
      <c r="AA124" s="6"/>
    </row>
    <row r="125" spans="2:27" x14ac:dyDescent="0.25">
      <c r="B125" s="6"/>
      <c r="D125" s="33"/>
      <c r="E125" s="5"/>
      <c r="F125" s="7"/>
      <c r="G125" s="17"/>
      <c r="I125" s="4"/>
      <c r="J125" s="6"/>
      <c r="K125" s="11"/>
      <c r="L125" s="18"/>
      <c r="O125" s="4"/>
      <c r="P125" s="6"/>
      <c r="Q125" s="14"/>
      <c r="R125" s="4"/>
      <c r="S125" s="5"/>
      <c r="T125" s="6"/>
      <c r="U125" s="14"/>
      <c r="V125" s="4"/>
      <c r="W125" s="5"/>
      <c r="X125" s="5"/>
      <c r="Y125" s="5"/>
      <c r="Z125" s="5"/>
      <c r="AA125" s="6"/>
    </row>
    <row r="126" spans="2:27" x14ac:dyDescent="0.25">
      <c r="B126" s="6"/>
      <c r="D126" s="33"/>
      <c r="E126" s="5"/>
      <c r="F126" s="7"/>
      <c r="G126" s="17"/>
      <c r="I126" s="4"/>
      <c r="J126" s="6"/>
      <c r="K126" s="11"/>
      <c r="L126" s="18"/>
      <c r="O126" s="4"/>
      <c r="P126" s="6"/>
      <c r="Q126" s="14"/>
      <c r="R126" s="4"/>
      <c r="S126" s="5"/>
      <c r="T126" s="6"/>
      <c r="U126" s="14"/>
      <c r="V126" s="4"/>
      <c r="W126" s="5"/>
      <c r="X126" s="5"/>
      <c r="Y126" s="5"/>
      <c r="Z126" s="5"/>
      <c r="AA126" s="6"/>
    </row>
    <row r="127" spans="2:27" x14ac:dyDescent="0.25">
      <c r="B127" s="6"/>
      <c r="D127" s="33"/>
      <c r="E127" s="5"/>
      <c r="F127" s="7"/>
      <c r="G127" s="17"/>
      <c r="I127" s="4"/>
      <c r="J127" s="6"/>
      <c r="K127" s="11"/>
      <c r="L127" s="18"/>
      <c r="O127" s="4"/>
      <c r="P127" s="6"/>
      <c r="Q127" s="14"/>
      <c r="R127" s="4"/>
      <c r="S127" s="5"/>
      <c r="T127" s="6"/>
      <c r="U127" s="14"/>
      <c r="V127" s="4"/>
      <c r="W127" s="5"/>
      <c r="X127" s="5"/>
      <c r="Y127" s="5"/>
      <c r="Z127" s="5"/>
      <c r="AA127" s="6"/>
    </row>
    <row r="128" spans="2:27" x14ac:dyDescent="0.25">
      <c r="B128" s="6"/>
      <c r="D128" s="33"/>
      <c r="E128" s="5"/>
      <c r="F128" s="7"/>
      <c r="G128" s="17"/>
      <c r="I128" s="4"/>
      <c r="J128" s="6"/>
      <c r="K128" s="11"/>
      <c r="L128" s="18"/>
      <c r="O128" s="4"/>
      <c r="P128" s="6"/>
      <c r="Q128" s="14"/>
      <c r="R128" s="4"/>
      <c r="S128" s="5"/>
      <c r="T128" s="6"/>
      <c r="U128" s="14"/>
      <c r="V128" s="4"/>
      <c r="W128" s="5"/>
      <c r="X128" s="5"/>
      <c r="Y128" s="5"/>
      <c r="Z128" s="5"/>
      <c r="AA128" s="6"/>
    </row>
    <row r="129" spans="2:27" x14ac:dyDescent="0.25">
      <c r="B129" s="6"/>
      <c r="D129" s="33"/>
      <c r="E129" s="5"/>
      <c r="F129" s="7"/>
      <c r="G129" s="17"/>
      <c r="I129" s="4"/>
      <c r="J129" s="6"/>
      <c r="K129" s="11"/>
      <c r="L129" s="18"/>
      <c r="O129" s="4"/>
      <c r="P129" s="6"/>
      <c r="Q129" s="14"/>
      <c r="R129" s="4"/>
      <c r="S129" s="5"/>
      <c r="T129" s="6"/>
      <c r="U129" s="14"/>
      <c r="V129" s="4"/>
      <c r="W129" s="5"/>
      <c r="X129" s="5"/>
      <c r="Y129" s="5"/>
      <c r="Z129" s="5"/>
      <c r="AA129" s="6"/>
    </row>
    <row r="130" spans="2:27" x14ac:dyDescent="0.25">
      <c r="B130" s="6"/>
      <c r="D130" s="33"/>
      <c r="E130" s="5"/>
      <c r="F130" s="7"/>
      <c r="G130" s="17"/>
      <c r="I130" s="4"/>
      <c r="J130" s="6"/>
      <c r="K130" s="11"/>
      <c r="L130" s="18"/>
      <c r="O130" s="4"/>
      <c r="P130" s="6"/>
      <c r="Q130" s="14"/>
      <c r="R130" s="4"/>
      <c r="S130" s="5"/>
      <c r="T130" s="6"/>
      <c r="U130" s="14"/>
      <c r="V130" s="4"/>
      <c r="W130" s="5"/>
      <c r="X130" s="5"/>
      <c r="Y130" s="5"/>
      <c r="Z130" s="5"/>
      <c r="AA130" s="6"/>
    </row>
    <row r="131" spans="2:27" x14ac:dyDescent="0.25">
      <c r="B131" s="6"/>
      <c r="D131" s="33"/>
      <c r="E131" s="5"/>
      <c r="F131" s="7"/>
      <c r="G131" s="17"/>
      <c r="I131" s="4"/>
      <c r="J131" s="6"/>
      <c r="K131" s="11"/>
      <c r="L131" s="18"/>
      <c r="O131" s="4"/>
      <c r="P131" s="6"/>
      <c r="Q131" s="14"/>
      <c r="R131" s="4"/>
      <c r="S131" s="5"/>
      <c r="T131" s="6"/>
      <c r="U131" s="14"/>
      <c r="V131" s="4"/>
      <c r="W131" s="5"/>
      <c r="X131" s="5"/>
      <c r="Y131" s="5"/>
      <c r="Z131" s="5"/>
      <c r="AA131" s="6"/>
    </row>
    <row r="132" spans="2:27" x14ac:dyDescent="0.25">
      <c r="B132" s="6"/>
      <c r="D132" s="33"/>
      <c r="E132" s="5"/>
      <c r="F132" s="7"/>
      <c r="G132" s="17"/>
      <c r="I132" s="4"/>
      <c r="J132" s="6"/>
      <c r="K132" s="11"/>
      <c r="L132" s="18"/>
      <c r="O132" s="4"/>
      <c r="P132" s="6"/>
      <c r="Q132" s="14"/>
      <c r="R132" s="4"/>
      <c r="S132" s="5"/>
      <c r="T132" s="6"/>
      <c r="U132" s="14"/>
      <c r="V132" s="4"/>
      <c r="W132" s="5"/>
      <c r="X132" s="5"/>
      <c r="Y132" s="5"/>
      <c r="Z132" s="5"/>
      <c r="AA132" s="6"/>
    </row>
    <row r="133" spans="2:27" x14ac:dyDescent="0.25">
      <c r="B133" s="6"/>
      <c r="D133" s="33"/>
      <c r="E133" s="5"/>
      <c r="F133" s="7"/>
      <c r="G133" s="17"/>
      <c r="I133" s="4"/>
      <c r="J133" s="6"/>
      <c r="K133" s="11"/>
      <c r="L133" s="18"/>
      <c r="O133" s="4"/>
      <c r="P133" s="6"/>
      <c r="Q133" s="14"/>
      <c r="R133" s="4"/>
      <c r="S133" s="5"/>
      <c r="T133" s="6"/>
      <c r="U133" s="14"/>
      <c r="V133" s="4"/>
      <c r="W133" s="5"/>
      <c r="X133" s="5"/>
      <c r="Y133" s="5"/>
      <c r="Z133" s="5"/>
      <c r="AA133" s="6"/>
    </row>
    <row r="134" spans="2:27" x14ac:dyDescent="0.25">
      <c r="B134" s="6"/>
      <c r="D134" s="33"/>
      <c r="E134" s="5"/>
      <c r="F134" s="7"/>
      <c r="G134" s="17"/>
      <c r="I134" s="4"/>
      <c r="J134" s="6"/>
      <c r="K134" s="11"/>
      <c r="L134" s="18"/>
      <c r="O134" s="4"/>
      <c r="P134" s="6"/>
      <c r="Q134" s="14"/>
      <c r="R134" s="4"/>
      <c r="S134" s="5"/>
      <c r="T134" s="6"/>
      <c r="U134" s="14"/>
      <c r="V134" s="4"/>
      <c r="W134" s="5"/>
      <c r="X134" s="5"/>
      <c r="Y134" s="5"/>
      <c r="Z134" s="5"/>
      <c r="AA134" s="6"/>
    </row>
    <row r="135" spans="2:27" x14ac:dyDescent="0.25">
      <c r="B135" s="6"/>
      <c r="D135" s="33"/>
      <c r="E135" s="5"/>
      <c r="F135" s="7"/>
      <c r="G135" s="17"/>
      <c r="I135" s="4"/>
      <c r="J135" s="6"/>
      <c r="K135" s="11"/>
      <c r="L135" s="18"/>
      <c r="O135" s="4"/>
      <c r="P135" s="6"/>
      <c r="Q135" s="14"/>
      <c r="R135" s="4"/>
      <c r="S135" s="5"/>
      <c r="T135" s="6"/>
      <c r="U135" s="14"/>
      <c r="V135" s="4"/>
      <c r="W135" s="5"/>
      <c r="X135" s="5"/>
      <c r="Y135" s="5"/>
      <c r="Z135" s="5"/>
      <c r="AA135" s="6"/>
    </row>
    <row r="136" spans="2:27" x14ac:dyDescent="0.25">
      <c r="B136" s="6"/>
      <c r="D136" s="33"/>
      <c r="E136" s="5"/>
      <c r="F136" s="7"/>
      <c r="G136" s="17"/>
      <c r="I136" s="4"/>
      <c r="J136" s="6"/>
      <c r="K136" s="11"/>
      <c r="L136" s="18"/>
      <c r="O136" s="4"/>
      <c r="P136" s="6"/>
      <c r="Q136" s="14"/>
      <c r="R136" s="4"/>
      <c r="S136" s="5"/>
      <c r="T136" s="6"/>
      <c r="U136" s="14"/>
      <c r="V136" s="4"/>
      <c r="W136" s="5"/>
      <c r="X136" s="5"/>
      <c r="Y136" s="5"/>
      <c r="Z136" s="5"/>
      <c r="AA136" s="6"/>
    </row>
    <row r="137" spans="2:27" x14ac:dyDescent="0.25">
      <c r="B137" s="6"/>
      <c r="D137" s="33"/>
      <c r="E137" s="5"/>
      <c r="F137" s="7"/>
      <c r="G137" s="17"/>
      <c r="I137" s="4"/>
      <c r="J137" s="6"/>
      <c r="K137" s="11"/>
      <c r="L137" s="18"/>
      <c r="O137" s="4"/>
      <c r="P137" s="6"/>
      <c r="Q137" s="14"/>
      <c r="R137" s="4"/>
      <c r="S137" s="5"/>
      <c r="T137" s="6"/>
      <c r="U137" s="14"/>
      <c r="V137" s="4"/>
      <c r="W137" s="5"/>
      <c r="X137" s="5"/>
      <c r="Y137" s="5"/>
      <c r="Z137" s="5"/>
      <c r="AA137" s="6"/>
    </row>
    <row r="138" spans="2:27" x14ac:dyDescent="0.25">
      <c r="B138" s="6"/>
      <c r="D138" s="33"/>
      <c r="E138" s="5"/>
      <c r="F138" s="7"/>
      <c r="G138" s="17"/>
      <c r="I138" s="4"/>
      <c r="J138" s="6"/>
      <c r="K138" s="11"/>
      <c r="L138" s="18"/>
      <c r="O138" s="4"/>
      <c r="P138" s="6"/>
      <c r="Q138" s="14"/>
      <c r="R138" s="4"/>
      <c r="S138" s="5"/>
      <c r="T138" s="6"/>
      <c r="U138" s="14"/>
      <c r="V138" s="4"/>
      <c r="W138" s="5"/>
      <c r="X138" s="5"/>
      <c r="Y138" s="5"/>
      <c r="Z138" s="5"/>
      <c r="AA138" s="6"/>
    </row>
    <row r="139" spans="2:27" x14ac:dyDescent="0.25">
      <c r="B139" s="6"/>
      <c r="D139" s="33"/>
      <c r="E139" s="5"/>
      <c r="F139" s="7"/>
      <c r="G139" s="17"/>
      <c r="I139" s="4"/>
      <c r="J139" s="6"/>
      <c r="K139" s="11"/>
      <c r="L139" s="18"/>
      <c r="O139" s="4"/>
      <c r="P139" s="6"/>
      <c r="Q139" s="14"/>
      <c r="R139" s="4"/>
      <c r="S139" s="5"/>
      <c r="T139" s="6"/>
      <c r="U139" s="14"/>
      <c r="V139" s="4"/>
      <c r="W139" s="5"/>
      <c r="X139" s="5"/>
      <c r="Y139" s="5"/>
      <c r="Z139" s="5"/>
      <c r="AA139" s="6"/>
    </row>
    <row r="140" spans="2:27" x14ac:dyDescent="0.25">
      <c r="B140" s="6"/>
      <c r="D140" s="33"/>
      <c r="E140" s="5"/>
      <c r="F140" s="7"/>
      <c r="G140" s="17"/>
      <c r="I140" s="4"/>
      <c r="J140" s="6"/>
      <c r="K140" s="11"/>
      <c r="L140" s="18"/>
      <c r="O140" s="4"/>
      <c r="P140" s="6"/>
      <c r="Q140" s="14"/>
      <c r="R140" s="4"/>
      <c r="S140" s="5"/>
      <c r="T140" s="6"/>
      <c r="U140" s="14"/>
      <c r="V140" s="4"/>
      <c r="W140" s="5"/>
      <c r="X140" s="5"/>
      <c r="Y140" s="5"/>
      <c r="Z140" s="5"/>
      <c r="AA140" s="6"/>
    </row>
    <row r="141" spans="2:27" x14ac:dyDescent="0.25">
      <c r="B141" s="6"/>
      <c r="D141" s="33"/>
      <c r="E141" s="5"/>
      <c r="F141" s="7"/>
      <c r="G141" s="17"/>
      <c r="I141" s="4"/>
      <c r="J141" s="6"/>
      <c r="K141" s="11"/>
      <c r="L141" s="18"/>
      <c r="O141" s="4"/>
      <c r="P141" s="6"/>
      <c r="Q141" s="14"/>
      <c r="R141" s="4"/>
      <c r="S141" s="5"/>
      <c r="T141" s="6"/>
      <c r="U141" s="14"/>
      <c r="V141" s="4"/>
      <c r="W141" s="5"/>
      <c r="X141" s="5"/>
      <c r="Y141" s="5"/>
      <c r="Z141" s="5"/>
      <c r="AA141" s="6"/>
    </row>
    <row r="142" spans="2:27" x14ac:dyDescent="0.25">
      <c r="B142" s="6"/>
      <c r="D142" s="33"/>
      <c r="E142" s="5"/>
      <c r="F142" s="7"/>
      <c r="G142" s="17"/>
      <c r="I142" s="4"/>
      <c r="J142" s="6"/>
      <c r="K142" s="11"/>
      <c r="L142" s="18"/>
      <c r="O142" s="4"/>
      <c r="P142" s="6"/>
      <c r="Q142" s="14"/>
      <c r="R142" s="4"/>
      <c r="S142" s="5"/>
      <c r="T142" s="6"/>
      <c r="U142" s="14"/>
      <c r="V142" s="4"/>
      <c r="W142" s="5"/>
      <c r="X142" s="5"/>
      <c r="Y142" s="5"/>
      <c r="Z142" s="5"/>
      <c r="AA142" s="6"/>
    </row>
    <row r="143" spans="2:27" x14ac:dyDescent="0.25">
      <c r="B143" s="6"/>
      <c r="D143" s="33"/>
      <c r="E143" s="5"/>
      <c r="F143" s="7"/>
      <c r="G143" s="17"/>
      <c r="I143" s="4"/>
      <c r="J143" s="6"/>
      <c r="K143" s="11"/>
      <c r="L143" s="18"/>
      <c r="O143" s="4"/>
      <c r="P143" s="6"/>
      <c r="Q143" s="14"/>
      <c r="R143" s="4"/>
      <c r="S143" s="5"/>
      <c r="T143" s="6"/>
      <c r="U143" s="14"/>
      <c r="V143" s="4"/>
      <c r="W143" s="5"/>
      <c r="X143" s="5"/>
      <c r="Y143" s="5"/>
      <c r="Z143" s="5"/>
      <c r="AA143" s="6"/>
    </row>
    <row r="144" spans="2:27" x14ac:dyDescent="0.25">
      <c r="B144" s="6"/>
      <c r="D144" s="33"/>
      <c r="E144" s="5"/>
      <c r="F144" s="7"/>
      <c r="G144" s="17"/>
      <c r="I144" s="4"/>
      <c r="J144" s="6"/>
      <c r="K144" s="11"/>
      <c r="L144" s="18"/>
      <c r="O144" s="4"/>
      <c r="P144" s="6"/>
      <c r="Q144" s="14"/>
      <c r="R144" s="4"/>
      <c r="S144" s="5"/>
      <c r="T144" s="6"/>
      <c r="U144" s="14"/>
      <c r="V144" s="4"/>
      <c r="W144" s="5"/>
      <c r="X144" s="5"/>
      <c r="Y144" s="5"/>
      <c r="Z144" s="5"/>
      <c r="AA144" s="6"/>
    </row>
    <row r="145" spans="1:27" x14ac:dyDescent="0.25">
      <c r="B145" s="6"/>
      <c r="D145" s="33"/>
      <c r="E145" s="5"/>
      <c r="F145" s="7"/>
      <c r="G145" s="17"/>
      <c r="I145" s="4"/>
      <c r="J145" s="6"/>
      <c r="K145" s="11"/>
      <c r="L145" s="18"/>
      <c r="O145" s="4"/>
      <c r="P145" s="6"/>
      <c r="Q145" s="14"/>
      <c r="R145" s="4"/>
      <c r="S145" s="5"/>
      <c r="T145" s="6"/>
      <c r="U145" s="14"/>
      <c r="V145" s="4"/>
      <c r="W145" s="5"/>
      <c r="X145" s="5"/>
      <c r="Y145" s="5"/>
      <c r="Z145" s="5"/>
      <c r="AA145" s="6"/>
    </row>
    <row r="146" spans="1:27" x14ac:dyDescent="0.25">
      <c r="B146" s="6"/>
      <c r="D146" s="33"/>
      <c r="E146" s="5"/>
      <c r="F146" s="7"/>
      <c r="G146" s="17"/>
      <c r="I146" s="4"/>
      <c r="J146" s="6"/>
      <c r="K146" s="11"/>
      <c r="L146" s="18"/>
      <c r="O146" s="4"/>
      <c r="P146" s="6"/>
      <c r="Q146" s="14"/>
      <c r="R146" s="4"/>
      <c r="S146" s="5"/>
      <c r="T146" s="6"/>
      <c r="U146" s="14"/>
      <c r="V146" s="4"/>
      <c r="W146" s="5"/>
      <c r="X146" s="5"/>
      <c r="Y146" s="5"/>
      <c r="Z146" s="5"/>
      <c r="AA146" s="6"/>
    </row>
    <row r="147" spans="1:27" x14ac:dyDescent="0.25">
      <c r="B147" s="6"/>
      <c r="D147" s="33"/>
      <c r="E147" s="5"/>
      <c r="F147" s="7"/>
      <c r="G147" s="17"/>
      <c r="I147" s="4"/>
      <c r="J147" s="6"/>
      <c r="K147" s="11"/>
      <c r="L147" s="18"/>
      <c r="O147" s="4"/>
      <c r="P147" s="6"/>
      <c r="Q147" s="14"/>
      <c r="R147" s="4"/>
      <c r="S147" s="5"/>
      <c r="T147" s="6"/>
      <c r="U147" s="14"/>
      <c r="V147" s="4"/>
      <c r="W147" s="5"/>
      <c r="X147" s="5"/>
      <c r="Y147" s="5"/>
      <c r="Z147" s="5"/>
      <c r="AA147" s="6"/>
    </row>
    <row r="148" spans="1:27" x14ac:dyDescent="0.25">
      <c r="B148" s="6"/>
      <c r="D148" s="33"/>
      <c r="E148" s="5"/>
      <c r="F148" s="7"/>
      <c r="G148" s="17"/>
      <c r="I148" s="4"/>
      <c r="J148" s="6"/>
      <c r="K148" s="11"/>
      <c r="L148" s="18"/>
      <c r="O148" s="4"/>
      <c r="P148" s="6"/>
      <c r="Q148" s="14"/>
      <c r="R148" s="4"/>
      <c r="S148" s="5"/>
      <c r="T148" s="6"/>
      <c r="U148" s="14"/>
      <c r="V148" s="4"/>
      <c r="W148" s="5"/>
      <c r="X148" s="5"/>
      <c r="Y148" s="5"/>
      <c r="Z148" s="5"/>
      <c r="AA148" s="6"/>
    </row>
    <row r="149" spans="1:27" x14ac:dyDescent="0.25">
      <c r="B149" s="6"/>
      <c r="D149" s="33"/>
      <c r="E149" s="5"/>
      <c r="F149" s="7"/>
      <c r="G149" s="17"/>
      <c r="I149" s="4"/>
      <c r="J149" s="6"/>
      <c r="K149" s="11"/>
      <c r="L149" s="18"/>
      <c r="O149" s="4"/>
      <c r="P149" s="6"/>
      <c r="Q149" s="14"/>
      <c r="R149" s="4"/>
      <c r="S149" s="5"/>
      <c r="T149" s="6"/>
      <c r="U149" s="14"/>
      <c r="V149" s="4"/>
      <c r="W149" s="5"/>
      <c r="X149" s="5"/>
      <c r="Y149" s="5"/>
      <c r="Z149" s="5"/>
      <c r="AA149" s="6"/>
    </row>
    <row r="150" spans="1:27" x14ac:dyDescent="0.25">
      <c r="B150" s="6"/>
      <c r="D150" s="33"/>
      <c r="E150" s="5"/>
      <c r="F150" s="7"/>
      <c r="G150" s="17"/>
      <c r="I150" s="4"/>
      <c r="J150" s="6"/>
      <c r="K150" s="11"/>
      <c r="L150" s="18"/>
      <c r="O150" s="4"/>
      <c r="P150" s="6"/>
      <c r="Q150" s="14"/>
      <c r="R150" s="4"/>
      <c r="S150" s="5"/>
      <c r="T150" s="6"/>
      <c r="U150" s="14"/>
      <c r="V150" s="4"/>
      <c r="W150" s="5"/>
      <c r="X150" s="5"/>
      <c r="Y150" s="5"/>
      <c r="Z150" s="5"/>
      <c r="AA150" s="6"/>
    </row>
    <row r="151" spans="1:27" x14ac:dyDescent="0.25">
      <c r="B151" s="6"/>
      <c r="D151" s="33"/>
      <c r="E151" s="5"/>
      <c r="F151" s="7"/>
      <c r="G151" s="17"/>
      <c r="I151" s="4"/>
      <c r="J151" s="6"/>
      <c r="K151" s="11"/>
      <c r="L151" s="18"/>
      <c r="O151" s="4"/>
      <c r="P151" s="6"/>
      <c r="Q151" s="14"/>
      <c r="R151" s="4"/>
      <c r="S151" s="5"/>
      <c r="T151" s="6"/>
      <c r="U151" s="14"/>
      <c r="V151" s="4"/>
      <c r="W151" s="5"/>
      <c r="X151" s="5"/>
      <c r="Y151" s="5"/>
      <c r="Z151" s="5"/>
      <c r="AA151" s="6"/>
    </row>
    <row r="152" spans="1:27" x14ac:dyDescent="0.25">
      <c r="B152" s="6"/>
      <c r="D152" s="33"/>
      <c r="E152" s="5"/>
      <c r="F152" s="7"/>
      <c r="G152" s="17"/>
      <c r="I152" s="4"/>
      <c r="J152" s="6"/>
      <c r="K152" s="11"/>
      <c r="L152" s="18"/>
      <c r="O152" s="4"/>
      <c r="P152" s="6"/>
      <c r="Q152" s="14"/>
      <c r="R152" s="4"/>
      <c r="S152" s="5"/>
      <c r="T152" s="6"/>
      <c r="U152" s="14"/>
      <c r="V152" s="4"/>
      <c r="W152" s="5"/>
      <c r="X152" s="5"/>
      <c r="Y152" s="5"/>
      <c r="Z152" s="5"/>
      <c r="AA152" s="6"/>
    </row>
    <row r="153" spans="1:27" x14ac:dyDescent="0.25">
      <c r="B153" s="6"/>
      <c r="D153" s="33"/>
      <c r="E153" s="5"/>
      <c r="F153" s="7"/>
      <c r="G153" s="17"/>
      <c r="I153" s="4"/>
      <c r="J153" s="6"/>
      <c r="K153" s="11"/>
      <c r="L153" s="18"/>
      <c r="O153" s="4"/>
      <c r="P153" s="6"/>
      <c r="Q153" s="14"/>
      <c r="R153" s="4"/>
      <c r="S153" s="5"/>
      <c r="T153" s="6"/>
      <c r="U153" s="14"/>
      <c r="V153" s="4"/>
      <c r="W153" s="5"/>
      <c r="X153" s="5"/>
      <c r="Y153" s="5"/>
      <c r="Z153" s="5"/>
      <c r="AA153" s="6"/>
    </row>
    <row r="154" spans="1:27" x14ac:dyDescent="0.25">
      <c r="B154" s="6"/>
      <c r="D154" s="33"/>
      <c r="E154" s="5"/>
      <c r="F154" s="7"/>
      <c r="G154" s="17"/>
      <c r="I154" s="4"/>
      <c r="J154" s="6"/>
      <c r="K154" s="11"/>
      <c r="L154" s="18"/>
      <c r="O154" s="4"/>
      <c r="P154" s="6"/>
      <c r="Q154" s="14"/>
      <c r="R154" s="4"/>
      <c r="S154" s="5"/>
      <c r="T154" s="6"/>
      <c r="U154" s="14"/>
      <c r="V154" s="4"/>
      <c r="W154" s="5"/>
      <c r="X154" s="5"/>
      <c r="Y154" s="5"/>
      <c r="Z154" s="5"/>
      <c r="AA154" s="6"/>
    </row>
    <row r="155" spans="1:27" x14ac:dyDescent="0.25">
      <c r="B155" s="6"/>
      <c r="D155" s="33"/>
      <c r="E155" s="5"/>
      <c r="F155" s="7"/>
      <c r="G155" s="17"/>
      <c r="I155" s="4"/>
      <c r="J155" s="6"/>
      <c r="K155" s="11"/>
      <c r="L155" s="18"/>
      <c r="O155" s="4"/>
      <c r="P155" s="6"/>
      <c r="Q155" s="14"/>
      <c r="R155" s="4"/>
      <c r="S155" s="5"/>
      <c r="T155" s="6"/>
      <c r="U155" s="14"/>
      <c r="V155" s="4"/>
      <c r="W155" s="5"/>
      <c r="X155" s="5"/>
      <c r="Y155" s="5"/>
      <c r="Z155" s="5"/>
      <c r="AA155" s="6"/>
    </row>
    <row r="156" spans="1:27" ht="15.75" thickBot="1" x14ac:dyDescent="0.3">
      <c r="A156" s="9"/>
      <c r="B156" s="10"/>
      <c r="D156" s="31"/>
      <c r="E156" s="9"/>
      <c r="F156" s="13"/>
      <c r="G156" s="55"/>
      <c r="I156" s="8"/>
      <c r="J156" s="10"/>
      <c r="K156" s="16"/>
      <c r="L156" s="39"/>
      <c r="O156" s="8"/>
      <c r="P156" s="10"/>
      <c r="Q156" s="5"/>
      <c r="R156" s="8"/>
      <c r="S156" s="9"/>
      <c r="T156" s="10"/>
      <c r="U156" s="5"/>
      <c r="V156" s="8"/>
      <c r="W156" s="9"/>
      <c r="X156" s="9"/>
      <c r="Y156" s="9"/>
      <c r="Z156" s="5"/>
      <c r="AA156" s="10"/>
    </row>
  </sheetData>
  <conditionalFormatting sqref="AA58:AA68">
    <cfRule type="cellIs" dxfId="14" priority="1" operator="between">
      <formula>0.92</formula>
      <formula>1.08</formula>
    </cfRule>
    <cfRule type="cellIs" dxfId="13" priority="2" operator="lessThan">
      <formula>0.92</formula>
    </cfRule>
    <cfRule type="cellIs" dxfId="12" priority="3" operator="greaterThan">
      <formula>1.07999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M17"/>
  <sheetViews>
    <sheetView tabSelected="1" workbookViewId="0">
      <selection activeCell="K13" sqref="K13"/>
    </sheetView>
  </sheetViews>
  <sheetFormatPr defaultRowHeight="15" x14ac:dyDescent="0.25"/>
  <cols>
    <col min="6" max="6" width="9.85546875" bestFit="1" customWidth="1"/>
    <col min="8" max="8" width="14.28515625" bestFit="1" customWidth="1"/>
  </cols>
  <sheetData>
    <row r="5" spans="4:11" x14ac:dyDescent="0.25">
      <c r="D5" s="50" t="s">
        <v>78</v>
      </c>
      <c r="E5" s="50" t="s">
        <v>79</v>
      </c>
      <c r="F5" s="50" t="s">
        <v>16</v>
      </c>
      <c r="G5" s="50" t="s">
        <v>80</v>
      </c>
      <c r="H5" s="50" t="s">
        <v>18</v>
      </c>
      <c r="I5" s="50" t="s">
        <v>80</v>
      </c>
      <c r="J5" s="50" t="s">
        <v>19</v>
      </c>
      <c r="K5" s="50" t="s">
        <v>30</v>
      </c>
    </row>
    <row r="6" spans="4:11" x14ac:dyDescent="0.25">
      <c r="D6" s="61">
        <v>1968</v>
      </c>
      <c r="E6" s="50" t="s">
        <v>81</v>
      </c>
      <c r="F6" s="62" t="b">
        <v>0</v>
      </c>
      <c r="G6" s="50">
        <v>19.023061314725815</v>
      </c>
      <c r="H6" s="63" t="b">
        <v>1</v>
      </c>
      <c r="I6" s="50">
        <v>3.2391857642519408</v>
      </c>
      <c r="J6" s="63" t="b">
        <v>1</v>
      </c>
      <c r="K6" s="50">
        <v>0.86270755695351786</v>
      </c>
    </row>
    <row r="7" spans="4:11" x14ac:dyDescent="0.25">
      <c r="D7" s="61">
        <v>2010</v>
      </c>
      <c r="E7" s="50" t="s">
        <v>82</v>
      </c>
      <c r="F7" s="63" t="b">
        <v>1</v>
      </c>
      <c r="G7" s="50">
        <v>5.0547054228575377</v>
      </c>
      <c r="H7" s="62" t="b">
        <v>0</v>
      </c>
      <c r="I7" s="50">
        <v>20.83858097333141</v>
      </c>
      <c r="J7" s="63" t="b">
        <v>1</v>
      </c>
      <c r="K7" s="50">
        <v>0.75681420077678141</v>
      </c>
    </row>
    <row r="8" spans="4:11" x14ac:dyDescent="0.25">
      <c r="D8" s="61">
        <v>1973</v>
      </c>
      <c r="E8" s="50" t="s">
        <v>83</v>
      </c>
      <c r="F8" s="50" t="s">
        <v>85</v>
      </c>
      <c r="G8" s="50" t="s">
        <v>85</v>
      </c>
      <c r="H8" s="50" t="s">
        <v>85</v>
      </c>
      <c r="I8" s="50" t="s">
        <v>85</v>
      </c>
      <c r="J8" s="50" t="s">
        <v>85</v>
      </c>
      <c r="K8" s="50" t="s">
        <v>85</v>
      </c>
    </row>
    <row r="9" spans="4:11" x14ac:dyDescent="0.25">
      <c r="D9" s="61">
        <v>1964</v>
      </c>
      <c r="E9" s="50" t="s">
        <v>84</v>
      </c>
      <c r="F9" s="50" t="s">
        <v>85</v>
      </c>
      <c r="G9" s="50" t="s">
        <v>85</v>
      </c>
      <c r="H9" s="50" t="s">
        <v>85</v>
      </c>
      <c r="I9" s="50" t="s">
        <v>85</v>
      </c>
      <c r="J9" s="50" t="s">
        <v>85</v>
      </c>
      <c r="K9" s="50" t="s">
        <v>85</v>
      </c>
    </row>
    <row r="10" spans="4:11" x14ac:dyDescent="0.25">
      <c r="D10" s="50" t="s">
        <v>85</v>
      </c>
      <c r="E10" s="50" t="s">
        <v>40</v>
      </c>
      <c r="F10" s="63" t="b">
        <v>1</v>
      </c>
      <c r="G10" s="50">
        <v>3.0890528932377279</v>
      </c>
      <c r="H10" s="63" t="b">
        <v>1</v>
      </c>
      <c r="I10" s="50">
        <v>8.4748563830888131</v>
      </c>
      <c r="J10" s="63" t="b">
        <v>1</v>
      </c>
      <c r="K10" s="50">
        <v>3.8687252995242747</v>
      </c>
    </row>
    <row r="11" spans="4:11" x14ac:dyDescent="0.25">
      <c r="D11" s="50" t="s">
        <v>85</v>
      </c>
      <c r="E11" s="50" t="s">
        <v>41</v>
      </c>
      <c r="F11" s="62" t="b">
        <v>0</v>
      </c>
      <c r="G11" s="50">
        <v>70.255667291631156</v>
      </c>
      <c r="H11" s="62" t="b">
        <v>0</v>
      </c>
      <c r="I11" s="50">
        <v>69.512441475304868</v>
      </c>
      <c r="J11" s="63" t="b">
        <v>1</v>
      </c>
      <c r="K11" s="50">
        <v>3.5005227351149264</v>
      </c>
    </row>
    <row r="12" spans="4:11" x14ac:dyDescent="0.25">
      <c r="D12" s="50" t="s">
        <v>85</v>
      </c>
      <c r="E12" s="50" t="s">
        <v>42</v>
      </c>
      <c r="F12" s="62" t="b">
        <v>0</v>
      </c>
      <c r="G12" s="50">
        <v>70.255667291631156</v>
      </c>
      <c r="H12" s="62" t="b">
        <v>0</v>
      </c>
      <c r="I12" s="50">
        <v>70.349400409086158</v>
      </c>
      <c r="J12" s="63" t="b">
        <v>1</v>
      </c>
      <c r="K12" s="50">
        <v>3.5175098887899408</v>
      </c>
    </row>
    <row r="13" spans="4:11" x14ac:dyDescent="0.25">
      <c r="D13" s="50" t="s">
        <v>85</v>
      </c>
      <c r="E13" s="50" t="s">
        <v>43</v>
      </c>
      <c r="F13" s="63" t="b">
        <v>1</v>
      </c>
      <c r="G13" s="50">
        <v>0.65970769567155685</v>
      </c>
      <c r="H13" s="62" t="b">
        <v>0</v>
      </c>
      <c r="I13" s="50">
        <v>26.734348539487367</v>
      </c>
      <c r="J13" s="63" t="b">
        <v>1</v>
      </c>
      <c r="K13" s="50">
        <v>2.807211369457145</v>
      </c>
    </row>
    <row r="17" spans="13:13" x14ac:dyDescent="0.25">
      <c r="M17" s="6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G156"/>
  <sheetViews>
    <sheetView topLeftCell="F28" zoomScale="68" zoomScaleNormal="68" workbookViewId="0">
      <selection activeCell="AE14" sqref="AE14"/>
    </sheetView>
  </sheetViews>
  <sheetFormatPr defaultRowHeight="15" x14ac:dyDescent="0.25"/>
  <cols>
    <col min="7" max="7" width="13.85546875" bestFit="1" customWidth="1"/>
    <col min="8" max="8" width="13.5703125" bestFit="1" customWidth="1"/>
    <col min="11" max="11" width="10.7109375" bestFit="1" customWidth="1"/>
    <col min="12" max="12" width="13.28515625" bestFit="1" customWidth="1"/>
    <col min="15" max="16" width="13.85546875" bestFit="1" customWidth="1"/>
    <col min="17" max="17" width="13.5703125" bestFit="1" customWidth="1"/>
    <col min="18" max="18" width="13.85546875" bestFit="1" customWidth="1"/>
    <col min="19" max="19" width="13.28515625" bestFit="1" customWidth="1"/>
    <col min="22" max="22" width="14.85546875" bestFit="1" customWidth="1"/>
    <col min="23" max="23" width="13.85546875" bestFit="1" customWidth="1"/>
    <col min="25" max="25" width="15.85546875" bestFit="1" customWidth="1"/>
    <col min="26" max="27" width="14.28515625" bestFit="1" customWidth="1"/>
    <col min="28" max="28" width="13.5703125" bestFit="1" customWidth="1"/>
    <col min="29" max="29" width="13.85546875" bestFit="1" customWidth="1"/>
    <col min="31" max="31" width="10.140625" bestFit="1" customWidth="1"/>
    <col min="35" max="35" width="14" bestFit="1" customWidth="1"/>
  </cols>
  <sheetData>
    <row r="4" spans="1:33" x14ac:dyDescent="0.25">
      <c r="B4" t="s">
        <v>0</v>
      </c>
      <c r="V4" s="1" t="s">
        <v>16</v>
      </c>
      <c r="W4" s="3"/>
      <c r="Z4" s="1" t="s">
        <v>18</v>
      </c>
      <c r="AA4" s="2"/>
      <c r="AB4" s="2"/>
      <c r="AC4" s="3"/>
    </row>
    <row r="5" spans="1:33" x14ac:dyDescent="0.25">
      <c r="V5" s="8"/>
      <c r="W5" s="10"/>
      <c r="Z5" s="8"/>
      <c r="AA5" s="9"/>
      <c r="AB5" s="9"/>
      <c r="AC5" s="10"/>
    </row>
    <row r="6" spans="1:33" x14ac:dyDescent="0.25">
      <c r="A6" s="1" t="s">
        <v>1</v>
      </c>
      <c r="B6" s="2" t="s">
        <v>50</v>
      </c>
      <c r="C6" s="2"/>
      <c r="D6" s="2"/>
      <c r="E6" s="2"/>
      <c r="F6" s="2"/>
      <c r="G6" s="2"/>
      <c r="H6" s="3"/>
      <c r="J6" s="1" t="s">
        <v>8</v>
      </c>
      <c r="K6" s="2" t="s">
        <v>51</v>
      </c>
      <c r="L6" s="2"/>
      <c r="M6" s="2"/>
      <c r="N6" s="2"/>
      <c r="O6" s="2"/>
      <c r="P6" s="2"/>
      <c r="Q6" s="3"/>
      <c r="S6" t="s">
        <v>52</v>
      </c>
      <c r="T6" s="24">
        <v>20.2</v>
      </c>
      <c r="V6" s="4" t="s">
        <v>35</v>
      </c>
      <c r="W6" s="25">
        <v>-2.6530000000000001E-2</v>
      </c>
      <c r="Z6" s="15" t="s">
        <v>69</v>
      </c>
      <c r="AA6" s="2">
        <f>MIN(R58:R156)</f>
        <v>-180.89366524394873</v>
      </c>
      <c r="AB6" s="2" t="s">
        <v>39</v>
      </c>
      <c r="AC6" s="3">
        <f>34*AA8*((ABS(T6-T7))/(T8+273.15))</f>
        <v>18.180423432042303</v>
      </c>
    </row>
    <row r="7" spans="1:33" x14ac:dyDescent="0.25">
      <c r="A7" s="4"/>
      <c r="B7" s="5"/>
      <c r="C7" s="5"/>
      <c r="D7" s="5"/>
      <c r="E7" s="5"/>
      <c r="F7" s="5"/>
      <c r="G7" s="5"/>
      <c r="H7" s="6"/>
      <c r="J7" s="4"/>
      <c r="K7" s="5"/>
      <c r="L7" s="5"/>
      <c r="M7" s="5"/>
      <c r="N7" s="5"/>
      <c r="O7" s="5"/>
      <c r="P7" s="5"/>
      <c r="Q7" s="6"/>
      <c r="S7" t="s">
        <v>53</v>
      </c>
      <c r="T7" s="24">
        <v>78.37</v>
      </c>
      <c r="V7" s="4" t="s">
        <v>36</v>
      </c>
      <c r="W7" s="25">
        <v>9.9529999999999993E-2</v>
      </c>
      <c r="Z7" s="21" t="s">
        <v>20</v>
      </c>
      <c r="AA7" s="5">
        <f>-237.02+1.3863*AA6</f>
        <v>-487.79288812768618</v>
      </c>
      <c r="AB7" s="14" t="s">
        <v>55</v>
      </c>
      <c r="AC7" s="6">
        <f>ABS(W8-AC6)</f>
        <v>8.4748563830888131</v>
      </c>
    </row>
    <row r="8" spans="1:33" x14ac:dyDescent="0.25">
      <c r="A8" s="4"/>
      <c r="B8" s="5" t="s">
        <v>2</v>
      </c>
      <c r="C8" s="5" t="s">
        <v>3</v>
      </c>
      <c r="D8" s="5" t="s">
        <v>4</v>
      </c>
      <c r="E8" s="5"/>
      <c r="F8" s="5" t="s">
        <v>5</v>
      </c>
      <c r="G8" s="5" t="s">
        <v>6</v>
      </c>
      <c r="H8" s="6" t="s">
        <v>24</v>
      </c>
      <c r="J8" s="4"/>
      <c r="K8" s="5" t="s">
        <v>2</v>
      </c>
      <c r="L8" s="5" t="s">
        <v>3</v>
      </c>
      <c r="M8" s="5" t="s">
        <v>4</v>
      </c>
      <c r="N8" s="5"/>
      <c r="O8" s="5" t="s">
        <v>5</v>
      </c>
      <c r="P8" s="5" t="s">
        <v>6</v>
      </c>
      <c r="Q8" s="6" t="s">
        <v>24</v>
      </c>
      <c r="S8" t="s">
        <v>37</v>
      </c>
      <c r="T8" s="24">
        <f>T6</f>
        <v>20.2</v>
      </c>
      <c r="V8" s="4" t="s">
        <v>30</v>
      </c>
      <c r="W8" s="6">
        <f>(100*ABS(W6))/W7</f>
        <v>26.655279815131117</v>
      </c>
      <c r="Z8" s="22" t="s">
        <v>33</v>
      </c>
      <c r="AA8" s="9">
        <f>ABS(AA7/AA6)</f>
        <v>2.6965725276772998</v>
      </c>
      <c r="AB8" s="23" t="s">
        <v>31</v>
      </c>
      <c r="AC8" s="10" t="b">
        <f>IF(AC7&lt;10,TRUE,FALSE)</f>
        <v>1</v>
      </c>
    </row>
    <row r="9" spans="1:33" ht="15.75" thickBot="1" x14ac:dyDescent="0.3">
      <c r="A9" s="4"/>
      <c r="B9" s="5"/>
      <c r="C9" s="5"/>
      <c r="D9" s="5"/>
      <c r="E9" s="5"/>
      <c r="F9" s="5"/>
      <c r="G9" s="5"/>
      <c r="H9" s="6"/>
      <c r="J9" s="4"/>
      <c r="K9" s="5"/>
      <c r="L9" s="5"/>
      <c r="M9" s="5"/>
      <c r="N9" s="5"/>
      <c r="O9" s="5"/>
      <c r="P9" s="5"/>
      <c r="Q9" s="6"/>
      <c r="V9" s="4" t="s">
        <v>38</v>
      </c>
      <c r="W9" s="6">
        <f>150*((T7-T8)/(T8+273.15))</f>
        <v>29.744332708368844</v>
      </c>
    </row>
    <row r="10" spans="1:33" x14ac:dyDescent="0.25">
      <c r="A10" s="47" t="s">
        <v>10</v>
      </c>
      <c r="B10" s="45">
        <v>3.6863899999999998</v>
      </c>
      <c r="C10" s="45">
        <v>822.89400000000001</v>
      </c>
      <c r="D10" s="45">
        <v>-69.899000000000001</v>
      </c>
      <c r="E10" s="48"/>
      <c r="F10" s="48">
        <v>20.25</v>
      </c>
      <c r="G10" s="48">
        <v>104.35</v>
      </c>
      <c r="H10" s="49" t="s">
        <v>7</v>
      </c>
      <c r="J10" s="22" t="s">
        <v>9</v>
      </c>
      <c r="K10" s="46">
        <v>5.2467699999999997</v>
      </c>
      <c r="L10" s="46">
        <v>1598.673</v>
      </c>
      <c r="M10" s="46">
        <v>-46.423999999999999</v>
      </c>
      <c r="N10" s="23"/>
      <c r="O10" s="23">
        <v>19.62</v>
      </c>
      <c r="P10" s="23">
        <v>93.48</v>
      </c>
      <c r="Q10" s="44" t="s">
        <v>7</v>
      </c>
      <c r="V10" s="4" t="s">
        <v>54</v>
      </c>
      <c r="W10" s="6">
        <f>ABS(W8-W9)</f>
        <v>3.0890528932377279</v>
      </c>
      <c r="Z10" s="1"/>
      <c r="AA10" s="2" t="s">
        <v>19</v>
      </c>
      <c r="AB10" s="2"/>
      <c r="AC10" s="2"/>
      <c r="AD10" s="2" t="s">
        <v>29</v>
      </c>
      <c r="AE10" s="2"/>
      <c r="AF10" s="2"/>
      <c r="AG10" s="3"/>
    </row>
    <row r="11" spans="1:33" x14ac:dyDescent="0.25">
      <c r="A11" s="4"/>
      <c r="B11" s="5"/>
      <c r="C11" s="5"/>
      <c r="D11" s="5"/>
      <c r="E11" s="5"/>
      <c r="F11" s="5"/>
      <c r="G11" s="5"/>
      <c r="H11" s="5"/>
      <c r="J11" s="5"/>
      <c r="K11" s="12"/>
      <c r="L11" s="12"/>
      <c r="M11" s="12"/>
      <c r="N11" s="5"/>
      <c r="O11" s="5"/>
      <c r="P11" s="5"/>
      <c r="Q11" s="5"/>
      <c r="S11" s="40"/>
      <c r="T11" s="40"/>
      <c r="V11" s="8" t="s">
        <v>31</v>
      </c>
      <c r="W11" s="10" t="b">
        <f>IF(W10&lt;10,TRUE,FALSE)</f>
        <v>1</v>
      </c>
      <c r="Z11" s="4" t="s">
        <v>48</v>
      </c>
      <c r="AA11" s="5" t="s">
        <v>56</v>
      </c>
      <c r="AB11" s="14">
        <f>-SLOPE(S58:S156,A58:A156)*8.314</f>
        <v>25897.798224424128</v>
      </c>
      <c r="AC11" s="5"/>
      <c r="AD11" s="5" t="s">
        <v>26</v>
      </c>
      <c r="AE11" s="41">
        <v>8.4770000000000003</v>
      </c>
      <c r="AF11" s="5"/>
      <c r="AG11" s="6"/>
    </row>
    <row r="12" spans="1:33" x14ac:dyDescent="0.25">
      <c r="A12" s="21"/>
      <c r="B12" s="14"/>
      <c r="C12" s="14"/>
      <c r="D12" s="14"/>
      <c r="E12" s="14"/>
      <c r="F12" s="14"/>
      <c r="G12" s="14"/>
      <c r="H12" s="14"/>
      <c r="J12" s="14"/>
      <c r="K12" s="42"/>
      <c r="L12" s="42"/>
      <c r="M12" s="42"/>
      <c r="N12" s="14"/>
      <c r="O12" s="14"/>
      <c r="P12" s="14"/>
      <c r="Q12" s="14"/>
      <c r="S12" s="40"/>
      <c r="T12" s="40"/>
      <c r="Z12" s="4" t="s">
        <v>48</v>
      </c>
      <c r="AA12" s="5" t="s">
        <v>57</v>
      </c>
      <c r="AB12" s="14">
        <f>-SLOPE(T58:T156,A58:A156)*8.314</f>
        <v>41975.785197744772</v>
      </c>
      <c r="AC12" s="5"/>
      <c r="AD12" s="5" t="s">
        <v>9</v>
      </c>
      <c r="AE12" s="41">
        <v>9.1593</v>
      </c>
      <c r="AF12" s="5"/>
      <c r="AG12" s="6"/>
    </row>
    <row r="13" spans="1:33" x14ac:dyDescent="0.25">
      <c r="A13" s="4"/>
      <c r="B13" s="5"/>
      <c r="C13" s="5"/>
      <c r="D13" s="5"/>
      <c r="E13" s="5"/>
      <c r="F13" s="5"/>
      <c r="G13" s="5"/>
      <c r="H13" s="5"/>
      <c r="J13" s="14"/>
      <c r="K13" s="43"/>
      <c r="L13" s="43"/>
      <c r="M13" s="43"/>
      <c r="N13" s="14"/>
      <c r="O13" s="14"/>
      <c r="P13" s="14"/>
      <c r="Q13" s="14"/>
      <c r="Z13" s="4" t="s">
        <v>49</v>
      </c>
      <c r="AA13" s="5" t="s">
        <v>58</v>
      </c>
      <c r="AB13" s="5">
        <f>AB11/(T6+273.15)</f>
        <v>88.282932416649501</v>
      </c>
      <c r="AC13" s="5"/>
      <c r="AD13" s="5"/>
      <c r="AE13" s="14"/>
      <c r="AF13" s="5"/>
      <c r="AG13" s="6"/>
    </row>
    <row r="14" spans="1:33" x14ac:dyDescent="0.25">
      <c r="J14" s="14"/>
      <c r="K14" s="42"/>
      <c r="L14" s="42"/>
      <c r="M14" s="42"/>
      <c r="N14" s="14"/>
      <c r="O14" s="14"/>
      <c r="P14" s="14"/>
      <c r="Q14" s="14"/>
      <c r="Z14" s="8" t="s">
        <v>49</v>
      </c>
      <c r="AA14" s="9" t="s">
        <v>59</v>
      </c>
      <c r="AB14" s="9">
        <f>AB12/(T7+273.15)</f>
        <v>119.4122246180723</v>
      </c>
      <c r="AC14" s="9"/>
      <c r="AD14" s="9" t="s">
        <v>30</v>
      </c>
      <c r="AE14" s="9">
        <f>100*(ABS(AE12-AE11))/(AE12+AE11)</f>
        <v>3.8687252995242747</v>
      </c>
      <c r="AF14" s="9" t="s">
        <v>31</v>
      </c>
      <c r="AG14" s="10" t="b">
        <f>IF(AE14&lt;=5,TRUE,FALSE)</f>
        <v>1</v>
      </c>
    </row>
    <row r="15" spans="1:33" x14ac:dyDescent="0.25">
      <c r="J15" s="14"/>
      <c r="K15" s="43"/>
      <c r="L15" s="43"/>
      <c r="M15" s="43"/>
      <c r="N15" s="14"/>
      <c r="O15" s="14"/>
      <c r="P15" s="14"/>
      <c r="Q15" s="14"/>
    </row>
    <row r="16" spans="1:33" x14ac:dyDescent="0.25">
      <c r="J16" s="14"/>
      <c r="K16" s="42"/>
      <c r="L16" s="42"/>
      <c r="M16" s="42"/>
      <c r="N16" s="14"/>
      <c r="O16" s="42"/>
      <c r="P16" s="42"/>
      <c r="Q16" s="14"/>
    </row>
    <row r="28" spans="31:31" ht="15.75" thickBot="1" x14ac:dyDescent="0.3">
      <c r="AE28" s="19"/>
    </row>
    <row r="54" spans="1:27" x14ac:dyDescent="0.25">
      <c r="D54" s="50" t="s">
        <v>64</v>
      </c>
      <c r="I54" s="50" t="s">
        <v>51</v>
      </c>
      <c r="O54" s="50" t="s">
        <v>16</v>
      </c>
      <c r="Q54" s="5"/>
      <c r="R54" s="20" t="s">
        <v>18</v>
      </c>
      <c r="S54" s="5"/>
      <c r="T54" s="5"/>
      <c r="U54" s="5"/>
      <c r="V54" s="50" t="s">
        <v>19</v>
      </c>
    </row>
    <row r="55" spans="1:27" x14ac:dyDescent="0.25">
      <c r="A55" s="1" t="s">
        <v>60</v>
      </c>
      <c r="B55" s="2" t="s">
        <v>46</v>
      </c>
      <c r="C55" s="3" t="s">
        <v>61</v>
      </c>
      <c r="D55" s="1" t="s">
        <v>11</v>
      </c>
      <c r="E55" s="2" t="s">
        <v>12</v>
      </c>
      <c r="F55" s="2" t="s">
        <v>13</v>
      </c>
      <c r="G55" s="51" t="s">
        <v>65</v>
      </c>
      <c r="H55" s="5"/>
      <c r="I55" s="1" t="s">
        <v>11</v>
      </c>
      <c r="J55" s="2" t="s">
        <v>12</v>
      </c>
      <c r="K55" s="2" t="s">
        <v>13</v>
      </c>
      <c r="L55" s="3" t="s">
        <v>66</v>
      </c>
      <c r="M55" s="5"/>
      <c r="N55" s="5"/>
      <c r="O55" s="1" t="s">
        <v>17</v>
      </c>
      <c r="P55" s="3" t="s">
        <v>34</v>
      </c>
      <c r="Q55" s="14"/>
      <c r="R55" s="15" t="s">
        <v>21</v>
      </c>
      <c r="S55" s="2" t="s">
        <v>67</v>
      </c>
      <c r="T55" s="3" t="s">
        <v>68</v>
      </c>
      <c r="U55" s="14"/>
      <c r="V55" s="1" t="s">
        <v>22</v>
      </c>
      <c r="W55" s="2" t="s">
        <v>23</v>
      </c>
      <c r="X55" s="2" t="s">
        <v>25</v>
      </c>
      <c r="Y55" s="2" t="s">
        <v>27</v>
      </c>
      <c r="Z55" s="2" t="s">
        <v>28</v>
      </c>
      <c r="AA55" s="3" t="s">
        <v>32</v>
      </c>
    </row>
    <row r="56" spans="1:27" x14ac:dyDescent="0.25">
      <c r="A56" s="8" t="s">
        <v>62</v>
      </c>
      <c r="B56" s="9" t="s">
        <v>63</v>
      </c>
      <c r="C56" s="10" t="s">
        <v>14</v>
      </c>
      <c r="D56" s="8" t="s">
        <v>15</v>
      </c>
      <c r="E56" s="9" t="s">
        <v>15</v>
      </c>
      <c r="F56" s="9" t="s">
        <v>14</v>
      </c>
      <c r="G56" s="10" t="s">
        <v>15</v>
      </c>
      <c r="H56" s="5"/>
      <c r="I56" s="8"/>
      <c r="J56" s="9" t="s">
        <v>15</v>
      </c>
      <c r="K56" s="9" t="s">
        <v>14</v>
      </c>
      <c r="L56" s="10" t="s">
        <v>15</v>
      </c>
      <c r="M56" s="5"/>
      <c r="N56" s="5"/>
      <c r="O56" s="8" t="s">
        <v>15</v>
      </c>
      <c r="P56" s="10" t="s">
        <v>15</v>
      </c>
      <c r="Q56" s="5"/>
      <c r="R56" s="8" t="s">
        <v>15</v>
      </c>
      <c r="S56" s="9" t="s">
        <v>15</v>
      </c>
      <c r="T56" s="10" t="s">
        <v>15</v>
      </c>
      <c r="U56" s="5"/>
      <c r="V56" s="8" t="s">
        <v>15</v>
      </c>
      <c r="W56" s="9" t="s">
        <v>15</v>
      </c>
      <c r="X56" s="9" t="s">
        <v>15</v>
      </c>
      <c r="Y56" s="9" t="s">
        <v>15</v>
      </c>
      <c r="Z56" s="9" t="s">
        <v>15</v>
      </c>
      <c r="AA56" s="10" t="s">
        <v>15</v>
      </c>
    </row>
    <row r="57" spans="1:27" x14ac:dyDescent="0.25">
      <c r="C57" s="20"/>
      <c r="F57" s="7"/>
      <c r="G57" s="17"/>
      <c r="I57" s="1"/>
      <c r="K57" s="11"/>
      <c r="L57" s="18"/>
      <c r="O57" s="1"/>
      <c r="P57" s="3"/>
      <c r="R57" s="1"/>
      <c r="S57" s="2"/>
      <c r="T57" s="3"/>
      <c r="V57" s="1"/>
      <c r="W57" s="2"/>
      <c r="X57" s="2"/>
      <c r="Y57" s="2"/>
      <c r="Z57" s="2"/>
      <c r="AA57" s="3"/>
    </row>
    <row r="58" spans="1:27" x14ac:dyDescent="0.25">
      <c r="A58">
        <f t="shared" ref="A58:A121" si="0">1/(273.15+B58)</f>
        <v>2.8574114538195165E-3</v>
      </c>
      <c r="B58" s="6">
        <v>76.817099999999996</v>
      </c>
      <c r="C58">
        <v>1</v>
      </c>
      <c r="D58" s="33">
        <v>0.01</v>
      </c>
      <c r="E58" s="5">
        <v>5.4329599999999999E-2</v>
      </c>
      <c r="F58" s="7">
        <f t="shared" ref="F58:F121" si="1">(10^($B$10-($C$10/($D$10+273.15+B58))))</f>
        <v>5.6001217320764916</v>
      </c>
      <c r="G58" s="17">
        <f t="shared" ref="G58:G121" si="2">(C58*E58)/(F58*D58)</f>
        <v>0.97015033956868846</v>
      </c>
      <c r="I58" s="4">
        <f t="shared" ref="I58:I89" si="3">1-D58</f>
        <v>0.99</v>
      </c>
      <c r="J58" s="6">
        <f>1-E58</f>
        <v>0.94567040000000002</v>
      </c>
      <c r="K58" s="11">
        <f t="shared" ref="K58:K121" si="4">(10^($K$10-($L$10/($M$10+273.15+B58))))</f>
        <v>0.95512801143553372</v>
      </c>
      <c r="L58" s="18">
        <f>(C58*J58)/(I58*K58)</f>
        <v>1.000099059839058</v>
      </c>
      <c r="O58" s="4">
        <f t="shared" ref="O58:O121" si="5">LN(G58/L58)</f>
        <v>-3.0403285181186429E-2</v>
      </c>
      <c r="P58" s="6">
        <f>ABS(O58)</f>
        <v>3.0403285181186429E-2</v>
      </c>
      <c r="Q58" s="14"/>
      <c r="R58" s="4">
        <f t="shared" ref="R58:R121" si="6">8.314*(273.15+B58)*((D58*LN(G58))+(I58*LN(L58)))</f>
        <v>-0.59640917834513807</v>
      </c>
      <c r="S58" s="5">
        <f t="shared" ref="S58:S121" si="7">LN(F58)</f>
        <v>1.7227883353756415</v>
      </c>
      <c r="T58" s="6">
        <f t="shared" ref="T58:T121" si="8">LN(K58)</f>
        <v>-4.5909904096425577E-2</v>
      </c>
      <c r="U58" s="14"/>
      <c r="V58" s="4">
        <f t="shared" ref="V58:V121" si="9">8.314*(B58+273.15)*((D58*LN(G58))+(I58*LN(L58)))</f>
        <v>-0.59640917834513807</v>
      </c>
      <c r="W58" s="5">
        <f t="shared" ref="W58:W121" si="10">(D58*LN(E58/D58))+(I58*LN(J58/I58))</f>
        <v>-2.8427899620560616E-2</v>
      </c>
      <c r="X58" s="5">
        <f t="shared" ref="X58:X121" si="11">(D58*$AB$13)+(I58*$AB$14)</f>
        <v>119.10093169605807</v>
      </c>
      <c r="Y58" s="5">
        <f t="shared" ref="Y58:Y121" si="12">(V58-8.314*(B58+273.15)*W58)/X58</f>
        <v>0.6894837752961267</v>
      </c>
      <c r="Z58" s="5">
        <f>(((($T$6+273.15)*D58*$AB$13)+(($T$7+273.15)*I58*$AB$14))/X58)-(B58+273.15)</f>
        <v>1.1217179676224873</v>
      </c>
      <c r="AA58" s="6">
        <f t="shared" ref="AA58:AA121" si="13">Z58/Y58</f>
        <v>1.6268953785616205</v>
      </c>
    </row>
    <row r="59" spans="1:27" x14ac:dyDescent="0.25">
      <c r="A59">
        <f t="shared" si="0"/>
        <v>2.8665944284870688E-3</v>
      </c>
      <c r="B59" s="6">
        <v>75.695999999999998</v>
      </c>
      <c r="C59">
        <v>1</v>
      </c>
      <c r="D59" s="33">
        <v>0.02</v>
      </c>
      <c r="E59" s="5">
        <v>0.104742</v>
      </c>
      <c r="F59" s="7">
        <f t="shared" si="1"/>
        <v>5.4499026576470584</v>
      </c>
      <c r="G59" s="17">
        <f t="shared" si="2"/>
        <v>0.96095294337992199</v>
      </c>
      <c r="I59" s="4">
        <f t="shared" si="3"/>
        <v>0.98</v>
      </c>
      <c r="J59" s="6">
        <f>1-E59</f>
        <v>0.895258</v>
      </c>
      <c r="K59" s="11">
        <f t="shared" si="4"/>
        <v>0.91314031432088261</v>
      </c>
      <c r="L59" s="18">
        <f t="shared" ref="L59:L121" si="14">(C59*J59)/(I59*K59)</f>
        <v>1.000425188880175</v>
      </c>
      <c r="O59" s="4">
        <f t="shared" si="5"/>
        <v>-4.0254936029743248E-2</v>
      </c>
      <c r="P59" s="6">
        <f t="shared" ref="P59:P122" si="15">ABS(O59)</f>
        <v>4.0254936029743248E-2</v>
      </c>
      <c r="Q59" s="14"/>
      <c r="R59" s="4">
        <f t="shared" si="6"/>
        <v>-1.1021167468156772</v>
      </c>
      <c r="S59" s="5">
        <f t="shared" si="7"/>
        <v>1.6955977475334523</v>
      </c>
      <c r="T59" s="6">
        <f t="shared" si="8"/>
        <v>-9.0865725287617174E-2</v>
      </c>
      <c r="U59" s="14"/>
      <c r="V59" s="4">
        <f t="shared" si="9"/>
        <v>-1.1021167468156772</v>
      </c>
      <c r="W59" s="5">
        <f t="shared" si="10"/>
        <v>-5.5516456038792919E-2</v>
      </c>
      <c r="X59" s="5">
        <f t="shared" si="11"/>
        <v>118.78963877404384</v>
      </c>
      <c r="Y59" s="5">
        <f t="shared" si="12"/>
        <v>1.3461828463133187</v>
      </c>
      <c r="Z59" s="5">
        <f t="shared" ref="Z59:Z122" si="16">(((($T$6+273.15)*D59*$AB$13)+(($T$7+273.15)*I59*$AB$14))/X59)-(B59+273.15)</f>
        <v>1.8093760762847069</v>
      </c>
      <c r="AA59" s="6">
        <f t="shared" si="13"/>
        <v>1.3440789869220944</v>
      </c>
    </row>
    <row r="60" spans="1:27" x14ac:dyDescent="0.25">
      <c r="A60">
        <f t="shared" si="0"/>
        <v>2.8755571032442898E-3</v>
      </c>
      <c r="B60" s="6">
        <v>74.608699999999999</v>
      </c>
      <c r="C60">
        <v>1</v>
      </c>
      <c r="D60" s="33">
        <v>0.03</v>
      </c>
      <c r="E60" s="5">
        <v>0.15163199999999999</v>
      </c>
      <c r="F60" s="7">
        <f t="shared" si="1"/>
        <v>5.3069502804340871</v>
      </c>
      <c r="G60" s="17">
        <f t="shared" si="2"/>
        <v>0.95241141011529695</v>
      </c>
      <c r="I60" s="4">
        <f t="shared" si="3"/>
        <v>0.97</v>
      </c>
      <c r="J60" s="6">
        <f t="shared" ref="J60:J123" si="17">1-E60</f>
        <v>0.84836800000000001</v>
      </c>
      <c r="K60" s="11">
        <f t="shared" si="4"/>
        <v>0.87390315944458197</v>
      </c>
      <c r="L60" s="18">
        <f t="shared" si="14"/>
        <v>1.0008044668506235</v>
      </c>
      <c r="O60" s="4">
        <f t="shared" si="5"/>
        <v>-4.9562327500342833E-2</v>
      </c>
      <c r="P60" s="6">
        <f t="shared" si="15"/>
        <v>4.9562327500342833E-2</v>
      </c>
      <c r="Q60" s="14"/>
      <c r="R60" s="4">
        <f t="shared" si="6"/>
        <v>-1.9739434677038386</v>
      </c>
      <c r="S60" s="5">
        <f t="shared" si="7"/>
        <v>1.6690173351254229</v>
      </c>
      <c r="T60" s="6">
        <f t="shared" si="8"/>
        <v>-0.13478571101636844</v>
      </c>
      <c r="U60" s="14"/>
      <c r="V60" s="4">
        <f t="shared" si="9"/>
        <v>-1.9739434677038386</v>
      </c>
      <c r="W60" s="5">
        <f t="shared" si="10"/>
        <v>-8.1354346016521528E-2</v>
      </c>
      <c r="X60" s="5">
        <f t="shared" si="11"/>
        <v>118.47834585202961</v>
      </c>
      <c r="Y60" s="5">
        <f t="shared" si="12"/>
        <v>1.9686559240926784</v>
      </c>
      <c r="Z60" s="5">
        <f t="shared" si="16"/>
        <v>2.4609565131597151</v>
      </c>
      <c r="AA60" s="6">
        <f t="shared" si="13"/>
        <v>1.2500693915286034</v>
      </c>
    </row>
    <row r="61" spans="1:27" x14ac:dyDescent="0.25">
      <c r="A61">
        <f t="shared" si="0"/>
        <v>2.8843147502702607E-3</v>
      </c>
      <c r="B61" s="6">
        <v>73.552800000000005</v>
      </c>
      <c r="C61">
        <v>1</v>
      </c>
      <c r="D61" s="33">
        <v>0.04</v>
      </c>
      <c r="E61" s="5">
        <v>0.19534699999999999</v>
      </c>
      <c r="F61" s="7">
        <f t="shared" si="1"/>
        <v>5.170682415949484</v>
      </c>
      <c r="G61" s="17">
        <f t="shared" si="2"/>
        <v>0.94449331967011141</v>
      </c>
      <c r="I61" s="4">
        <f t="shared" si="3"/>
        <v>0.96</v>
      </c>
      <c r="J61" s="6">
        <f t="shared" si="17"/>
        <v>0.80465300000000006</v>
      </c>
      <c r="K61" s="11">
        <f t="shared" si="4"/>
        <v>0.83715858566391965</v>
      </c>
      <c r="L61" s="18">
        <f t="shared" si="14"/>
        <v>1.0012203454481727</v>
      </c>
      <c r="O61" s="4">
        <f t="shared" si="5"/>
        <v>-5.832626637191389E-2</v>
      </c>
      <c r="P61" s="6">
        <f t="shared" si="15"/>
        <v>5.832626637191389E-2</v>
      </c>
      <c r="Q61" s="14"/>
      <c r="R61" s="4">
        <f t="shared" si="6"/>
        <v>-3.2095029985482451</v>
      </c>
      <c r="S61" s="5">
        <f t="shared" si="7"/>
        <v>1.6430046751577809</v>
      </c>
      <c r="T61" s="6">
        <f t="shared" si="8"/>
        <v>-0.17774175730715042</v>
      </c>
      <c r="U61" s="14"/>
      <c r="V61" s="4">
        <f t="shared" si="9"/>
        <v>-3.2095029985482451</v>
      </c>
      <c r="W61" s="5">
        <f t="shared" si="10"/>
        <v>-0.10602534923152032</v>
      </c>
      <c r="X61" s="5">
        <f t="shared" si="11"/>
        <v>118.16705293001537</v>
      </c>
      <c r="Y61" s="5">
        <f t="shared" si="12"/>
        <v>2.5591498537928148</v>
      </c>
      <c r="Z61" s="5">
        <f t="shared" si="16"/>
        <v>3.0788412777196186</v>
      </c>
      <c r="AA61" s="59">
        <f t="shared" si="13"/>
        <v>1.2030719002861789</v>
      </c>
    </row>
    <row r="62" spans="1:27" x14ac:dyDescent="0.25">
      <c r="A62">
        <f t="shared" si="0"/>
        <v>2.8928840260151276E-3</v>
      </c>
      <c r="B62" s="6">
        <v>72.525800000000004</v>
      </c>
      <c r="C62">
        <v>1</v>
      </c>
      <c r="D62" s="33">
        <v>0.05</v>
      </c>
      <c r="E62" s="5">
        <v>0.23618800000000001</v>
      </c>
      <c r="F62" s="7">
        <f t="shared" si="1"/>
        <v>5.0405383398757699</v>
      </c>
      <c r="G62" s="17">
        <f t="shared" si="2"/>
        <v>0.93715386759986896</v>
      </c>
      <c r="I62" s="4">
        <f t="shared" si="3"/>
        <v>0.95</v>
      </c>
      <c r="J62" s="6">
        <f t="shared" si="17"/>
        <v>0.76381199999999994</v>
      </c>
      <c r="K62" s="11">
        <f t="shared" si="4"/>
        <v>0.80266896160682133</v>
      </c>
      <c r="L62" s="18">
        <f t="shared" si="14"/>
        <v>1.0016740026541406</v>
      </c>
      <c r="O62" s="4">
        <f t="shared" si="5"/>
        <v>-6.6580400278473811E-2</v>
      </c>
      <c r="P62" s="6">
        <f t="shared" si="15"/>
        <v>6.6580400278473811E-2</v>
      </c>
      <c r="Q62" s="14"/>
      <c r="R62" s="4">
        <f t="shared" si="6"/>
        <v>-4.7604571491804473</v>
      </c>
      <c r="S62" s="5">
        <f t="shared" si="7"/>
        <v>1.6175128898465396</v>
      </c>
      <c r="T62" s="6">
        <f t="shared" si="8"/>
        <v>-0.21981290208091148</v>
      </c>
      <c r="U62" s="14"/>
      <c r="V62" s="4">
        <f t="shared" si="9"/>
        <v>-4.7604571491804473</v>
      </c>
      <c r="W62" s="5">
        <f t="shared" si="10"/>
        <v>-0.12960302942504831</v>
      </c>
      <c r="X62" s="5">
        <f t="shared" si="11"/>
        <v>117.85576000800116</v>
      </c>
      <c r="Y62" s="5">
        <f t="shared" si="12"/>
        <v>3.1200171120465883</v>
      </c>
      <c r="Z62" s="5">
        <f t="shared" si="16"/>
        <v>3.6655121792571208</v>
      </c>
      <c r="AA62" s="6">
        <f t="shared" si="13"/>
        <v>1.1748372036500507</v>
      </c>
    </row>
    <row r="63" spans="1:27" x14ac:dyDescent="0.25">
      <c r="A63">
        <f t="shared" si="0"/>
        <v>2.9012779258880158E-3</v>
      </c>
      <c r="B63" s="6">
        <v>71.525700000000001</v>
      </c>
      <c r="C63">
        <v>1</v>
      </c>
      <c r="D63" s="33">
        <v>0.06</v>
      </c>
      <c r="E63" s="5">
        <v>0.27442299999999997</v>
      </c>
      <c r="F63" s="7">
        <f t="shared" si="1"/>
        <v>4.9160515205753015</v>
      </c>
      <c r="G63" s="17">
        <f t="shared" si="2"/>
        <v>0.9303638595983279</v>
      </c>
      <c r="I63" s="4">
        <f t="shared" si="3"/>
        <v>0.94</v>
      </c>
      <c r="J63" s="6">
        <f t="shared" si="17"/>
        <v>0.72557700000000003</v>
      </c>
      <c r="K63" s="11">
        <f t="shared" si="4"/>
        <v>0.770234290144162</v>
      </c>
      <c r="L63" s="18">
        <f t="shared" si="14"/>
        <v>1.0021501709401215</v>
      </c>
      <c r="O63" s="4">
        <f t="shared" si="5"/>
        <v>-7.4327385102849156E-2</v>
      </c>
      <c r="P63" s="6">
        <f t="shared" si="15"/>
        <v>7.4327385102849156E-2</v>
      </c>
      <c r="Q63" s="14"/>
      <c r="R63" s="4">
        <f t="shared" si="6"/>
        <v>-6.6247161984923997</v>
      </c>
      <c r="S63" s="5">
        <f t="shared" si="7"/>
        <v>1.5925056718309916</v>
      </c>
      <c r="T63" s="6">
        <f t="shared" si="8"/>
        <v>-0.26106053750152675</v>
      </c>
      <c r="U63" s="14"/>
      <c r="V63" s="4">
        <f t="shared" si="9"/>
        <v>-6.6247161984923997</v>
      </c>
      <c r="W63" s="5">
        <f t="shared" si="10"/>
        <v>-0.15215834541691359</v>
      </c>
      <c r="X63" s="5">
        <f t="shared" si="11"/>
        <v>117.54446708598692</v>
      </c>
      <c r="Y63" s="5">
        <f t="shared" si="12"/>
        <v>3.6531313419540772</v>
      </c>
      <c r="Z63" s="5">
        <f t="shared" si="16"/>
        <v>4.2229508343672819</v>
      </c>
      <c r="AA63" s="6">
        <f t="shared" si="13"/>
        <v>1.1559811129343096</v>
      </c>
    </row>
    <row r="64" spans="1:27" x14ac:dyDescent="0.25">
      <c r="A64">
        <f t="shared" si="0"/>
        <v>2.9095115715639473E-3</v>
      </c>
      <c r="B64" s="6">
        <v>70.550299999999993</v>
      </c>
      <c r="C64">
        <v>1</v>
      </c>
      <c r="D64" s="33">
        <v>7.0000000000000007E-2</v>
      </c>
      <c r="E64" s="5">
        <v>0.31028699999999998</v>
      </c>
      <c r="F64" s="7">
        <f t="shared" si="1"/>
        <v>4.7967571567749321</v>
      </c>
      <c r="G64" s="17">
        <f t="shared" si="2"/>
        <v>0.92409752749536833</v>
      </c>
      <c r="I64" s="4">
        <f t="shared" si="3"/>
        <v>0.92999999999999994</v>
      </c>
      <c r="J64" s="6">
        <f t="shared" si="17"/>
        <v>0.68971300000000002</v>
      </c>
      <c r="K64" s="11">
        <f t="shared" si="4"/>
        <v>0.73966581748954308</v>
      </c>
      <c r="L64" s="18">
        <f t="shared" si="14"/>
        <v>1.0026512841130648</v>
      </c>
      <c r="O64" s="4">
        <f t="shared" si="5"/>
        <v>-8.1585439332214529E-2</v>
      </c>
      <c r="P64" s="6">
        <f t="shared" si="15"/>
        <v>8.1585439332214529E-2</v>
      </c>
      <c r="Q64" s="14"/>
      <c r="R64" s="4">
        <f t="shared" si="6"/>
        <v>-8.7531829742523808</v>
      </c>
      <c r="S64" s="5">
        <f t="shared" si="7"/>
        <v>1.5679400972599475</v>
      </c>
      <c r="T64" s="6">
        <f t="shared" si="8"/>
        <v>-0.30155679277210667</v>
      </c>
      <c r="U64" s="14"/>
      <c r="V64" s="4">
        <f t="shared" si="9"/>
        <v>-8.7531829742523808</v>
      </c>
      <c r="W64" s="5">
        <f t="shared" si="10"/>
        <v>-0.17375521556387336</v>
      </c>
      <c r="X64" s="5">
        <f t="shared" si="11"/>
        <v>117.23317416397271</v>
      </c>
      <c r="Y64" s="5">
        <f t="shared" si="12"/>
        <v>4.1605677763297111</v>
      </c>
      <c r="Z64" s="5">
        <f t="shared" si="16"/>
        <v>4.7533386643889912</v>
      </c>
      <c r="AA64" s="6">
        <f t="shared" si="13"/>
        <v>1.1424735564774766</v>
      </c>
    </row>
    <row r="65" spans="1:27" x14ac:dyDescent="0.25">
      <c r="A65">
        <f t="shared" si="0"/>
        <v>2.9175954345466641E-3</v>
      </c>
      <c r="B65" s="6">
        <v>69.597999999999999</v>
      </c>
      <c r="C65">
        <v>1</v>
      </c>
      <c r="D65" s="33">
        <v>0.08</v>
      </c>
      <c r="E65" s="5">
        <v>0.34398699999999999</v>
      </c>
      <c r="F65" s="7">
        <f t="shared" si="1"/>
        <v>4.6822878705835267</v>
      </c>
      <c r="G65" s="17">
        <f t="shared" si="2"/>
        <v>0.91831976564570672</v>
      </c>
      <c r="I65" s="4">
        <f t="shared" si="3"/>
        <v>0.92</v>
      </c>
      <c r="J65" s="6">
        <f t="shared" si="17"/>
        <v>0.65601299999999996</v>
      </c>
      <c r="K65" s="11">
        <f t="shared" si="4"/>
        <v>0.71080923084027736</v>
      </c>
      <c r="L65" s="18">
        <f t="shared" si="14"/>
        <v>1.0031631241658425</v>
      </c>
      <c r="O65" s="4">
        <f t="shared" si="5"/>
        <v>-8.8367752436898803E-2</v>
      </c>
      <c r="P65" s="6">
        <f t="shared" si="15"/>
        <v>8.8367752436898803E-2</v>
      </c>
      <c r="Q65" s="14"/>
      <c r="R65" s="4">
        <f t="shared" si="6"/>
        <v>-11.145633681584165</v>
      </c>
      <c r="S65" s="5">
        <f t="shared" si="7"/>
        <v>1.5437868517116271</v>
      </c>
      <c r="T65" s="6">
        <f t="shared" si="8"/>
        <v>-0.34135119623520932</v>
      </c>
      <c r="U65" s="14"/>
      <c r="V65" s="4">
        <f t="shared" si="9"/>
        <v>-11.145633681584165</v>
      </c>
      <c r="W65" s="5">
        <f t="shared" si="10"/>
        <v>-0.19445144058138697</v>
      </c>
      <c r="X65" s="5">
        <f t="shared" si="11"/>
        <v>116.92188124195849</v>
      </c>
      <c r="Y65" s="5">
        <f t="shared" si="12"/>
        <v>4.6438230543504808</v>
      </c>
      <c r="Z65" s="5">
        <f t="shared" si="16"/>
        <v>5.2582568928056617</v>
      </c>
      <c r="AA65" s="6">
        <f t="shared" si="13"/>
        <v>1.1323120694444979</v>
      </c>
    </row>
    <row r="66" spans="1:27" x14ac:dyDescent="0.25">
      <c r="A66">
        <f t="shared" si="0"/>
        <v>2.9255403180413393E-3</v>
      </c>
      <c r="B66" s="6">
        <v>68.667199999999994</v>
      </c>
      <c r="C66">
        <v>1</v>
      </c>
      <c r="D66" s="33">
        <v>0.09</v>
      </c>
      <c r="E66" s="5">
        <v>0.37570700000000001</v>
      </c>
      <c r="F66" s="7">
        <f t="shared" si="1"/>
        <v>4.5722957052498243</v>
      </c>
      <c r="G66" s="17">
        <f t="shared" si="2"/>
        <v>0.9130035525543797</v>
      </c>
      <c r="I66" s="4">
        <f t="shared" si="3"/>
        <v>0.91</v>
      </c>
      <c r="J66" s="6">
        <f t="shared" si="17"/>
        <v>0.62429299999999999</v>
      </c>
      <c r="K66" s="11">
        <f t="shared" si="4"/>
        <v>0.68352289798466503</v>
      </c>
      <c r="L66" s="18">
        <f t="shared" si="14"/>
        <v>1.0036770761579594</v>
      </c>
      <c r="O66" s="4">
        <f t="shared" si="5"/>
        <v>-9.4685839556857748E-2</v>
      </c>
      <c r="P66" s="6">
        <f t="shared" si="15"/>
        <v>9.4685839556857748E-2</v>
      </c>
      <c r="Q66" s="14"/>
      <c r="R66" s="4">
        <f t="shared" si="6"/>
        <v>-13.787020405160863</v>
      </c>
      <c r="S66" s="5">
        <f t="shared" si="7"/>
        <v>1.5200154212797881</v>
      </c>
      <c r="T66" s="6">
        <f t="shared" si="8"/>
        <v>-0.38049512230442389</v>
      </c>
      <c r="U66" s="14"/>
      <c r="V66" s="4">
        <f t="shared" si="9"/>
        <v>-13.787020405160863</v>
      </c>
      <c r="W66" s="5">
        <f t="shared" si="10"/>
        <v>-0.21430056670166167</v>
      </c>
      <c r="X66" s="5">
        <f t="shared" si="11"/>
        <v>116.61058831994426</v>
      </c>
      <c r="Y66" s="5">
        <f t="shared" si="12"/>
        <v>5.1043987865371845</v>
      </c>
      <c r="Z66" s="5">
        <f t="shared" si="16"/>
        <v>5.7392865426046455</v>
      </c>
      <c r="AA66" s="6">
        <f t="shared" si="13"/>
        <v>1.1243805162210234</v>
      </c>
    </row>
    <row r="67" spans="1:27" x14ac:dyDescent="0.25">
      <c r="A67">
        <f t="shared" si="0"/>
        <v>2.933358208210939E-3</v>
      </c>
      <c r="B67" s="6">
        <v>67.756200000000007</v>
      </c>
      <c r="C67">
        <v>1</v>
      </c>
      <c r="D67" s="33">
        <v>0.1</v>
      </c>
      <c r="E67" s="5">
        <v>0.405609</v>
      </c>
      <c r="F67" s="7">
        <f t="shared" si="1"/>
        <v>4.4664394167409665</v>
      </c>
      <c r="G67" s="17">
        <f t="shared" si="2"/>
        <v>0.90812605333839125</v>
      </c>
      <c r="I67" s="4">
        <f t="shared" si="3"/>
        <v>0.9</v>
      </c>
      <c r="J67" s="6">
        <f t="shared" si="17"/>
        <v>0.594391</v>
      </c>
      <c r="K67" s="11">
        <f t="shared" si="4"/>
        <v>0.65767394780499988</v>
      </c>
      <c r="L67" s="18">
        <f t="shared" si="14"/>
        <v>1.0041973635243691</v>
      </c>
      <c r="O67" s="4">
        <f t="shared" si="5"/>
        <v>-0.10056066391990873</v>
      </c>
      <c r="P67" s="6">
        <f t="shared" si="15"/>
        <v>0.10056066391990873</v>
      </c>
      <c r="Q67" s="14"/>
      <c r="R67" s="4">
        <f t="shared" si="6"/>
        <v>-16.630184700269226</v>
      </c>
      <c r="S67" s="5">
        <f t="shared" si="7"/>
        <v>1.4965915401454479</v>
      </c>
      <c r="T67" s="6">
        <f t="shared" si="8"/>
        <v>-0.41904599052064484</v>
      </c>
      <c r="U67" s="14"/>
      <c r="V67" s="4">
        <f t="shared" si="9"/>
        <v>-16.630184700269226</v>
      </c>
      <c r="W67" s="5">
        <f t="shared" si="10"/>
        <v>-0.23334972467975104</v>
      </c>
      <c r="X67" s="5">
        <f t="shared" si="11"/>
        <v>116.29929539793002</v>
      </c>
      <c r="Y67" s="5">
        <f t="shared" si="12"/>
        <v>5.5438992292331326</v>
      </c>
      <c r="Z67" s="5">
        <f t="shared" si="16"/>
        <v>6.1981084335935179</v>
      </c>
      <c r="AA67" s="6">
        <f t="shared" si="13"/>
        <v>1.1180052481673408</v>
      </c>
    </row>
    <row r="68" spans="1:27" x14ac:dyDescent="0.25">
      <c r="A68">
        <f t="shared" si="0"/>
        <v>2.9410570982707179E-3</v>
      </c>
      <c r="B68" s="6">
        <v>66.863799999999998</v>
      </c>
      <c r="C68">
        <v>1</v>
      </c>
      <c r="D68" s="33">
        <v>0.11</v>
      </c>
      <c r="E68" s="5">
        <v>0.43384</v>
      </c>
      <c r="F68" s="7">
        <f t="shared" si="1"/>
        <v>4.3644523286158607</v>
      </c>
      <c r="G68" s="17">
        <f t="shared" si="2"/>
        <v>0.90366435535126977</v>
      </c>
      <c r="I68" s="4">
        <f t="shared" si="3"/>
        <v>0.89</v>
      </c>
      <c r="J68" s="6">
        <f t="shared" si="17"/>
        <v>0.56616</v>
      </c>
      <c r="K68" s="11">
        <f t="shared" si="4"/>
        <v>0.63315391925894482</v>
      </c>
      <c r="L68" s="18">
        <f t="shared" si="14"/>
        <v>1.0047080371945234</v>
      </c>
      <c r="O68" s="4">
        <f t="shared" si="5"/>
        <v>-0.1059942649133345</v>
      </c>
      <c r="P68" s="6">
        <f t="shared" si="15"/>
        <v>0.1059942649133345</v>
      </c>
      <c r="Q68" s="14"/>
      <c r="R68" s="4">
        <f t="shared" si="6"/>
        <v>-19.68177635910595</v>
      </c>
      <c r="S68" s="5">
        <f t="shared" si="7"/>
        <v>1.4734927126031683</v>
      </c>
      <c r="T68" s="6">
        <f t="shared" si="8"/>
        <v>-0.45704172800921133</v>
      </c>
      <c r="U68" s="14"/>
      <c r="V68" s="4">
        <f t="shared" si="9"/>
        <v>-19.68177635910595</v>
      </c>
      <c r="W68" s="5">
        <f t="shared" si="10"/>
        <v>-0.25164531963176123</v>
      </c>
      <c r="X68" s="5">
        <f t="shared" si="11"/>
        <v>115.98800247591579</v>
      </c>
      <c r="Y68" s="5">
        <f t="shared" si="12"/>
        <v>5.9634445345291862</v>
      </c>
      <c r="Z68" s="5">
        <f t="shared" si="16"/>
        <v>6.6359031796740737</v>
      </c>
      <c r="AA68" s="6">
        <f t="shared" si="13"/>
        <v>1.1127634609915891</v>
      </c>
    </row>
    <row r="69" spans="1:27" x14ac:dyDescent="0.25">
      <c r="A69">
        <f t="shared" si="0"/>
        <v>2.9486460849204176E-3</v>
      </c>
      <c r="B69" s="6">
        <v>65.988699999999994</v>
      </c>
      <c r="C69">
        <v>1</v>
      </c>
      <c r="D69" s="33">
        <v>0.12</v>
      </c>
      <c r="E69" s="5">
        <v>0.46052799999999999</v>
      </c>
      <c r="F69" s="7">
        <f t="shared" si="1"/>
        <v>4.2660697840077866</v>
      </c>
      <c r="G69" s="17">
        <f t="shared" si="2"/>
        <v>0.89959459822242993</v>
      </c>
      <c r="I69" s="4">
        <f t="shared" si="3"/>
        <v>0.88</v>
      </c>
      <c r="J69" s="6">
        <f t="shared" si="17"/>
        <v>0.53947199999999995</v>
      </c>
      <c r="K69" s="11">
        <f t="shared" si="4"/>
        <v>0.60985999471495778</v>
      </c>
      <c r="L69" s="18">
        <f t="shared" si="14"/>
        <v>1.0052083575721187</v>
      </c>
      <c r="O69" s="4">
        <f t="shared" si="5"/>
        <v>-0.11100590454911234</v>
      </c>
      <c r="P69" s="6">
        <f t="shared" si="15"/>
        <v>0.11100590454911234</v>
      </c>
      <c r="Q69" s="14"/>
      <c r="R69" s="4">
        <f t="shared" si="6"/>
        <v>-22.91168926739191</v>
      </c>
      <c r="S69" s="5">
        <f t="shared" si="7"/>
        <v>1.4506929780981563</v>
      </c>
      <c r="T69" s="6">
        <f t="shared" si="8"/>
        <v>-0.49452586501853063</v>
      </c>
      <c r="U69" s="14"/>
      <c r="V69" s="4">
        <f t="shared" si="9"/>
        <v>-22.91168926739191</v>
      </c>
      <c r="W69" s="5">
        <f t="shared" si="10"/>
        <v>-0.26922547140012232</v>
      </c>
      <c r="X69" s="5">
        <f t="shared" si="11"/>
        <v>115.67670955390156</v>
      </c>
      <c r="Y69" s="5">
        <f t="shared" si="12"/>
        <v>6.3642562480764955</v>
      </c>
      <c r="Z69" s="5">
        <f t="shared" si="16"/>
        <v>7.0539511860711173</v>
      </c>
      <c r="AA69" s="6">
        <f t="shared" si="13"/>
        <v>1.1083700767396147</v>
      </c>
    </row>
    <row r="70" spans="1:27" x14ac:dyDescent="0.25">
      <c r="A70">
        <f t="shared" si="0"/>
        <v>2.9561318895979334E-3</v>
      </c>
      <c r="B70" s="6">
        <v>65.129900000000006</v>
      </c>
      <c r="C70">
        <v>1</v>
      </c>
      <c r="D70" s="33">
        <v>0.13</v>
      </c>
      <c r="E70" s="5">
        <v>0.485788</v>
      </c>
      <c r="F70" s="7">
        <f t="shared" si="1"/>
        <v>4.1710732024141137</v>
      </c>
      <c r="G70" s="17">
        <f t="shared" si="2"/>
        <v>0.89589191747293817</v>
      </c>
      <c r="I70" s="4">
        <f t="shared" si="3"/>
        <v>0.87</v>
      </c>
      <c r="J70" s="6">
        <f t="shared" si="17"/>
        <v>0.514212</v>
      </c>
      <c r="K70" s="11">
        <f t="shared" si="4"/>
        <v>0.58770488744817573</v>
      </c>
      <c r="L70" s="18">
        <f t="shared" si="14"/>
        <v>1.0056888899263885</v>
      </c>
      <c r="O70" s="4">
        <f t="shared" si="5"/>
        <v>-0.11560827040587436</v>
      </c>
      <c r="P70" s="6">
        <f t="shared" si="15"/>
        <v>0.11560827040587436</v>
      </c>
      <c r="Q70" s="14"/>
      <c r="R70" s="4">
        <f t="shared" si="6"/>
        <v>-26.314227425235906</v>
      </c>
      <c r="S70" s="5">
        <f t="shared" si="7"/>
        <v>1.4281733653878501</v>
      </c>
      <c r="T70" s="6">
        <f t="shared" si="8"/>
        <v>-0.53153034916844422</v>
      </c>
      <c r="U70" s="14"/>
      <c r="V70" s="4">
        <f t="shared" si="9"/>
        <v>-26.314227425235906</v>
      </c>
      <c r="W70" s="5">
        <f t="shared" si="10"/>
        <v>-0.28612517212672395</v>
      </c>
      <c r="X70" s="5">
        <f t="shared" si="11"/>
        <v>115.36541663188733</v>
      </c>
      <c r="Y70" s="5">
        <f t="shared" si="12"/>
        <v>6.7472656548674577</v>
      </c>
      <c r="Z70" s="5">
        <f t="shared" si="16"/>
        <v>7.4532326465176766</v>
      </c>
      <c r="AA70" s="6">
        <f t="shared" si="13"/>
        <v>1.1046300868768872</v>
      </c>
    </row>
    <row r="71" spans="1:27" x14ac:dyDescent="0.25">
      <c r="A71">
        <f t="shared" si="0"/>
        <v>2.963523178603837E-3</v>
      </c>
      <c r="B71" s="6">
        <v>64.286199999999994</v>
      </c>
      <c r="C71">
        <v>1</v>
      </c>
      <c r="D71" s="33">
        <v>0.14000000000000001</v>
      </c>
      <c r="E71" s="5">
        <v>0.50972499999999998</v>
      </c>
      <c r="F71" s="7">
        <f t="shared" si="1"/>
        <v>4.0792327593114752</v>
      </c>
      <c r="G71" s="17">
        <f t="shared" si="2"/>
        <v>0.89254354236883382</v>
      </c>
      <c r="I71" s="4">
        <f t="shared" si="3"/>
        <v>0.86</v>
      </c>
      <c r="J71" s="6">
        <f t="shared" si="17"/>
        <v>0.49027500000000002</v>
      </c>
      <c r="K71" s="11">
        <f t="shared" si="4"/>
        <v>0.56660272886897056</v>
      </c>
      <c r="L71" s="18">
        <f t="shared" si="14"/>
        <v>1.006149777005682</v>
      </c>
      <c r="O71" s="4">
        <f t="shared" si="5"/>
        <v>-0.11981092384943737</v>
      </c>
      <c r="P71" s="6">
        <f t="shared" si="15"/>
        <v>0.11981092384943737</v>
      </c>
      <c r="Q71" s="14"/>
      <c r="R71" s="4">
        <f t="shared" si="6"/>
        <v>-29.857182377150234</v>
      </c>
      <c r="S71" s="5">
        <f t="shared" si="7"/>
        <v>1.4059089215442409</v>
      </c>
      <c r="T71" s="6">
        <f t="shared" si="8"/>
        <v>-0.56809687537958042</v>
      </c>
      <c r="U71" s="14"/>
      <c r="V71" s="4">
        <f t="shared" si="9"/>
        <v>-29.857182377150234</v>
      </c>
      <c r="W71" s="5">
        <f t="shared" si="10"/>
        <v>-0.30237864885023663</v>
      </c>
      <c r="X71" s="5">
        <f t="shared" si="11"/>
        <v>115.05412370987311</v>
      </c>
      <c r="Y71" s="5">
        <f t="shared" si="12"/>
        <v>7.1136029615063476</v>
      </c>
      <c r="Z71" s="5">
        <f t="shared" si="16"/>
        <v>7.8349275403941192</v>
      </c>
      <c r="AA71" s="6">
        <f t="shared" si="13"/>
        <v>1.1014007364188101</v>
      </c>
    </row>
    <row r="72" spans="1:27" x14ac:dyDescent="0.25">
      <c r="A72">
        <f t="shared" si="0"/>
        <v>2.9708244245735902E-3</v>
      </c>
      <c r="B72" s="6">
        <v>63.456899999999997</v>
      </c>
      <c r="C72">
        <v>1</v>
      </c>
      <c r="D72" s="33">
        <v>0.15</v>
      </c>
      <c r="E72" s="5">
        <v>0.53243200000000002</v>
      </c>
      <c r="F72" s="7">
        <f t="shared" si="1"/>
        <v>3.990382950130241</v>
      </c>
      <c r="G72" s="17">
        <f t="shared" si="2"/>
        <v>0.88952531900498777</v>
      </c>
      <c r="I72" s="4">
        <f t="shared" si="3"/>
        <v>0.85</v>
      </c>
      <c r="J72" s="6">
        <f t="shared" si="17"/>
        <v>0.46756799999999998</v>
      </c>
      <c r="K72" s="11">
        <f t="shared" si="4"/>
        <v>0.5464860401526439</v>
      </c>
      <c r="L72" s="18">
        <f t="shared" si="14"/>
        <v>1.006576489760566</v>
      </c>
      <c r="O72" s="4">
        <f t="shared" si="5"/>
        <v>-0.12362226696807078</v>
      </c>
      <c r="P72" s="6">
        <f t="shared" si="15"/>
        <v>0.12362226696807078</v>
      </c>
      <c r="Q72" s="14"/>
      <c r="R72" s="4">
        <f t="shared" si="6"/>
        <v>-33.550080981247589</v>
      </c>
      <c r="S72" s="5">
        <f t="shared" si="7"/>
        <v>1.3838872037724796</v>
      </c>
      <c r="T72" s="6">
        <f t="shared" si="8"/>
        <v>-0.60424651578577249</v>
      </c>
      <c r="U72" s="14"/>
      <c r="V72" s="4">
        <f t="shared" si="9"/>
        <v>-33.550080981247589</v>
      </c>
      <c r="W72" s="5">
        <f t="shared" si="10"/>
        <v>-0.31801483889912541</v>
      </c>
      <c r="X72" s="5">
        <f t="shared" si="11"/>
        <v>114.74283078785888</v>
      </c>
      <c r="Y72" s="5">
        <f t="shared" si="12"/>
        <v>7.4639109590963377</v>
      </c>
      <c r="Z72" s="5">
        <f t="shared" si="16"/>
        <v>8.1997156298194795</v>
      </c>
      <c r="AA72" s="6">
        <f t="shared" si="13"/>
        <v>1.0985816517313098</v>
      </c>
    </row>
    <row r="73" spans="1:27" x14ac:dyDescent="0.25">
      <c r="A73">
        <f t="shared" si="0"/>
        <v>2.9780437766479084E-3</v>
      </c>
      <c r="B73" s="6">
        <v>62.640900000000002</v>
      </c>
      <c r="C73">
        <v>1</v>
      </c>
      <c r="D73" s="33">
        <v>0.16</v>
      </c>
      <c r="E73" s="5">
        <v>0.55399299999999996</v>
      </c>
      <c r="F73" s="7">
        <f t="shared" si="1"/>
        <v>3.9043237006384071</v>
      </c>
      <c r="G73" s="17">
        <f t="shared" si="2"/>
        <v>0.88682612290416496</v>
      </c>
      <c r="I73" s="4">
        <f t="shared" si="3"/>
        <v>0.84</v>
      </c>
      <c r="J73" s="6">
        <f t="shared" si="17"/>
        <v>0.44600700000000004</v>
      </c>
      <c r="K73" s="11">
        <f t="shared" si="4"/>
        <v>0.52728259152714385</v>
      </c>
      <c r="L73" s="18">
        <f t="shared" si="14"/>
        <v>1.0069756195589878</v>
      </c>
      <c r="O73" s="4">
        <f t="shared" si="5"/>
        <v>-0.12705774666062436</v>
      </c>
      <c r="P73" s="6">
        <f t="shared" si="15"/>
        <v>0.12705774666062436</v>
      </c>
      <c r="Q73" s="14"/>
      <c r="R73" s="4">
        <f t="shared" si="6"/>
        <v>-37.34778433378537</v>
      </c>
      <c r="S73" s="5">
        <f t="shared" si="7"/>
        <v>1.3620845802361201</v>
      </c>
      <c r="T73" s="6">
        <f t="shared" si="8"/>
        <v>-0.64001864735226954</v>
      </c>
      <c r="U73" s="14"/>
      <c r="V73" s="4">
        <f t="shared" si="9"/>
        <v>-37.34778433378537</v>
      </c>
      <c r="W73" s="5">
        <f t="shared" si="10"/>
        <v>-0.3330599679247544</v>
      </c>
      <c r="X73" s="5">
        <f t="shared" si="11"/>
        <v>114.43153786584466</v>
      </c>
      <c r="Y73" s="5">
        <f t="shared" si="12"/>
        <v>7.7992271569775902</v>
      </c>
      <c r="Z73" s="5">
        <f t="shared" si="16"/>
        <v>8.5486764566973079</v>
      </c>
      <c r="AA73" s="6">
        <f t="shared" si="13"/>
        <v>1.0960927646592806</v>
      </c>
    </row>
    <row r="74" spans="1:27" x14ac:dyDescent="0.25">
      <c r="A74">
        <f t="shared" si="0"/>
        <v>2.9851842321374786E-3</v>
      </c>
      <c r="B74" s="6">
        <v>61.837699999999998</v>
      </c>
      <c r="C74">
        <v>1</v>
      </c>
      <c r="D74" s="33">
        <v>0.17</v>
      </c>
      <c r="E74" s="5">
        <v>0.57448299999999997</v>
      </c>
      <c r="F74" s="7">
        <f t="shared" si="1"/>
        <v>3.8209262768161469</v>
      </c>
      <c r="G74" s="17">
        <f t="shared" si="2"/>
        <v>0.88442213219611021</v>
      </c>
      <c r="I74" s="4">
        <f t="shared" si="3"/>
        <v>0.83</v>
      </c>
      <c r="J74" s="6">
        <f t="shared" si="17"/>
        <v>0.42551700000000003</v>
      </c>
      <c r="K74" s="11">
        <f t="shared" si="4"/>
        <v>0.50893894281995644</v>
      </c>
      <c r="L74" s="18">
        <f t="shared" si="14"/>
        <v>1.0073331812588633</v>
      </c>
      <c r="O74" s="4">
        <f t="shared" si="5"/>
        <v>-0.13012722942965346</v>
      </c>
      <c r="P74" s="6">
        <f t="shared" si="15"/>
        <v>0.13012722942965346</v>
      </c>
      <c r="Q74" s="14"/>
      <c r="R74" s="4">
        <f t="shared" si="6"/>
        <v>-41.261645188027643</v>
      </c>
      <c r="S74" s="5">
        <f t="shared" si="7"/>
        <v>1.3404928740666793</v>
      </c>
      <c r="T74" s="6">
        <f t="shared" si="8"/>
        <v>-0.6754272247938905</v>
      </c>
      <c r="U74" s="14"/>
      <c r="V74" s="4">
        <f t="shared" si="9"/>
        <v>-41.261645188027643</v>
      </c>
      <c r="W74" s="5">
        <f t="shared" si="10"/>
        <v>-0.34753601277558388</v>
      </c>
      <c r="X74" s="5">
        <f t="shared" si="11"/>
        <v>114.12024494383043</v>
      </c>
      <c r="Y74" s="5">
        <f t="shared" si="12"/>
        <v>8.1200022212820535</v>
      </c>
      <c r="Z74" s="5">
        <f t="shared" si="16"/>
        <v>8.8822893397117468</v>
      </c>
      <c r="AA74" s="6">
        <f t="shared" si="13"/>
        <v>1.0938776982636511</v>
      </c>
    </row>
    <row r="75" spans="1:27" x14ac:dyDescent="0.25">
      <c r="A75">
        <f t="shared" si="0"/>
        <v>2.9922515645735373E-3</v>
      </c>
      <c r="B75" s="6">
        <v>61.046500000000002</v>
      </c>
      <c r="C75">
        <v>1</v>
      </c>
      <c r="D75" s="33">
        <v>0.18</v>
      </c>
      <c r="E75" s="5">
        <v>0.59397100000000003</v>
      </c>
      <c r="F75" s="7">
        <f t="shared" si="1"/>
        <v>3.740036778263276</v>
      </c>
      <c r="G75" s="17">
        <f t="shared" si="2"/>
        <v>0.88230118700094784</v>
      </c>
      <c r="I75" s="4">
        <f t="shared" si="3"/>
        <v>0.82000000000000006</v>
      </c>
      <c r="J75" s="6">
        <f t="shared" si="17"/>
        <v>0.40602899999999997</v>
      </c>
      <c r="K75" s="11">
        <f t="shared" si="4"/>
        <v>0.49139841743430018</v>
      </c>
      <c r="L75" s="18">
        <f t="shared" si="14"/>
        <v>1.0076493930495269</v>
      </c>
      <c r="O75" s="4">
        <f t="shared" si="5"/>
        <v>-0.13284208419514845</v>
      </c>
      <c r="P75" s="6">
        <f t="shared" si="15"/>
        <v>0.13284208419514845</v>
      </c>
      <c r="Q75" s="14"/>
      <c r="R75" s="4">
        <f t="shared" si="6"/>
        <v>-45.265508325126746</v>
      </c>
      <c r="S75" s="5">
        <f t="shared" si="7"/>
        <v>1.3190954451383237</v>
      </c>
      <c r="T75" s="6">
        <f t="shared" si="8"/>
        <v>-0.71050003942466389</v>
      </c>
      <c r="U75" s="14"/>
      <c r="V75" s="4">
        <f t="shared" si="9"/>
        <v>-45.265508325126746</v>
      </c>
      <c r="W75" s="5">
        <f t="shared" si="10"/>
        <v>-0.36146414256982562</v>
      </c>
      <c r="X75" s="5">
        <f t="shared" si="11"/>
        <v>113.80895202181621</v>
      </c>
      <c r="Y75" s="5">
        <f t="shared" si="12"/>
        <v>8.4269831268188451</v>
      </c>
      <c r="Z75" s="5">
        <f t="shared" si="16"/>
        <v>9.2013333712749272</v>
      </c>
      <c r="AA75" s="6">
        <f t="shared" si="13"/>
        <v>1.0918893787732546</v>
      </c>
    </row>
    <row r="76" spans="1:27" x14ac:dyDescent="0.25">
      <c r="A76">
        <f t="shared" si="0"/>
        <v>2.9992489880533916E-3</v>
      </c>
      <c r="B76" s="6">
        <v>60.266800000000003</v>
      </c>
      <c r="C76">
        <v>1</v>
      </c>
      <c r="D76" s="33">
        <v>0.19</v>
      </c>
      <c r="E76" s="5">
        <v>0.61251900000000004</v>
      </c>
      <c r="F76" s="7">
        <f t="shared" si="1"/>
        <v>3.6615381678622607</v>
      </c>
      <c r="G76" s="17">
        <f t="shared" si="2"/>
        <v>0.88044533819743809</v>
      </c>
      <c r="I76" s="4">
        <f t="shared" si="3"/>
        <v>0.81</v>
      </c>
      <c r="J76" s="6">
        <f t="shared" si="17"/>
        <v>0.38748099999999996</v>
      </c>
      <c r="K76" s="11">
        <f t="shared" si="4"/>
        <v>0.47461455811553804</v>
      </c>
      <c r="L76" s="18">
        <f t="shared" si="14"/>
        <v>1.0079159957453705</v>
      </c>
      <c r="O76" s="4">
        <f t="shared" si="5"/>
        <v>-0.13521226200692699</v>
      </c>
      <c r="P76" s="6">
        <f t="shared" si="15"/>
        <v>0.13521226200692699</v>
      </c>
      <c r="Q76" s="14"/>
      <c r="R76" s="4">
        <f t="shared" si="6"/>
        <v>-49.357334861636225</v>
      </c>
      <c r="S76" s="5">
        <f t="shared" si="7"/>
        <v>1.2978833235701492</v>
      </c>
      <c r="T76" s="6">
        <f t="shared" si="8"/>
        <v>-0.74525226095548192</v>
      </c>
      <c r="U76" s="14"/>
      <c r="V76" s="4">
        <f t="shared" si="9"/>
        <v>-49.357334861636225</v>
      </c>
      <c r="W76" s="5">
        <f t="shared" si="10"/>
        <v>-0.37486200105471418</v>
      </c>
      <c r="X76" s="5">
        <f t="shared" si="11"/>
        <v>113.49765909980198</v>
      </c>
      <c r="Y76" s="5">
        <f t="shared" si="12"/>
        <v>8.7206235295808785</v>
      </c>
      <c r="Z76" s="5">
        <f t="shared" si="16"/>
        <v>9.5062874144237526</v>
      </c>
      <c r="AA76" s="6">
        <f t="shared" si="13"/>
        <v>1.0900926272276121</v>
      </c>
    </row>
    <row r="77" spans="1:27" x14ac:dyDescent="0.25">
      <c r="A77">
        <f t="shared" si="0"/>
        <v>3.0061816112472075E-3</v>
      </c>
      <c r="B77" s="6">
        <v>59.497900000000001</v>
      </c>
      <c r="C77">
        <v>1</v>
      </c>
      <c r="D77" s="33">
        <v>0.2</v>
      </c>
      <c r="E77" s="5">
        <v>0.630185</v>
      </c>
      <c r="F77" s="7">
        <f t="shared" si="1"/>
        <v>3.5852984928146836</v>
      </c>
      <c r="G77" s="17">
        <f t="shared" si="2"/>
        <v>0.87884593327857807</v>
      </c>
      <c r="I77" s="4">
        <f t="shared" si="3"/>
        <v>0.8</v>
      </c>
      <c r="J77" s="6">
        <f t="shared" si="17"/>
        <v>0.369815</v>
      </c>
      <c r="K77" s="11">
        <f t="shared" si="4"/>
        <v>0.45853964079423615</v>
      </c>
      <c r="L77" s="18">
        <f t="shared" si="14"/>
        <v>1.0081325775876315</v>
      </c>
      <c r="O77" s="4">
        <f t="shared" si="5"/>
        <v>-0.13724535804037355</v>
      </c>
      <c r="P77" s="6">
        <f t="shared" si="15"/>
        <v>0.13724535804037355</v>
      </c>
      <c r="Q77" s="14"/>
      <c r="R77" s="4">
        <f t="shared" si="6"/>
        <v>-53.513330047174755</v>
      </c>
      <c r="S77" s="5">
        <f t="shared" si="7"/>
        <v>1.2768417321795835</v>
      </c>
      <c r="T77" s="6">
        <f t="shared" si="8"/>
        <v>-0.77970853345636648</v>
      </c>
      <c r="U77" s="14"/>
      <c r="V77" s="4">
        <f t="shared" si="9"/>
        <v>-53.513330047174755</v>
      </c>
      <c r="W77" s="5">
        <f t="shared" si="10"/>
        <v>-0.38774786555222418</v>
      </c>
      <c r="X77" s="5">
        <f t="shared" si="11"/>
        <v>113.18636617778775</v>
      </c>
      <c r="Y77" s="5">
        <f t="shared" si="12"/>
        <v>9.0015753058314285</v>
      </c>
      <c r="Z77" s="5">
        <f t="shared" si="16"/>
        <v>9.7978300996658163</v>
      </c>
      <c r="AA77" s="6">
        <f t="shared" si="13"/>
        <v>1.0884572718420247</v>
      </c>
    </row>
    <row r="78" spans="1:27" x14ac:dyDescent="0.25">
      <c r="A78">
        <f t="shared" si="0"/>
        <v>3.0130519383867039E-3</v>
      </c>
      <c r="B78" s="6">
        <v>58.739400000000003</v>
      </c>
      <c r="C78">
        <v>1</v>
      </c>
      <c r="D78" s="33">
        <v>0.21</v>
      </c>
      <c r="E78" s="5">
        <v>0.64702099999999996</v>
      </c>
      <c r="F78" s="7">
        <f t="shared" si="1"/>
        <v>3.5112206219693474</v>
      </c>
      <c r="G78" s="17">
        <f t="shared" si="2"/>
        <v>0.87748754996326694</v>
      </c>
      <c r="I78" s="4">
        <f t="shared" si="3"/>
        <v>0.79</v>
      </c>
      <c r="J78" s="6">
        <f t="shared" si="17"/>
        <v>0.35297900000000004</v>
      </c>
      <c r="K78" s="11">
        <f t="shared" si="4"/>
        <v>0.44313508483549319</v>
      </c>
      <c r="L78" s="18">
        <f t="shared" si="14"/>
        <v>1.008290419896146</v>
      </c>
      <c r="O78" s="4">
        <f t="shared" si="5"/>
        <v>-0.1389487549471797</v>
      </c>
      <c r="P78" s="6">
        <f t="shared" si="15"/>
        <v>0.1389487549471797</v>
      </c>
      <c r="Q78" s="14"/>
      <c r="R78" s="4">
        <f t="shared" si="6"/>
        <v>-57.733416947472733</v>
      </c>
      <c r="S78" s="5">
        <f t="shared" si="7"/>
        <v>1.2559637325716517</v>
      </c>
      <c r="T78" s="6">
        <f t="shared" si="8"/>
        <v>-0.81388062351072432</v>
      </c>
      <c r="U78" s="14"/>
      <c r="V78" s="4">
        <f t="shared" si="9"/>
        <v>-57.733416947472733</v>
      </c>
      <c r="W78" s="5">
        <f t="shared" si="10"/>
        <v>-0.40013630414397028</v>
      </c>
      <c r="X78" s="5">
        <f t="shared" si="11"/>
        <v>112.87507325577351</v>
      </c>
      <c r="Y78" s="5">
        <f t="shared" si="12"/>
        <v>9.2701962392237895</v>
      </c>
      <c r="Z78" s="5">
        <f t="shared" si="16"/>
        <v>10.076339821773274</v>
      </c>
      <c r="AA78" s="6">
        <f t="shared" si="13"/>
        <v>1.0869607893669557</v>
      </c>
    </row>
    <row r="79" spans="1:27" x14ac:dyDescent="0.25">
      <c r="A79">
        <f t="shared" si="0"/>
        <v>3.0198634538540709E-3</v>
      </c>
      <c r="B79" s="6">
        <v>57.9908</v>
      </c>
      <c r="C79">
        <v>1</v>
      </c>
      <c r="D79" s="33">
        <v>0.22</v>
      </c>
      <c r="E79" s="5">
        <v>0.66307300000000002</v>
      </c>
      <c r="F79" s="7">
        <f t="shared" si="1"/>
        <v>3.4392016343157858</v>
      </c>
      <c r="G79" s="17">
        <f t="shared" si="2"/>
        <v>0.87635692881315974</v>
      </c>
      <c r="I79" s="4">
        <f t="shared" si="3"/>
        <v>0.78</v>
      </c>
      <c r="J79" s="6">
        <f t="shared" si="17"/>
        <v>0.33692699999999998</v>
      </c>
      <c r="K79" s="11">
        <f t="shared" si="4"/>
        <v>0.42836261102433598</v>
      </c>
      <c r="L79" s="18">
        <f t="shared" si="14"/>
        <v>1.0083926122187916</v>
      </c>
      <c r="O79" s="4">
        <f t="shared" si="5"/>
        <v>-0.1403394081131169</v>
      </c>
      <c r="P79" s="6">
        <f t="shared" si="15"/>
        <v>0.1403394081131169</v>
      </c>
      <c r="Q79" s="14"/>
      <c r="R79" s="4">
        <f t="shared" si="6"/>
        <v>-61.991876010314968</v>
      </c>
      <c r="S79" s="5">
        <f t="shared" si="7"/>
        <v>1.2352393614021322</v>
      </c>
      <c r="T79" s="6">
        <f t="shared" si="8"/>
        <v>-0.84778522007085977</v>
      </c>
      <c r="U79" s="14"/>
      <c r="V79" s="4">
        <f t="shared" si="9"/>
        <v>-61.991876010314968</v>
      </c>
      <c r="W79" s="5">
        <f t="shared" si="10"/>
        <v>-0.41203689186768239</v>
      </c>
      <c r="X79" s="5">
        <f t="shared" si="11"/>
        <v>112.56378033375928</v>
      </c>
      <c r="Y79" s="5">
        <f t="shared" si="12"/>
        <v>9.5269436384902058</v>
      </c>
      <c r="Z79" s="5">
        <f t="shared" si="16"/>
        <v>10.342294736522547</v>
      </c>
      <c r="AA79" s="6">
        <f t="shared" si="13"/>
        <v>1.0855837012342768</v>
      </c>
    </row>
    <row r="80" spans="1:27" x14ac:dyDescent="0.25">
      <c r="A80">
        <f t="shared" si="0"/>
        <v>3.0266188097700466E-3</v>
      </c>
      <c r="B80" s="6">
        <v>57.2517</v>
      </c>
      <c r="C80">
        <v>1</v>
      </c>
      <c r="D80" s="33">
        <v>0.23</v>
      </c>
      <c r="E80" s="5">
        <v>0.67838600000000004</v>
      </c>
      <c r="F80" s="7">
        <f t="shared" si="1"/>
        <v>3.3691521912006639</v>
      </c>
      <c r="G80" s="17">
        <f t="shared" si="2"/>
        <v>0.87544408220246439</v>
      </c>
      <c r="I80" s="4">
        <f t="shared" si="3"/>
        <v>0.77</v>
      </c>
      <c r="J80" s="6">
        <f t="shared" si="17"/>
        <v>0.32161399999999996</v>
      </c>
      <c r="K80" s="11">
        <f t="shared" si="4"/>
        <v>0.41418815806706427</v>
      </c>
      <c r="L80" s="18">
        <f t="shared" si="14"/>
        <v>1.0084318234247771</v>
      </c>
      <c r="O80" s="4">
        <f t="shared" si="5"/>
        <v>-0.14142047302185301</v>
      </c>
      <c r="P80" s="6">
        <f t="shared" si="15"/>
        <v>0.14142047302185301</v>
      </c>
      <c r="Q80" s="14"/>
      <c r="R80" s="4">
        <f t="shared" si="6"/>
        <v>-66.28478288638145</v>
      </c>
      <c r="S80" s="5">
        <f t="shared" si="7"/>
        <v>1.2146611374025176</v>
      </c>
      <c r="T80" s="6">
        <f t="shared" si="8"/>
        <v>-0.88143492032055371</v>
      </c>
      <c r="U80" s="14"/>
      <c r="V80" s="4">
        <f t="shared" si="9"/>
        <v>-66.28478288638145</v>
      </c>
      <c r="W80" s="5">
        <f t="shared" si="10"/>
        <v>-0.42346306167083447</v>
      </c>
      <c r="X80" s="5">
        <f t="shared" si="11"/>
        <v>112.25248741174507</v>
      </c>
      <c r="Y80" s="5">
        <f t="shared" si="12"/>
        <v>9.7721771834901183</v>
      </c>
      <c r="Z80" s="5">
        <f t="shared" si="16"/>
        <v>10.59607275738108</v>
      </c>
      <c r="AA80" s="6">
        <f t="shared" si="13"/>
        <v>1.0843103392847722</v>
      </c>
    </row>
    <row r="81" spans="1:27" x14ac:dyDescent="0.25">
      <c r="A81">
        <f t="shared" si="0"/>
        <v>3.0333188846243795E-3</v>
      </c>
      <c r="B81" s="6">
        <v>56.521900000000002</v>
      </c>
      <c r="C81">
        <v>1</v>
      </c>
      <c r="D81" s="33">
        <v>0.24</v>
      </c>
      <c r="E81" s="5">
        <v>0.69299900000000003</v>
      </c>
      <c r="F81" s="7">
        <f t="shared" si="1"/>
        <v>3.3010049420466916</v>
      </c>
      <c r="G81" s="17">
        <f t="shared" si="2"/>
        <v>0.87473235697218499</v>
      </c>
      <c r="I81" s="4">
        <f t="shared" si="3"/>
        <v>0.76</v>
      </c>
      <c r="J81" s="6">
        <f t="shared" si="17"/>
        <v>0.30700099999999997</v>
      </c>
      <c r="K81" s="11">
        <f t="shared" si="4"/>
        <v>0.40058330984824753</v>
      </c>
      <c r="L81" s="18">
        <f t="shared" si="14"/>
        <v>1.0084011846713075</v>
      </c>
      <c r="O81" s="4">
        <f t="shared" si="5"/>
        <v>-0.14220340829463654</v>
      </c>
      <c r="P81" s="6">
        <f t="shared" si="15"/>
        <v>0.14220340829463654</v>
      </c>
      <c r="Q81" s="14"/>
      <c r="R81" s="4">
        <f t="shared" si="6"/>
        <v>-70.612856489720258</v>
      </c>
      <c r="S81" s="5">
        <f t="shared" si="7"/>
        <v>1.1942269500061642</v>
      </c>
      <c r="T81" s="6">
        <f t="shared" si="8"/>
        <v>-0.91483351950339487</v>
      </c>
      <c r="U81" s="14"/>
      <c r="V81" s="4">
        <f t="shared" si="9"/>
        <v>-70.612856489720258</v>
      </c>
      <c r="W81" s="5">
        <f t="shared" si="10"/>
        <v>-0.43442173367791315</v>
      </c>
      <c r="X81" s="5">
        <f t="shared" si="11"/>
        <v>111.94119448973083</v>
      </c>
      <c r="Y81" s="5">
        <f t="shared" si="12"/>
        <v>10.00605969767309</v>
      </c>
      <c r="Z81" s="5">
        <f t="shared" si="16"/>
        <v>10.837851552138147</v>
      </c>
      <c r="AA81" s="6">
        <f t="shared" si="13"/>
        <v>1.0831288118997022</v>
      </c>
    </row>
    <row r="82" spans="1:27" x14ac:dyDescent="0.25">
      <c r="A82">
        <f t="shared" si="0"/>
        <v>3.039967362910392E-3</v>
      </c>
      <c r="B82" s="6">
        <v>55.800899999999999</v>
      </c>
      <c r="C82">
        <v>1</v>
      </c>
      <c r="D82" s="33">
        <v>0.25</v>
      </c>
      <c r="E82" s="5">
        <v>0.70694999999999997</v>
      </c>
      <c r="F82" s="7">
        <f t="shared" si="1"/>
        <v>3.2346673683514324</v>
      </c>
      <c r="G82" s="17">
        <f t="shared" si="2"/>
        <v>0.8742166281663778</v>
      </c>
      <c r="I82" s="4">
        <f t="shared" si="3"/>
        <v>0.75</v>
      </c>
      <c r="J82" s="6">
        <f t="shared" si="17"/>
        <v>0.29305000000000003</v>
      </c>
      <c r="K82" s="11">
        <f t="shared" si="4"/>
        <v>0.38751573220748714</v>
      </c>
      <c r="L82" s="18">
        <f t="shared" si="14"/>
        <v>1.0083031496747683</v>
      </c>
      <c r="O82" s="4">
        <f t="shared" si="5"/>
        <v>-0.14269594388428189</v>
      </c>
      <c r="P82" s="6">
        <f t="shared" si="15"/>
        <v>0.14269594388428189</v>
      </c>
      <c r="Q82" s="14"/>
      <c r="R82" s="4">
        <f t="shared" si="6"/>
        <v>-74.950195933890413</v>
      </c>
      <c r="S82" s="5">
        <f t="shared" si="7"/>
        <v>1.1739260999000685</v>
      </c>
      <c r="T82" s="6">
        <f t="shared" si="8"/>
        <v>-0.94799883176773436</v>
      </c>
      <c r="U82" s="14"/>
      <c r="V82" s="4">
        <f t="shared" si="9"/>
        <v>-74.950195933890413</v>
      </c>
      <c r="W82" s="5">
        <f t="shared" si="10"/>
        <v>-0.44492271666203764</v>
      </c>
      <c r="X82" s="5">
        <f t="shared" si="11"/>
        <v>111.6299015677166</v>
      </c>
      <c r="Y82" s="5">
        <f t="shared" si="12"/>
        <v>10.229050991331455</v>
      </c>
      <c r="Z82" s="5">
        <f t="shared" si="16"/>
        <v>11.068108539478771</v>
      </c>
      <c r="AA82" s="6">
        <f t="shared" si="13"/>
        <v>1.0820269200787413</v>
      </c>
    </row>
    <row r="83" spans="1:27" x14ac:dyDescent="0.25">
      <c r="A83">
        <f t="shared" si="0"/>
        <v>3.0465661543561027E-3</v>
      </c>
      <c r="B83" s="6">
        <v>55.0884</v>
      </c>
      <c r="C83">
        <v>1</v>
      </c>
      <c r="D83" s="33">
        <v>0.26</v>
      </c>
      <c r="E83" s="5">
        <v>0.72027300000000005</v>
      </c>
      <c r="F83" s="7">
        <f t="shared" si="1"/>
        <v>3.1700687038674928</v>
      </c>
      <c r="G83" s="17">
        <f t="shared" si="2"/>
        <v>0.87388666556375227</v>
      </c>
      <c r="I83" s="4">
        <f t="shared" si="3"/>
        <v>0.74</v>
      </c>
      <c r="J83" s="6">
        <f t="shared" si="17"/>
        <v>0.27972699999999995</v>
      </c>
      <c r="K83" s="11">
        <f t="shared" si="4"/>
        <v>0.37495852292661869</v>
      </c>
      <c r="L83" s="18">
        <f t="shared" si="14"/>
        <v>1.0081367307216478</v>
      </c>
      <c r="O83" s="4">
        <f t="shared" si="5"/>
        <v>-0.14290839101026503</v>
      </c>
      <c r="P83" s="6">
        <f t="shared" si="15"/>
        <v>0.14290839101026503</v>
      </c>
      <c r="Q83" s="14"/>
      <c r="R83" s="4">
        <f t="shared" si="6"/>
        <v>-79.283179475041337</v>
      </c>
      <c r="S83" s="5">
        <f t="shared" si="7"/>
        <v>1.1537532607986496</v>
      </c>
      <c r="T83" s="6">
        <f t="shared" si="8"/>
        <v>-0.98093986465798566</v>
      </c>
      <c r="U83" s="14"/>
      <c r="V83" s="4">
        <f t="shared" si="9"/>
        <v>-79.283179475041337</v>
      </c>
      <c r="W83" s="5">
        <f t="shared" si="10"/>
        <v>-0.45497202769458894</v>
      </c>
      <c r="X83" s="5">
        <f t="shared" si="11"/>
        <v>111.31860864570237</v>
      </c>
      <c r="Y83" s="5">
        <f t="shared" si="12"/>
        <v>10.441414020332653</v>
      </c>
      <c r="Z83" s="5">
        <f t="shared" si="16"/>
        <v>11.287120885501679</v>
      </c>
      <c r="AA83" s="6">
        <f t="shared" si="13"/>
        <v>1.0809954344806338</v>
      </c>
    </row>
    <row r="84" spans="1:27" x14ac:dyDescent="0.25">
      <c r="A84">
        <f t="shared" si="0"/>
        <v>3.0531153531095831E-3</v>
      </c>
      <c r="B84" s="6">
        <v>54.384300000000003</v>
      </c>
      <c r="C84">
        <v>1</v>
      </c>
      <c r="D84" s="33">
        <v>0.27</v>
      </c>
      <c r="E84" s="5">
        <v>0.73300100000000001</v>
      </c>
      <c r="F84" s="7">
        <f t="shared" si="1"/>
        <v>3.1071584808470991</v>
      </c>
      <c r="G84" s="17">
        <f t="shared" si="2"/>
        <v>0.8737303022208196</v>
      </c>
      <c r="I84" s="4">
        <f t="shared" si="3"/>
        <v>0.73</v>
      </c>
      <c r="J84" s="6">
        <f t="shared" si="17"/>
        <v>0.26699899999999999</v>
      </c>
      <c r="K84" s="11">
        <f t="shared" si="4"/>
        <v>0.36288961462475727</v>
      </c>
      <c r="L84" s="18">
        <f t="shared" si="14"/>
        <v>1.00788790875904</v>
      </c>
      <c r="O84" s="4">
        <f t="shared" si="5"/>
        <v>-0.14284049147939898</v>
      </c>
      <c r="P84" s="6">
        <f t="shared" si="15"/>
        <v>0.14284049147939898</v>
      </c>
      <c r="Q84" s="14"/>
      <c r="R84" s="4">
        <f t="shared" si="6"/>
        <v>-83.626941079359568</v>
      </c>
      <c r="S84" s="5">
        <f t="shared" si="7"/>
        <v>1.1337086367853444</v>
      </c>
      <c r="T84" s="6">
        <f t="shared" si="8"/>
        <v>-1.013656582905434</v>
      </c>
      <c r="U84" s="14"/>
      <c r="V84" s="4">
        <f t="shared" si="9"/>
        <v>-83.626941079359568</v>
      </c>
      <c r="W84" s="5">
        <f t="shared" si="10"/>
        <v>-0.46457794445048056</v>
      </c>
      <c r="X84" s="5">
        <f t="shared" si="11"/>
        <v>111.00731572368815</v>
      </c>
      <c r="Y84" s="5">
        <f t="shared" si="12"/>
        <v>10.643214119550871</v>
      </c>
      <c r="Z84" s="5">
        <f t="shared" si="16"/>
        <v>11.494965500176647</v>
      </c>
      <c r="AA84" s="6">
        <f t="shared" si="13"/>
        <v>1.0800276468234502</v>
      </c>
    </row>
    <row r="85" spans="1:27" x14ac:dyDescent="0.25">
      <c r="A85">
        <f t="shared" si="0"/>
        <v>3.0596169420780855E-3</v>
      </c>
      <c r="B85" s="6">
        <v>53.688299999999998</v>
      </c>
      <c r="C85">
        <v>1</v>
      </c>
      <c r="D85" s="33">
        <v>0.28000000000000003</v>
      </c>
      <c r="E85" s="5">
        <v>0.74516099999999996</v>
      </c>
      <c r="F85" s="7">
        <f t="shared" si="1"/>
        <v>3.0458701915392794</v>
      </c>
      <c r="G85" s="17">
        <f t="shared" si="2"/>
        <v>0.87373693504953998</v>
      </c>
      <c r="I85" s="4">
        <f t="shared" si="3"/>
        <v>0.72</v>
      </c>
      <c r="J85" s="6">
        <f t="shared" si="17"/>
        <v>0.25483900000000004</v>
      </c>
      <c r="K85" s="11">
        <f t="shared" si="4"/>
        <v>0.35128465516537477</v>
      </c>
      <c r="L85" s="18">
        <f t="shared" si="14"/>
        <v>1.0075676530445925</v>
      </c>
      <c r="O85" s="4">
        <f t="shared" si="5"/>
        <v>-0.14251510028710426</v>
      </c>
      <c r="P85" s="6">
        <f t="shared" si="15"/>
        <v>0.14251510028710426</v>
      </c>
      <c r="Q85" s="14"/>
      <c r="R85" s="4">
        <f t="shared" si="6"/>
        <v>-87.946682352164814</v>
      </c>
      <c r="S85" s="5">
        <f t="shared" si="7"/>
        <v>1.1137866375239351</v>
      </c>
      <c r="T85" s="6">
        <f t="shared" si="8"/>
        <v>-1.0461584008084692</v>
      </c>
      <c r="U85" s="14"/>
      <c r="V85" s="4">
        <f t="shared" si="9"/>
        <v>-87.946682352164814</v>
      </c>
      <c r="W85" s="5">
        <f t="shared" si="10"/>
        <v>-0.47373885614759276</v>
      </c>
      <c r="X85" s="5">
        <f t="shared" si="11"/>
        <v>110.69602280167392</v>
      </c>
      <c r="Y85" s="5">
        <f t="shared" si="12"/>
        <v>10.834714844669897</v>
      </c>
      <c r="Z85" s="5">
        <f t="shared" si="16"/>
        <v>11.691919033743943</v>
      </c>
      <c r="AA85" s="6">
        <f t="shared" si="13"/>
        <v>1.0791164512738187</v>
      </c>
    </row>
    <row r="86" spans="1:27" x14ac:dyDescent="0.25">
      <c r="A86">
        <f t="shared" si="0"/>
        <v>3.0660720122201368E-3</v>
      </c>
      <c r="B86" s="6">
        <v>53.0002</v>
      </c>
      <c r="C86">
        <v>1</v>
      </c>
      <c r="D86" s="33">
        <v>0.28999999999999998</v>
      </c>
      <c r="E86" s="5">
        <v>0.75678299999999998</v>
      </c>
      <c r="F86" s="7">
        <f t="shared" si="1"/>
        <v>2.9861483516534344</v>
      </c>
      <c r="G86" s="17">
        <f t="shared" si="2"/>
        <v>0.87390050473520542</v>
      </c>
      <c r="I86" s="4">
        <f t="shared" si="3"/>
        <v>0.71</v>
      </c>
      <c r="J86" s="6">
        <f t="shared" si="17"/>
        <v>0.24321700000000002</v>
      </c>
      <c r="K86" s="11">
        <f t="shared" si="4"/>
        <v>0.34012220492439083</v>
      </c>
      <c r="L86" s="18">
        <f t="shared" si="14"/>
        <v>1.0071649247532322</v>
      </c>
      <c r="O86" s="4">
        <f t="shared" si="5"/>
        <v>-0.14192812741380645</v>
      </c>
      <c r="P86" s="6">
        <f t="shared" si="15"/>
        <v>0.14192812741380645</v>
      </c>
      <c r="Q86" s="14"/>
      <c r="R86" s="4">
        <f t="shared" si="6"/>
        <v>-92.248465076571748</v>
      </c>
      <c r="S86" s="5">
        <f t="shared" si="7"/>
        <v>1.0939843802852247</v>
      </c>
      <c r="T86" s="6">
        <f t="shared" si="8"/>
        <v>-1.0784502997018621</v>
      </c>
      <c r="U86" s="14"/>
      <c r="V86" s="4">
        <f t="shared" si="9"/>
        <v>-92.248465076571748</v>
      </c>
      <c r="W86" s="5">
        <f t="shared" si="10"/>
        <v>-0.48246402082429135</v>
      </c>
      <c r="X86" s="5">
        <f t="shared" si="11"/>
        <v>110.38472987965969</v>
      </c>
      <c r="Y86" s="5">
        <f t="shared" si="12"/>
        <v>11.016081053131716</v>
      </c>
      <c r="Z86" s="5">
        <f t="shared" si="16"/>
        <v>11.878157873052032</v>
      </c>
      <c r="AA86" s="6">
        <f t="shared" si="13"/>
        <v>1.0782562161409697</v>
      </c>
    </row>
    <row r="87" spans="1:27" x14ac:dyDescent="0.25">
      <c r="A87">
        <f t="shared" si="0"/>
        <v>3.0724816864729082E-3</v>
      </c>
      <c r="B87" s="6">
        <v>52.319800000000001</v>
      </c>
      <c r="C87">
        <v>1</v>
      </c>
      <c r="D87" s="33">
        <v>0.3</v>
      </c>
      <c r="E87" s="5">
        <v>0.76789200000000002</v>
      </c>
      <c r="F87" s="7">
        <f t="shared" si="1"/>
        <v>2.9279393050358538</v>
      </c>
      <c r="G87" s="17">
        <f t="shared" si="2"/>
        <v>0.87421211074887917</v>
      </c>
      <c r="I87" s="4">
        <f t="shared" si="3"/>
        <v>0.7</v>
      </c>
      <c r="J87" s="6">
        <f t="shared" si="17"/>
        <v>0.23210799999999998</v>
      </c>
      <c r="K87" s="11">
        <f t="shared" si="4"/>
        <v>0.32938189086262193</v>
      </c>
      <c r="L87" s="18">
        <f t="shared" si="14"/>
        <v>1.0066821107695723</v>
      </c>
      <c r="O87" s="4">
        <f t="shared" si="5"/>
        <v>-0.14109212755200529</v>
      </c>
      <c r="P87" s="6">
        <f t="shared" si="15"/>
        <v>0.14109212755200529</v>
      </c>
      <c r="Q87" s="14"/>
      <c r="R87" s="4">
        <f t="shared" si="6"/>
        <v>-96.515369558040064</v>
      </c>
      <c r="S87" s="5">
        <f t="shared" si="7"/>
        <v>1.0742988667297917</v>
      </c>
      <c r="T87" s="6">
        <f t="shared" si="8"/>
        <v>-1.1105374388803138</v>
      </c>
      <c r="U87" s="14"/>
      <c r="V87" s="4">
        <f t="shared" si="9"/>
        <v>-96.515369558040064</v>
      </c>
      <c r="W87" s="5">
        <f t="shared" si="10"/>
        <v>-0.49075430103782114</v>
      </c>
      <c r="X87" s="5">
        <f t="shared" si="11"/>
        <v>110.07343695764546</v>
      </c>
      <c r="Y87" s="5">
        <f t="shared" si="12"/>
        <v>11.18747782628467</v>
      </c>
      <c r="Z87" s="5">
        <f t="shared" si="16"/>
        <v>12.053858137832492</v>
      </c>
      <c r="AA87" s="6">
        <f t="shared" si="13"/>
        <v>1.0774419690479551</v>
      </c>
    </row>
    <row r="88" spans="1:27" x14ac:dyDescent="0.25">
      <c r="A88">
        <f t="shared" si="0"/>
        <v>3.0788461716087282E-3</v>
      </c>
      <c r="B88" s="6">
        <v>51.646999999999998</v>
      </c>
      <c r="C88">
        <v>1</v>
      </c>
      <c r="D88" s="33">
        <v>0.31</v>
      </c>
      <c r="E88" s="5">
        <v>0.77851300000000001</v>
      </c>
      <c r="F88" s="7">
        <f t="shared" si="1"/>
        <v>2.8711995366041663</v>
      </c>
      <c r="G88" s="17">
        <f t="shared" si="2"/>
        <v>0.87466308978118823</v>
      </c>
      <c r="I88" s="4">
        <f t="shared" si="3"/>
        <v>0.69</v>
      </c>
      <c r="J88" s="6">
        <f t="shared" si="17"/>
        <v>0.22148699999999999</v>
      </c>
      <c r="K88" s="11">
        <f t="shared" si="4"/>
        <v>0.3190458664491107</v>
      </c>
      <c r="L88" s="18">
        <f t="shared" si="14"/>
        <v>1.0061113022604018</v>
      </c>
      <c r="O88" s="4">
        <f t="shared" si="5"/>
        <v>-0.14000921100901464</v>
      </c>
      <c r="P88" s="6">
        <f t="shared" si="15"/>
        <v>0.14000921100901464</v>
      </c>
      <c r="Q88" s="14"/>
      <c r="R88" s="4">
        <f t="shared" si="6"/>
        <v>-100.75092474942554</v>
      </c>
      <c r="S88" s="5">
        <f t="shared" si="7"/>
        <v>1.0547298994567664</v>
      </c>
      <c r="T88" s="6">
        <f t="shared" si="8"/>
        <v>-1.1424204045607957</v>
      </c>
      <c r="U88" s="14"/>
      <c r="V88" s="4">
        <f t="shared" si="9"/>
        <v>-100.75092474942554</v>
      </c>
      <c r="W88" s="5">
        <f t="shared" si="10"/>
        <v>-0.4986139617407549</v>
      </c>
      <c r="X88" s="5">
        <f t="shared" si="11"/>
        <v>109.76214403563122</v>
      </c>
      <c r="Y88" s="5">
        <f t="shared" si="12"/>
        <v>11.348971084628113</v>
      </c>
      <c r="Z88" s="5">
        <f t="shared" si="16"/>
        <v>12.219095676912787</v>
      </c>
      <c r="AA88" s="6">
        <f t="shared" si="13"/>
        <v>1.0766699100558319</v>
      </c>
    </row>
    <row r="89" spans="1:27" x14ac:dyDescent="0.25">
      <c r="A89">
        <f t="shared" si="0"/>
        <v>3.0851656903659844E-3</v>
      </c>
      <c r="B89" s="6">
        <v>50.981699999999996</v>
      </c>
      <c r="C89">
        <v>1</v>
      </c>
      <c r="D89" s="33">
        <v>0.32</v>
      </c>
      <c r="E89" s="5">
        <v>0.78866700000000001</v>
      </c>
      <c r="F89" s="7">
        <f t="shared" si="1"/>
        <v>2.8158867677712958</v>
      </c>
      <c r="G89" s="17">
        <f t="shared" si="2"/>
        <v>0.87524271331075465</v>
      </c>
      <c r="I89" s="4">
        <f t="shared" si="3"/>
        <v>0.67999999999999994</v>
      </c>
      <c r="J89" s="6">
        <f t="shared" si="17"/>
        <v>0.21133299999999999</v>
      </c>
      <c r="K89" s="11">
        <f t="shared" si="4"/>
        <v>0.30909708259651308</v>
      </c>
      <c r="L89" s="18">
        <f t="shared" si="14"/>
        <v>1.0054569940250795</v>
      </c>
      <c r="O89" s="4">
        <f t="shared" si="5"/>
        <v>-0.138696203028224</v>
      </c>
      <c r="P89" s="6">
        <f t="shared" si="15"/>
        <v>0.138696203028224</v>
      </c>
      <c r="Q89" s="14"/>
      <c r="R89" s="4">
        <f t="shared" si="6"/>
        <v>-104.93840535351707</v>
      </c>
      <c r="S89" s="5">
        <f t="shared" si="7"/>
        <v>1.0352772271788511</v>
      </c>
      <c r="T89" s="6">
        <f t="shared" si="8"/>
        <v>-1.1740998682693489</v>
      </c>
      <c r="U89" s="14"/>
      <c r="V89" s="4">
        <f t="shared" si="9"/>
        <v>-104.93840535351707</v>
      </c>
      <c r="W89" s="5">
        <f t="shared" si="10"/>
        <v>-0.50603982411495396</v>
      </c>
      <c r="X89" s="5">
        <f t="shared" si="11"/>
        <v>109.45085111361701</v>
      </c>
      <c r="Y89" s="5">
        <f t="shared" si="12"/>
        <v>11.500626662284258</v>
      </c>
      <c r="Z89" s="5">
        <f t="shared" si="16"/>
        <v>12.373946064363679</v>
      </c>
      <c r="AA89" s="6">
        <f t="shared" si="13"/>
        <v>1.0759366796022889</v>
      </c>
    </row>
    <row r="90" spans="1:27" x14ac:dyDescent="0.25">
      <c r="A90">
        <f t="shared" si="0"/>
        <v>3.0914423928258754E-3</v>
      </c>
      <c r="B90" s="6">
        <v>50.323599999999999</v>
      </c>
      <c r="C90">
        <v>1</v>
      </c>
      <c r="D90" s="33">
        <v>0.33</v>
      </c>
      <c r="E90" s="5">
        <v>0.798377</v>
      </c>
      <c r="F90" s="7">
        <f t="shared" si="1"/>
        <v>2.761943644709727</v>
      </c>
      <c r="G90" s="17">
        <f t="shared" si="2"/>
        <v>0.87594989385763045</v>
      </c>
      <c r="I90" s="4">
        <f t="shared" ref="I90:I121" si="18">1-D90</f>
        <v>0.66999999999999993</v>
      </c>
      <c r="J90" s="6">
        <f t="shared" si="17"/>
        <v>0.201623</v>
      </c>
      <c r="K90" s="11">
        <f t="shared" si="4"/>
        <v>0.29951637797414071</v>
      </c>
      <c r="L90" s="18">
        <f t="shared" si="14"/>
        <v>1.0047191835775005</v>
      </c>
      <c r="O90" s="4">
        <f t="shared" si="5"/>
        <v>-0.13715447161463382</v>
      </c>
      <c r="P90" s="6">
        <f t="shared" si="15"/>
        <v>0.13715447161463382</v>
      </c>
      <c r="Q90" s="14"/>
      <c r="R90" s="4">
        <f t="shared" si="6"/>
        <v>-109.0613070989701</v>
      </c>
      <c r="S90" s="5">
        <f t="shared" si="7"/>
        <v>1.0159346509808687</v>
      </c>
      <c r="T90" s="6">
        <f t="shared" si="8"/>
        <v>-1.2055861785339876</v>
      </c>
      <c r="U90" s="14"/>
      <c r="V90" s="4">
        <f t="shared" si="9"/>
        <v>-109.0613070989701</v>
      </c>
      <c r="W90" s="5">
        <f t="shared" si="10"/>
        <v>-0.51303719728659858</v>
      </c>
      <c r="X90" s="5">
        <f t="shared" si="11"/>
        <v>109.13955819160277</v>
      </c>
      <c r="Y90" s="5">
        <f t="shared" si="12"/>
        <v>11.642709386654555</v>
      </c>
      <c r="Z90" s="5">
        <f t="shared" si="16"/>
        <v>12.518684595580851</v>
      </c>
      <c r="AA90" s="59">
        <f t="shared" si="13"/>
        <v>1.0752380893342903</v>
      </c>
    </row>
    <row r="91" spans="1:27" x14ac:dyDescent="0.25">
      <c r="A91">
        <f t="shared" si="0"/>
        <v>3.0976746376030445E-3</v>
      </c>
      <c r="B91" s="6">
        <v>49.672800000000002</v>
      </c>
      <c r="C91">
        <v>1</v>
      </c>
      <c r="D91" s="33">
        <v>0.34</v>
      </c>
      <c r="E91" s="5">
        <v>0.80766300000000002</v>
      </c>
      <c r="F91" s="7">
        <f t="shared" si="1"/>
        <v>2.7093469936725767</v>
      </c>
      <c r="G91" s="17">
        <f t="shared" si="2"/>
        <v>0.87677193704328493</v>
      </c>
      <c r="I91" s="4">
        <f t="shared" si="18"/>
        <v>0.65999999999999992</v>
      </c>
      <c r="J91" s="6">
        <f t="shared" si="17"/>
        <v>0.19233699999999998</v>
      </c>
      <c r="K91" s="11">
        <f t="shared" si="4"/>
        <v>0.29029121312239858</v>
      </c>
      <c r="L91" s="18">
        <f t="shared" si="14"/>
        <v>1.0038874199296641</v>
      </c>
      <c r="O91" s="4">
        <f t="shared" si="5"/>
        <v>-0.13538825284815126</v>
      </c>
      <c r="P91" s="6">
        <f t="shared" si="15"/>
        <v>0.13538825284815126</v>
      </c>
      <c r="Q91" s="14"/>
      <c r="R91" s="4">
        <f t="shared" si="6"/>
        <v>-113.13413696258951</v>
      </c>
      <c r="S91" s="5">
        <f t="shared" si="7"/>
        <v>0.99670764411122725</v>
      </c>
      <c r="T91" s="6">
        <f t="shared" si="8"/>
        <v>-1.2368706766755828</v>
      </c>
      <c r="U91" s="14"/>
      <c r="V91" s="4">
        <f t="shared" si="9"/>
        <v>-113.13413696258951</v>
      </c>
      <c r="W91" s="5">
        <f t="shared" si="10"/>
        <v>-0.51960617013827193</v>
      </c>
      <c r="X91" s="5">
        <f t="shared" si="11"/>
        <v>108.82826526958854</v>
      </c>
      <c r="Y91" s="5">
        <f t="shared" si="12"/>
        <v>11.775086145848793</v>
      </c>
      <c r="Z91" s="5">
        <f t="shared" si="16"/>
        <v>12.653186283299419</v>
      </c>
      <c r="AA91" s="6">
        <f t="shared" si="13"/>
        <v>1.0745727145070776</v>
      </c>
    </row>
    <row r="92" spans="1:27" x14ac:dyDescent="0.25">
      <c r="A92">
        <f t="shared" si="0"/>
        <v>3.1038636584433941E-3</v>
      </c>
      <c r="B92" s="6">
        <v>49.0291</v>
      </c>
      <c r="C92">
        <v>1</v>
      </c>
      <c r="D92" s="33">
        <v>0.35</v>
      </c>
      <c r="E92" s="5">
        <v>0.81654400000000005</v>
      </c>
      <c r="F92" s="7">
        <f t="shared" si="1"/>
        <v>2.6580501184857921</v>
      </c>
      <c r="G92" s="17">
        <f t="shared" si="2"/>
        <v>0.87770461546898315</v>
      </c>
      <c r="I92" s="4">
        <f t="shared" si="18"/>
        <v>0.65</v>
      </c>
      <c r="J92" s="6">
        <f t="shared" si="17"/>
        <v>0.18345599999999995</v>
      </c>
      <c r="K92" s="11">
        <f t="shared" si="4"/>
        <v>0.28140534755005653</v>
      </c>
      <c r="L92" s="18">
        <f t="shared" si="14"/>
        <v>1.0029660148863906</v>
      </c>
      <c r="O92" s="4">
        <f t="shared" si="5"/>
        <v>-0.13340679574523992</v>
      </c>
      <c r="P92" s="6">
        <f t="shared" si="15"/>
        <v>0.13340679574523992</v>
      </c>
      <c r="Q92" s="14"/>
      <c r="R92" s="4">
        <f t="shared" si="6"/>
        <v>-117.13706695135201</v>
      </c>
      <c r="S92" s="5">
        <f t="shared" si="7"/>
        <v>0.97759281582652691</v>
      </c>
      <c r="T92" s="6">
        <f t="shared" si="8"/>
        <v>-1.2679591311062322</v>
      </c>
      <c r="U92" s="14"/>
      <c r="V92" s="4">
        <f t="shared" si="9"/>
        <v>-117.13706695135201</v>
      </c>
      <c r="W92" s="5">
        <f t="shared" si="10"/>
        <v>-0.52574670324807915</v>
      </c>
      <c r="X92" s="5">
        <f t="shared" si="11"/>
        <v>108.51697234757432</v>
      </c>
      <c r="Y92" s="5">
        <f t="shared" si="12"/>
        <v>11.89792220387754</v>
      </c>
      <c r="Z92" s="5">
        <f t="shared" si="16"/>
        <v>12.777625853539291</v>
      </c>
      <c r="AA92" s="6">
        <f t="shared" si="13"/>
        <v>1.0739375862934333</v>
      </c>
    </row>
    <row r="93" spans="1:27" x14ac:dyDescent="0.25">
      <c r="A93">
        <f t="shared" si="0"/>
        <v>3.1100087857748203E-3</v>
      </c>
      <c r="B93" s="6">
        <v>48.392499999999998</v>
      </c>
      <c r="C93">
        <v>1</v>
      </c>
      <c r="D93" s="33">
        <v>0.36</v>
      </c>
      <c r="E93" s="5">
        <v>0.82503700000000002</v>
      </c>
      <c r="F93" s="7">
        <f t="shared" si="1"/>
        <v>2.6080234743546806</v>
      </c>
      <c r="G93" s="17">
        <f t="shared" si="2"/>
        <v>0.87873804318863014</v>
      </c>
      <c r="I93" s="4">
        <f t="shared" si="18"/>
        <v>0.64</v>
      </c>
      <c r="J93" s="6">
        <f t="shared" si="17"/>
        <v>0.17496299999999998</v>
      </c>
      <c r="K93" s="11">
        <f t="shared" si="4"/>
        <v>0.27284599636231799</v>
      </c>
      <c r="L93" s="18">
        <f t="shared" si="14"/>
        <v>1.0019560160119532</v>
      </c>
      <c r="O93" s="4">
        <f t="shared" si="5"/>
        <v>-0.13122254806660769</v>
      </c>
      <c r="P93" s="6">
        <f t="shared" si="15"/>
        <v>0.13122254806660769</v>
      </c>
      <c r="Q93" s="14"/>
      <c r="R93" s="4">
        <f t="shared" si="6"/>
        <v>-121.0632921138039</v>
      </c>
      <c r="S93" s="5">
        <f t="shared" si="7"/>
        <v>0.95859264492676699</v>
      </c>
      <c r="T93" s="6">
        <f t="shared" si="8"/>
        <v>-1.2988477588593548</v>
      </c>
      <c r="U93" s="14"/>
      <c r="V93" s="4">
        <f t="shared" si="9"/>
        <v>-121.0632921138039</v>
      </c>
      <c r="W93" s="5">
        <f t="shared" si="10"/>
        <v>-0.53145522529677836</v>
      </c>
      <c r="X93" s="5">
        <f t="shared" si="11"/>
        <v>108.20567942556009</v>
      </c>
      <c r="Y93" s="5">
        <f t="shared" si="12"/>
        <v>12.01118349558665</v>
      </c>
      <c r="Z93" s="5">
        <f t="shared" si="16"/>
        <v>12.891977741481412</v>
      </c>
      <c r="AA93" s="6">
        <f t="shared" si="13"/>
        <v>1.0733311789149169</v>
      </c>
    </row>
    <row r="94" spans="1:27" x14ac:dyDescent="0.25">
      <c r="A94">
        <f t="shared" si="0"/>
        <v>3.1161112925380359E-3</v>
      </c>
      <c r="B94" s="6">
        <v>47.762799999999999</v>
      </c>
      <c r="C94">
        <v>1</v>
      </c>
      <c r="D94" s="33">
        <v>0.37</v>
      </c>
      <c r="E94" s="5">
        <v>0.83316000000000001</v>
      </c>
      <c r="F94" s="7">
        <f t="shared" si="1"/>
        <v>2.5592227564114562</v>
      </c>
      <c r="G94" s="17">
        <f t="shared" si="2"/>
        <v>0.87987017860892902</v>
      </c>
      <c r="I94" s="4">
        <f t="shared" si="18"/>
        <v>0.63</v>
      </c>
      <c r="J94" s="6">
        <f t="shared" si="17"/>
        <v>0.16683999999999999</v>
      </c>
      <c r="K94" s="11">
        <f t="shared" si="4"/>
        <v>0.26459827566921151</v>
      </c>
      <c r="L94" s="18">
        <f t="shared" si="14"/>
        <v>1.0008583621930676</v>
      </c>
      <c r="O94" s="4">
        <f t="shared" si="5"/>
        <v>-0.12883890071161552</v>
      </c>
      <c r="P94" s="6">
        <f t="shared" si="15"/>
        <v>0.12883890071161552</v>
      </c>
      <c r="Q94" s="14"/>
      <c r="R94" s="4">
        <f t="shared" si="6"/>
        <v>-124.89871215970535</v>
      </c>
      <c r="S94" s="5">
        <f t="shared" si="7"/>
        <v>0.93970360161561328</v>
      </c>
      <c r="T94" s="6">
        <f t="shared" si="8"/>
        <v>-1.3295425440677482</v>
      </c>
      <c r="U94" s="14"/>
      <c r="V94" s="4">
        <f t="shared" si="9"/>
        <v>-124.89871215970535</v>
      </c>
      <c r="W94" s="5">
        <f t="shared" si="10"/>
        <v>-0.53673386941728785</v>
      </c>
      <c r="X94" s="5">
        <f t="shared" si="11"/>
        <v>107.89438650354586</v>
      </c>
      <c r="Y94" s="5">
        <f t="shared" si="12"/>
        <v>12.115035255749291</v>
      </c>
      <c r="Z94" s="5">
        <f t="shared" si="16"/>
        <v>12.996416087271996</v>
      </c>
      <c r="AA94" s="6">
        <f t="shared" si="13"/>
        <v>1.0727509918804767</v>
      </c>
    </row>
    <row r="95" spans="1:27" x14ac:dyDescent="0.25">
      <c r="A95">
        <f t="shared" si="0"/>
        <v>3.1221685833659604E-3</v>
      </c>
      <c r="B95" s="6">
        <v>47.1402</v>
      </c>
      <c r="C95">
        <v>1</v>
      </c>
      <c r="D95" s="33">
        <v>0.38</v>
      </c>
      <c r="E95" s="5">
        <v>0.84092999999999996</v>
      </c>
      <c r="F95" s="7">
        <f t="shared" si="1"/>
        <v>2.5116354891576753</v>
      </c>
      <c r="G95" s="17">
        <f t="shared" si="2"/>
        <v>0.8810887144108196</v>
      </c>
      <c r="I95" s="4">
        <f t="shared" si="18"/>
        <v>0.62</v>
      </c>
      <c r="J95" s="6">
        <f t="shared" si="17"/>
        <v>0.15907000000000004</v>
      </c>
      <c r="K95" s="11">
        <f t="shared" si="4"/>
        <v>0.25665307372740892</v>
      </c>
      <c r="L95" s="18">
        <f t="shared" si="14"/>
        <v>0.9996549521223711</v>
      </c>
      <c r="O95" s="4">
        <f t="shared" si="5"/>
        <v>-0.12625185329364427</v>
      </c>
      <c r="P95" s="6">
        <f t="shared" si="15"/>
        <v>0.12625185329364427</v>
      </c>
      <c r="Q95" s="14"/>
      <c r="R95" s="4">
        <f t="shared" si="6"/>
        <v>-128.67313776097106</v>
      </c>
      <c r="S95" s="5">
        <f t="shared" si="7"/>
        <v>0.92093413025739723</v>
      </c>
      <c r="T95" s="6">
        <f t="shared" si="8"/>
        <v>-1.3600300137085228</v>
      </c>
      <c r="U95" s="14"/>
      <c r="V95" s="4">
        <f t="shared" si="9"/>
        <v>-128.67313776097106</v>
      </c>
      <c r="W95" s="5">
        <f t="shared" si="10"/>
        <v>-0.541584450673403</v>
      </c>
      <c r="X95" s="5">
        <f t="shared" si="11"/>
        <v>107.58309358153164</v>
      </c>
      <c r="Y95" s="5">
        <f t="shared" si="12"/>
        <v>12.20924320904966</v>
      </c>
      <c r="Z95" s="5">
        <f t="shared" si="16"/>
        <v>13.09071473175419</v>
      </c>
      <c r="AA95" s="6">
        <f t="shared" si="13"/>
        <v>1.0721970647657482</v>
      </c>
    </row>
    <row r="96" spans="1:27" x14ac:dyDescent="0.25">
      <c r="A96">
        <f t="shared" si="0"/>
        <v>3.128183904680483E-3</v>
      </c>
      <c r="B96" s="6">
        <v>46.524299999999997</v>
      </c>
      <c r="C96">
        <v>1</v>
      </c>
      <c r="D96" s="33">
        <v>0.39</v>
      </c>
      <c r="E96" s="5">
        <v>0.84836100000000003</v>
      </c>
      <c r="F96" s="7">
        <f t="shared" si="1"/>
        <v>2.465204035699609</v>
      </c>
      <c r="G96" s="17">
        <f t="shared" si="2"/>
        <v>0.88239536520443984</v>
      </c>
      <c r="I96" s="4">
        <f t="shared" si="18"/>
        <v>0.61</v>
      </c>
      <c r="J96" s="6">
        <f t="shared" si="17"/>
        <v>0.15163899999999997</v>
      </c>
      <c r="K96" s="11">
        <f t="shared" si="4"/>
        <v>0.24899409579532161</v>
      </c>
      <c r="L96" s="18">
        <f t="shared" si="14"/>
        <v>0.99837116135680948</v>
      </c>
      <c r="O96" s="4">
        <f t="shared" si="5"/>
        <v>-0.12348489690169322</v>
      </c>
      <c r="P96" s="6">
        <f t="shared" si="15"/>
        <v>0.12348489690169322</v>
      </c>
      <c r="Q96" s="14"/>
      <c r="R96" s="4">
        <f t="shared" si="6"/>
        <v>-132.32855129116763</v>
      </c>
      <c r="S96" s="5">
        <f t="shared" si="7"/>
        <v>0.90227457717243875</v>
      </c>
      <c r="T96" s="6">
        <f t="shared" si="8"/>
        <v>-1.3903260944639304</v>
      </c>
      <c r="U96" s="14"/>
      <c r="V96" s="4">
        <f t="shared" si="9"/>
        <v>-132.32855129116763</v>
      </c>
      <c r="W96" s="5">
        <f t="shared" si="10"/>
        <v>-0.54600110896052112</v>
      </c>
      <c r="X96" s="5">
        <f t="shared" si="11"/>
        <v>107.2718006595174</v>
      </c>
      <c r="Y96" s="5">
        <f t="shared" si="12"/>
        <v>12.294172103518152</v>
      </c>
      <c r="Z96" s="5">
        <f t="shared" si="16"/>
        <v>13.175247212125271</v>
      </c>
      <c r="AA96" s="6">
        <f t="shared" si="13"/>
        <v>1.0716660789509354</v>
      </c>
    </row>
    <row r="97" spans="1:27" x14ac:dyDescent="0.25">
      <c r="A97">
        <f t="shared" si="0"/>
        <v>3.1341546699061289E-3</v>
      </c>
      <c r="B97" s="6">
        <v>45.915300000000002</v>
      </c>
      <c r="C97">
        <v>1</v>
      </c>
      <c r="D97" s="33">
        <v>0.4</v>
      </c>
      <c r="E97" s="5">
        <v>0.85546900000000003</v>
      </c>
      <c r="F97" s="7">
        <f t="shared" si="1"/>
        <v>2.419917301540492</v>
      </c>
      <c r="G97" s="17">
        <f t="shared" si="2"/>
        <v>0.88377916825444625</v>
      </c>
      <c r="I97" s="4">
        <f t="shared" si="18"/>
        <v>0.6</v>
      </c>
      <c r="J97" s="6">
        <f t="shared" si="17"/>
        <v>0.14453099999999997</v>
      </c>
      <c r="K97" s="11">
        <f t="shared" si="4"/>
        <v>0.24161315824030691</v>
      </c>
      <c r="L97" s="18">
        <f t="shared" si="14"/>
        <v>0.99698626413557023</v>
      </c>
      <c r="O97" s="4">
        <f t="shared" si="5"/>
        <v>-0.12052977090781897</v>
      </c>
      <c r="P97" s="6">
        <f t="shared" si="15"/>
        <v>0.12052977090781897</v>
      </c>
      <c r="Q97" s="14"/>
      <c r="R97" s="4">
        <f t="shared" si="6"/>
        <v>-135.89879357654911</v>
      </c>
      <c r="S97" s="5">
        <f t="shared" si="7"/>
        <v>0.88373336666753555</v>
      </c>
      <c r="T97" s="6">
        <f t="shared" si="8"/>
        <v>-1.4204173514893503</v>
      </c>
      <c r="U97" s="14"/>
      <c r="V97" s="4">
        <f t="shared" si="9"/>
        <v>-135.89879357654911</v>
      </c>
      <c r="W97" s="5">
        <f t="shared" si="10"/>
        <v>-0.54998725890094646</v>
      </c>
      <c r="X97" s="5">
        <f t="shared" si="11"/>
        <v>106.96050773750318</v>
      </c>
      <c r="Y97" s="5">
        <f t="shared" si="12"/>
        <v>12.369586993299617</v>
      </c>
      <c r="Z97" s="5">
        <f t="shared" si="16"/>
        <v>13.249786757517768</v>
      </c>
      <c r="AA97" s="6">
        <f t="shared" si="13"/>
        <v>1.0711583793941495</v>
      </c>
    </row>
    <row r="98" spans="1:27" x14ac:dyDescent="0.25">
      <c r="A98">
        <f t="shared" si="0"/>
        <v>3.1400812213408713E-3</v>
      </c>
      <c r="B98" s="6">
        <v>45.313099999999999</v>
      </c>
      <c r="C98">
        <v>1</v>
      </c>
      <c r="D98" s="33">
        <v>0.41</v>
      </c>
      <c r="E98" s="5">
        <v>0.86226599999999998</v>
      </c>
      <c r="F98" s="7">
        <f t="shared" si="1"/>
        <v>2.3757420858601201</v>
      </c>
      <c r="G98" s="17">
        <f t="shared" si="2"/>
        <v>0.88523405692695012</v>
      </c>
      <c r="I98" s="4">
        <f t="shared" si="18"/>
        <v>0.59000000000000008</v>
      </c>
      <c r="J98" s="6">
        <f t="shared" si="17"/>
        <v>0.13773400000000002</v>
      </c>
      <c r="K98" s="11">
        <f t="shared" si="4"/>
        <v>0.234498733122283</v>
      </c>
      <c r="L98" s="18">
        <f t="shared" si="14"/>
        <v>0.99551692462826158</v>
      </c>
      <c r="O98" s="4">
        <f t="shared" si="5"/>
        <v>-0.11741004334758459</v>
      </c>
      <c r="P98" s="6">
        <f t="shared" si="15"/>
        <v>0.11741004334758459</v>
      </c>
      <c r="Q98" s="14"/>
      <c r="R98" s="4">
        <f t="shared" si="6"/>
        <v>-139.35193606096837</v>
      </c>
      <c r="S98" s="5">
        <f t="shared" si="7"/>
        <v>0.86530984588627935</v>
      </c>
      <c r="T98" s="6">
        <f t="shared" si="8"/>
        <v>-1.4503050935740083</v>
      </c>
      <c r="U98" s="14"/>
      <c r="V98" s="4">
        <f t="shared" si="9"/>
        <v>-139.35193606096837</v>
      </c>
      <c r="W98" s="5">
        <f t="shared" si="10"/>
        <v>-0.55353424065684209</v>
      </c>
      <c r="X98" s="5">
        <f t="shared" si="11"/>
        <v>106.64921481548896</v>
      </c>
      <c r="Y98" s="5">
        <f t="shared" si="12"/>
        <v>12.435552389329233</v>
      </c>
      <c r="Z98" s="5">
        <f t="shared" si="16"/>
        <v>13.314406284504059</v>
      </c>
      <c r="AA98" s="6">
        <f t="shared" si="13"/>
        <v>1.0706726864766343</v>
      </c>
    </row>
    <row r="99" spans="1:27" x14ac:dyDescent="0.25">
      <c r="A99">
        <f t="shared" si="0"/>
        <v>3.1459639170522574E-3</v>
      </c>
      <c r="B99" s="6">
        <v>44.717599999999997</v>
      </c>
      <c r="C99">
        <v>1</v>
      </c>
      <c r="D99" s="33">
        <v>0.42</v>
      </c>
      <c r="E99" s="5">
        <v>0.86876799999999998</v>
      </c>
      <c r="F99" s="7">
        <f t="shared" si="1"/>
        <v>2.3326461419454767</v>
      </c>
      <c r="G99" s="17">
        <f t="shared" si="2"/>
        <v>0.88675911913929173</v>
      </c>
      <c r="I99" s="4">
        <f t="shared" si="18"/>
        <v>0.58000000000000007</v>
      </c>
      <c r="J99" s="6">
        <f t="shared" si="17"/>
        <v>0.13123200000000002</v>
      </c>
      <c r="K99" s="11">
        <f t="shared" si="4"/>
        <v>0.22763980178867715</v>
      </c>
      <c r="L99" s="18">
        <f t="shared" si="14"/>
        <v>0.99394775073456221</v>
      </c>
      <c r="O99" s="4">
        <f t="shared" si="5"/>
        <v>-0.11411126324375109</v>
      </c>
      <c r="P99" s="6">
        <f t="shared" si="15"/>
        <v>0.11411126324375109</v>
      </c>
      <c r="Q99" s="14"/>
      <c r="R99" s="4">
        <f t="shared" si="6"/>
        <v>-142.70161294327789</v>
      </c>
      <c r="S99" s="5">
        <f t="shared" si="7"/>
        <v>0.84700330641564592</v>
      </c>
      <c r="T99" s="6">
        <f t="shared" si="8"/>
        <v>-1.4799907159703256</v>
      </c>
      <c r="U99" s="14"/>
      <c r="V99" s="4">
        <f t="shared" si="9"/>
        <v>-142.70161294327789</v>
      </c>
      <c r="W99" s="5">
        <f t="shared" si="10"/>
        <v>-0.55665059549108387</v>
      </c>
      <c r="X99" s="5">
        <f t="shared" si="11"/>
        <v>106.33792189347474</v>
      </c>
      <c r="Y99" s="5">
        <f t="shared" si="12"/>
        <v>12.492132696535124</v>
      </c>
      <c r="Z99" s="5">
        <f t="shared" si="16"/>
        <v>13.369178392521121</v>
      </c>
      <c r="AA99" s="6">
        <f t="shared" si="13"/>
        <v>1.0702078433916458</v>
      </c>
    </row>
    <row r="100" spans="1:27" x14ac:dyDescent="0.25">
      <c r="A100">
        <f t="shared" si="0"/>
        <v>3.1518021374261377E-3</v>
      </c>
      <c r="B100" s="6">
        <v>44.128799999999998</v>
      </c>
      <c r="C100">
        <v>1</v>
      </c>
      <c r="D100" s="33">
        <v>0.43</v>
      </c>
      <c r="E100" s="5">
        <v>0.87498600000000004</v>
      </c>
      <c r="F100" s="7">
        <f t="shared" si="1"/>
        <v>2.2906052420718024</v>
      </c>
      <c r="G100" s="17">
        <f t="shared" si="2"/>
        <v>0.88834650572536855</v>
      </c>
      <c r="I100" s="4">
        <f t="shared" si="18"/>
        <v>0.57000000000000006</v>
      </c>
      <c r="J100" s="6">
        <f t="shared" si="17"/>
        <v>0.12501399999999996</v>
      </c>
      <c r="K100" s="11">
        <f t="shared" si="4"/>
        <v>0.22102694041025137</v>
      </c>
      <c r="L100" s="18">
        <f t="shared" si="14"/>
        <v>0.99228992904871904</v>
      </c>
      <c r="O100" s="4">
        <f t="shared" si="5"/>
        <v>-0.11065345573877901</v>
      </c>
      <c r="P100" s="6">
        <f t="shared" si="15"/>
        <v>0.11065345573877901</v>
      </c>
      <c r="Q100" s="14"/>
      <c r="R100" s="4">
        <f t="shared" si="6"/>
        <v>-145.9286523734585</v>
      </c>
      <c r="S100" s="5">
        <f t="shared" si="7"/>
        <v>0.82881608049357347</v>
      </c>
      <c r="T100" s="6">
        <f t="shared" si="8"/>
        <v>-1.5094706825850372</v>
      </c>
      <c r="U100" s="14"/>
      <c r="V100" s="4">
        <f t="shared" si="9"/>
        <v>-145.9286523734585</v>
      </c>
      <c r="W100" s="5">
        <f t="shared" si="10"/>
        <v>-0.55932830764169927</v>
      </c>
      <c r="X100" s="5">
        <f t="shared" si="11"/>
        <v>106.02662897146051</v>
      </c>
      <c r="Y100" s="5">
        <f t="shared" si="12"/>
        <v>12.539291883900795</v>
      </c>
      <c r="Z100" s="5">
        <f t="shared" si="16"/>
        <v>13.414075359214735</v>
      </c>
      <c r="AA100" s="6">
        <f t="shared" si="13"/>
        <v>1.069763387232183</v>
      </c>
    </row>
    <row r="101" spans="1:27" x14ac:dyDescent="0.25">
      <c r="A101">
        <f t="shared" si="0"/>
        <v>3.1575942668192417E-3</v>
      </c>
      <c r="B101" s="6">
        <v>43.546799999999998</v>
      </c>
      <c r="C101">
        <v>1</v>
      </c>
      <c r="D101" s="33">
        <v>0.44</v>
      </c>
      <c r="E101" s="5">
        <v>0.88093299999999997</v>
      </c>
      <c r="F101" s="7">
        <f t="shared" si="1"/>
        <v>2.2496026804203439</v>
      </c>
      <c r="G101" s="17">
        <f t="shared" si="2"/>
        <v>0.88998847306287587</v>
      </c>
      <c r="I101" s="4">
        <f t="shared" si="18"/>
        <v>0.56000000000000005</v>
      </c>
      <c r="J101" s="6">
        <f t="shared" si="17"/>
        <v>0.11906700000000003</v>
      </c>
      <c r="K101" s="11">
        <f t="shared" si="4"/>
        <v>0.21465216082674729</v>
      </c>
      <c r="L101" s="18">
        <f t="shared" si="14"/>
        <v>0.99053110873994465</v>
      </c>
      <c r="O101" s="4">
        <f t="shared" si="5"/>
        <v>-0.10703276172531188</v>
      </c>
      <c r="P101" s="6">
        <f t="shared" si="15"/>
        <v>0.10703276172531188</v>
      </c>
      <c r="Q101" s="14"/>
      <c r="R101" s="4">
        <f t="shared" si="6"/>
        <v>-149.05094690877402</v>
      </c>
      <c r="S101" s="5">
        <f t="shared" si="7"/>
        <v>0.81075361414325342</v>
      </c>
      <c r="T101" s="6">
        <f t="shared" si="8"/>
        <v>-1.5387364176175486</v>
      </c>
      <c r="U101" s="14"/>
      <c r="V101" s="4">
        <f t="shared" si="9"/>
        <v>-149.05094690877402</v>
      </c>
      <c r="W101" s="5">
        <f t="shared" si="10"/>
        <v>-0.56156922503119189</v>
      </c>
      <c r="X101" s="5">
        <f t="shared" si="11"/>
        <v>105.71533604944628</v>
      </c>
      <c r="Y101" s="5">
        <f t="shared" si="12"/>
        <v>12.576893084572061</v>
      </c>
      <c r="Z101" s="5">
        <f t="shared" si="16"/>
        <v>13.448969135702441</v>
      </c>
      <c r="AA101" s="6">
        <f t="shared" si="13"/>
        <v>1.069339545567112</v>
      </c>
    </row>
    <row r="102" spans="1:27" x14ac:dyDescent="0.25">
      <c r="A102">
        <f t="shared" si="0"/>
        <v>3.1633406775559399E-3</v>
      </c>
      <c r="B102" s="6">
        <v>42.971499999999999</v>
      </c>
      <c r="C102">
        <v>1</v>
      </c>
      <c r="D102" s="33">
        <v>0.45</v>
      </c>
      <c r="E102" s="5">
        <v>0.88661999999999996</v>
      </c>
      <c r="F102" s="7">
        <f t="shared" si="1"/>
        <v>2.2096080860479268</v>
      </c>
      <c r="G102" s="17">
        <f t="shared" si="2"/>
        <v>0.89168150637548449</v>
      </c>
      <c r="I102" s="4">
        <f t="shared" si="18"/>
        <v>0.55000000000000004</v>
      </c>
      <c r="J102" s="6">
        <f t="shared" si="17"/>
        <v>0.11338000000000004</v>
      </c>
      <c r="K102" s="11">
        <f t="shared" si="4"/>
        <v>0.20850559964212087</v>
      </c>
      <c r="L102" s="18">
        <f t="shared" si="14"/>
        <v>0.98868066324972936</v>
      </c>
      <c r="O102" s="4">
        <f t="shared" si="5"/>
        <v>-0.10326237777134939</v>
      </c>
      <c r="P102" s="6">
        <f t="shared" si="15"/>
        <v>0.10326237777134939</v>
      </c>
      <c r="Q102" s="14"/>
      <c r="R102" s="4">
        <f t="shared" si="6"/>
        <v>-152.04849177114582</v>
      </c>
      <c r="S102" s="5">
        <f t="shared" si="7"/>
        <v>0.79281516317376466</v>
      </c>
      <c r="T102" s="6">
        <f t="shared" si="8"/>
        <v>-1.5677893813071755</v>
      </c>
      <c r="U102" s="14"/>
      <c r="V102" s="4">
        <f t="shared" si="9"/>
        <v>-152.04849177114582</v>
      </c>
      <c r="W102" s="5">
        <f t="shared" si="10"/>
        <v>-0.56336929431104288</v>
      </c>
      <c r="X102" s="5">
        <f t="shared" si="11"/>
        <v>105.40404312743205</v>
      </c>
      <c r="Y102" s="5">
        <f t="shared" si="12"/>
        <v>12.604999654098904</v>
      </c>
      <c r="Z102" s="5">
        <f t="shared" si="16"/>
        <v>13.47393134175104</v>
      </c>
      <c r="AA102" s="6">
        <f t="shared" si="13"/>
        <v>1.0689354788970244</v>
      </c>
    </row>
    <row r="103" spans="1:27" x14ac:dyDescent="0.25">
      <c r="A103">
        <f t="shared" si="0"/>
        <v>3.1690427621123194E-3</v>
      </c>
      <c r="B103" s="6">
        <v>42.402700000000003</v>
      </c>
      <c r="C103">
        <v>1</v>
      </c>
      <c r="D103" s="33">
        <v>0.46</v>
      </c>
      <c r="E103" s="5">
        <v>0.89205900000000005</v>
      </c>
      <c r="F103" s="7">
        <f t="shared" si="1"/>
        <v>2.170585152862436</v>
      </c>
      <c r="G103" s="17">
        <f t="shared" si="2"/>
        <v>0.89342668408783554</v>
      </c>
      <c r="I103" s="4">
        <f t="shared" si="18"/>
        <v>0.54</v>
      </c>
      <c r="J103" s="6">
        <f t="shared" si="17"/>
        <v>0.10794099999999995</v>
      </c>
      <c r="K103" s="11">
        <f t="shared" si="4"/>
        <v>0.20257680025598482</v>
      </c>
      <c r="L103" s="18">
        <f t="shared" si="14"/>
        <v>0.98674053735743705</v>
      </c>
      <c r="O103" s="4">
        <f t="shared" si="5"/>
        <v>-9.9342848300206815E-2</v>
      </c>
      <c r="P103" s="6">
        <f t="shared" si="15"/>
        <v>9.9342848300206815E-2</v>
      </c>
      <c r="Q103" s="14"/>
      <c r="R103" s="4">
        <f t="shared" si="6"/>
        <v>-154.90712923443238</v>
      </c>
      <c r="S103" s="5">
        <f t="shared" si="7"/>
        <v>0.77499678689878049</v>
      </c>
      <c r="T103" s="6">
        <f t="shared" si="8"/>
        <v>-1.5966362038132549</v>
      </c>
      <c r="U103" s="14"/>
      <c r="V103" s="4">
        <f t="shared" si="9"/>
        <v>-154.90712923443238</v>
      </c>
      <c r="W103" s="5">
        <f t="shared" si="10"/>
        <v>-0.56473089249514552</v>
      </c>
      <c r="X103" s="5">
        <f t="shared" si="11"/>
        <v>105.09275020541781</v>
      </c>
      <c r="Y103" s="5">
        <f t="shared" si="12"/>
        <v>12.623775396067964</v>
      </c>
      <c r="Z103" s="5">
        <f t="shared" si="16"/>
        <v>13.48913326086938</v>
      </c>
      <c r="AA103" s="6">
        <f t="shared" si="13"/>
        <v>1.0685498464327048</v>
      </c>
    </row>
    <row r="104" spans="1:27" x14ac:dyDescent="0.25">
      <c r="A104">
        <f t="shared" si="0"/>
        <v>3.1746969037498574E-3</v>
      </c>
      <c r="B104" s="6">
        <v>41.840699999999998</v>
      </c>
      <c r="C104">
        <v>1</v>
      </c>
      <c r="D104" s="33">
        <v>0.47</v>
      </c>
      <c r="E104" s="5">
        <v>0.89725900000000003</v>
      </c>
      <c r="F104" s="7">
        <f t="shared" si="1"/>
        <v>2.132532417439208</v>
      </c>
      <c r="G104" s="17">
        <f t="shared" si="2"/>
        <v>0.89520876049335896</v>
      </c>
      <c r="I104" s="4">
        <f t="shared" si="18"/>
        <v>0.53</v>
      </c>
      <c r="J104" s="6">
        <f t="shared" si="17"/>
        <v>0.10274099999999997</v>
      </c>
      <c r="K104" s="11">
        <f t="shared" si="4"/>
        <v>0.19686084502993589</v>
      </c>
      <c r="L104" s="18">
        <f t="shared" si="14"/>
        <v>0.9847105114617799</v>
      </c>
      <c r="O104" s="4">
        <f t="shared" si="5"/>
        <v>-9.5290757959050842E-2</v>
      </c>
      <c r="P104" s="6">
        <f t="shared" si="15"/>
        <v>9.5290757959050842E-2</v>
      </c>
      <c r="Q104" s="14"/>
      <c r="R104" s="4">
        <f t="shared" si="6"/>
        <v>-157.63862776352005</v>
      </c>
      <c r="S104" s="5">
        <f t="shared" si="7"/>
        <v>0.75731020188091247</v>
      </c>
      <c r="T104" s="6">
        <f t="shared" si="8"/>
        <v>-1.6252581702476865</v>
      </c>
      <c r="U104" s="14"/>
      <c r="V104" s="4">
        <f t="shared" si="9"/>
        <v>-157.63862776352005</v>
      </c>
      <c r="W104" s="5">
        <f t="shared" si="10"/>
        <v>-0.56564526958734895</v>
      </c>
      <c r="X104" s="5">
        <f t="shared" si="11"/>
        <v>104.78145728340358</v>
      </c>
      <c r="Y104" s="5">
        <f t="shared" si="12"/>
        <v>12.632881081486644</v>
      </c>
      <c r="Z104" s="5">
        <f t="shared" si="16"/>
        <v>13.494245835313791</v>
      </c>
      <c r="AA104" s="6">
        <f t="shared" si="13"/>
        <v>1.0681843475190682</v>
      </c>
    </row>
    <row r="105" spans="1:27" x14ac:dyDescent="0.25">
      <c r="A105">
        <f t="shared" si="0"/>
        <v>3.1803055128687883E-3</v>
      </c>
      <c r="B105" s="6">
        <v>41.285200000000003</v>
      </c>
      <c r="C105">
        <v>1</v>
      </c>
      <c r="D105" s="33">
        <v>0.48</v>
      </c>
      <c r="E105" s="5">
        <v>0.90223200000000003</v>
      </c>
      <c r="F105" s="7">
        <f t="shared" si="1"/>
        <v>2.0954080052718234</v>
      </c>
      <c r="G105" s="17">
        <f t="shared" si="2"/>
        <v>0.89703293834470466</v>
      </c>
      <c r="I105" s="4">
        <f t="shared" si="18"/>
        <v>0.52</v>
      </c>
      <c r="J105" s="6">
        <f t="shared" si="17"/>
        <v>9.7767999999999966E-2</v>
      </c>
      <c r="K105" s="11">
        <f t="shared" si="4"/>
        <v>0.19134693947581993</v>
      </c>
      <c r="L105" s="18">
        <f t="shared" si="14"/>
        <v>0.98258893050726648</v>
      </c>
      <c r="O105" s="4">
        <f t="shared" si="5"/>
        <v>-9.1098272211166537E-2</v>
      </c>
      <c r="P105" s="6">
        <f t="shared" si="15"/>
        <v>9.1098272211166537E-2</v>
      </c>
      <c r="Q105" s="14"/>
      <c r="R105" s="4">
        <f t="shared" si="6"/>
        <v>-160.22936249389386</v>
      </c>
      <c r="S105" s="5">
        <f t="shared" si="7"/>
        <v>0.73974828633213252</v>
      </c>
      <c r="T105" s="6">
        <f t="shared" si="8"/>
        <v>-1.6536670616160747</v>
      </c>
      <c r="U105" s="14"/>
      <c r="V105" s="4">
        <f t="shared" si="9"/>
        <v>-160.22936249389386</v>
      </c>
      <c r="W105" s="5">
        <f t="shared" si="10"/>
        <v>-0.5661192900859946</v>
      </c>
      <c r="X105" s="5">
        <f t="shared" si="11"/>
        <v>104.47016436138935</v>
      </c>
      <c r="Y105" s="5">
        <f t="shared" si="12"/>
        <v>12.632580435775431</v>
      </c>
      <c r="Z105" s="5">
        <f t="shared" si="16"/>
        <v>13.489539661003619</v>
      </c>
      <c r="AA105" s="6">
        <f t="shared" si="13"/>
        <v>1.0678372268900249</v>
      </c>
    </row>
    <row r="106" spans="1:27" x14ac:dyDescent="0.25">
      <c r="A106">
        <f t="shared" si="0"/>
        <v>3.1858669843188442E-3</v>
      </c>
      <c r="B106" s="6">
        <v>40.7363</v>
      </c>
      <c r="C106">
        <v>1</v>
      </c>
      <c r="D106" s="33">
        <v>0.49</v>
      </c>
      <c r="E106" s="5">
        <v>0.90698800000000002</v>
      </c>
      <c r="F106" s="7">
        <f t="shared" si="1"/>
        <v>2.0591977769384231</v>
      </c>
      <c r="G106" s="17">
        <f t="shared" si="2"/>
        <v>0.89889176216933042</v>
      </c>
      <c r="I106" s="4">
        <f t="shared" si="18"/>
        <v>0.51</v>
      </c>
      <c r="J106" s="6">
        <f t="shared" si="17"/>
        <v>9.3011999999999984E-2</v>
      </c>
      <c r="K106" s="11">
        <f t="shared" si="4"/>
        <v>0.18602869679931164</v>
      </c>
      <c r="L106" s="18">
        <f t="shared" si="14"/>
        <v>0.98036740420207091</v>
      </c>
      <c r="O106" s="4">
        <f t="shared" si="5"/>
        <v>-8.6764774462035926E-2</v>
      </c>
      <c r="P106" s="6">
        <f t="shared" si="15"/>
        <v>8.6764774462035926E-2</v>
      </c>
      <c r="Q106" s="14"/>
      <c r="R106" s="4">
        <f t="shared" si="6"/>
        <v>-162.69244828008431</v>
      </c>
      <c r="S106" s="5">
        <f t="shared" si="7"/>
        <v>0.72231647828378454</v>
      </c>
      <c r="T106" s="6">
        <f t="shared" si="8"/>
        <v>-1.6818543333022007</v>
      </c>
      <c r="U106" s="14"/>
      <c r="V106" s="4">
        <f t="shared" si="9"/>
        <v>-162.69244828008431</v>
      </c>
      <c r="W106" s="5">
        <f t="shared" si="10"/>
        <v>-0.56615325044026177</v>
      </c>
      <c r="X106" s="5">
        <f t="shared" si="11"/>
        <v>104.15887143937513</v>
      </c>
      <c r="Y106" s="5">
        <f t="shared" si="12"/>
        <v>12.622734471396379</v>
      </c>
      <c r="Z106" s="5">
        <f t="shared" si="16"/>
        <v>13.47488498234577</v>
      </c>
      <c r="AA106" s="6">
        <f t="shared" si="13"/>
        <v>1.0675091845495441</v>
      </c>
    </row>
    <row r="107" spans="1:27" x14ac:dyDescent="0.25">
      <c r="A107">
        <f t="shared" si="0"/>
        <v>3.1913807189542483E-3</v>
      </c>
      <c r="B107" s="6">
        <v>40.194000000000003</v>
      </c>
      <c r="C107">
        <v>1</v>
      </c>
      <c r="D107" s="33">
        <v>0.5</v>
      </c>
      <c r="E107" s="5">
        <v>0.91153399999999996</v>
      </c>
      <c r="F107" s="7">
        <f t="shared" si="1"/>
        <v>2.0238812435663647</v>
      </c>
      <c r="G107" s="17">
        <f t="shared" si="2"/>
        <v>0.90077814881445151</v>
      </c>
      <c r="I107" s="4">
        <f t="shared" si="18"/>
        <v>0.5</v>
      </c>
      <c r="J107" s="6">
        <f t="shared" si="17"/>
        <v>8.8466000000000045E-2</v>
      </c>
      <c r="K107" s="11">
        <f t="shared" si="4"/>
        <v>0.18089897962263249</v>
      </c>
      <c r="L107" s="18">
        <f t="shared" si="14"/>
        <v>0.97807074627558543</v>
      </c>
      <c r="O107" s="4">
        <f t="shared" si="5"/>
        <v>-8.2323005565264631E-2</v>
      </c>
      <c r="P107" s="6">
        <f t="shared" si="15"/>
        <v>8.2323005565264631E-2</v>
      </c>
      <c r="Q107" s="14"/>
      <c r="R107" s="4">
        <f t="shared" si="6"/>
        <v>-164.99608770170505</v>
      </c>
      <c r="S107" s="5">
        <f t="shared" si="7"/>
        <v>0.70501707557653503</v>
      </c>
      <c r="T107" s="6">
        <f t="shared" si="8"/>
        <v>-1.7098165271571466</v>
      </c>
      <c r="U107" s="14"/>
      <c r="V107" s="4">
        <f t="shared" si="9"/>
        <v>-164.99608770170505</v>
      </c>
      <c r="W107" s="5">
        <f t="shared" si="10"/>
        <v>-0.56573450243140599</v>
      </c>
      <c r="X107" s="5">
        <f t="shared" si="11"/>
        <v>103.8475785173609</v>
      </c>
      <c r="Y107" s="5">
        <f t="shared" si="12"/>
        <v>12.603304315510833</v>
      </c>
      <c r="Z107" s="5">
        <f t="shared" si="16"/>
        <v>13.450251686966453</v>
      </c>
      <c r="AA107" s="6">
        <f t="shared" si="13"/>
        <v>1.067200422226835</v>
      </c>
    </row>
    <row r="108" spans="1:27" x14ac:dyDescent="0.25">
      <c r="A108">
        <f t="shared" si="0"/>
        <v>3.1968461194923541E-3</v>
      </c>
      <c r="B108" s="6">
        <v>39.658299999999997</v>
      </c>
      <c r="C108">
        <v>1</v>
      </c>
      <c r="D108" s="33">
        <v>0.51</v>
      </c>
      <c r="E108" s="5">
        <v>0.91588099999999995</v>
      </c>
      <c r="F108" s="7">
        <f t="shared" si="1"/>
        <v>1.9894383746515778</v>
      </c>
      <c r="G108" s="17">
        <f t="shared" si="2"/>
        <v>0.9026894830827481</v>
      </c>
      <c r="I108" s="4">
        <f t="shared" si="18"/>
        <v>0.49</v>
      </c>
      <c r="J108" s="6">
        <f t="shared" si="17"/>
        <v>8.4119000000000055E-2</v>
      </c>
      <c r="K108" s="11">
        <f t="shared" si="4"/>
        <v>0.17595091935075111</v>
      </c>
      <c r="L108" s="18">
        <f t="shared" si="14"/>
        <v>0.97567792885019577</v>
      </c>
      <c r="O108" s="4">
        <f t="shared" si="5"/>
        <v>-7.7753919297762861E-2</v>
      </c>
      <c r="P108" s="6">
        <f t="shared" si="15"/>
        <v>7.7753919297762861E-2</v>
      </c>
      <c r="Q108" s="14"/>
      <c r="R108" s="4">
        <f t="shared" si="6"/>
        <v>-167.1650516782648</v>
      </c>
      <c r="S108" s="5">
        <f t="shared" si="7"/>
        <v>0.68785237511059472</v>
      </c>
      <c r="T108" s="6">
        <f t="shared" si="8"/>
        <v>-1.7375501901599861</v>
      </c>
      <c r="U108" s="14"/>
      <c r="V108" s="4">
        <f t="shared" si="9"/>
        <v>-167.1650516782648</v>
      </c>
      <c r="W108" s="5">
        <f t="shared" si="10"/>
        <v>-0.56487211867405851</v>
      </c>
      <c r="X108" s="5">
        <f t="shared" si="11"/>
        <v>103.53628559534667</v>
      </c>
      <c r="Y108" s="5">
        <f t="shared" si="12"/>
        <v>12.574250639594879</v>
      </c>
      <c r="Z108" s="5">
        <f t="shared" si="16"/>
        <v>13.415609300347512</v>
      </c>
      <c r="AA108" s="6">
        <f t="shared" si="13"/>
        <v>1.0669112366905817</v>
      </c>
    </row>
    <row r="109" spans="1:27" x14ac:dyDescent="0.25">
      <c r="A109">
        <f t="shared" si="0"/>
        <v>3.2022636161049525E-3</v>
      </c>
      <c r="B109" s="6">
        <v>39.129100000000001</v>
      </c>
      <c r="C109">
        <v>1</v>
      </c>
      <c r="D109" s="33">
        <v>0.52</v>
      </c>
      <c r="E109" s="5">
        <v>0.92003800000000002</v>
      </c>
      <c r="F109" s="7">
        <f t="shared" si="1"/>
        <v>1.9558432824270413</v>
      </c>
      <c r="G109" s="17">
        <f t="shared" si="2"/>
        <v>0.90462454842408691</v>
      </c>
      <c r="I109" s="4">
        <f t="shared" si="18"/>
        <v>0.48</v>
      </c>
      <c r="J109" s="6">
        <f t="shared" si="17"/>
        <v>7.9961999999999978E-2</v>
      </c>
      <c r="K109" s="11">
        <f t="shared" si="4"/>
        <v>0.17117701482333109</v>
      </c>
      <c r="L109" s="18">
        <f t="shared" si="14"/>
        <v>0.97318848661972579</v>
      </c>
      <c r="O109" s="4">
        <f t="shared" si="5"/>
        <v>-7.3057786403016758E-2</v>
      </c>
      <c r="P109" s="6">
        <f t="shared" si="15"/>
        <v>7.3057786403016758E-2</v>
      </c>
      <c r="Q109" s="14"/>
      <c r="R109" s="4">
        <f t="shared" si="6"/>
        <v>-169.19375008945281</v>
      </c>
      <c r="S109" s="5">
        <f t="shared" si="7"/>
        <v>0.67082144694416224</v>
      </c>
      <c r="T109" s="6">
        <f t="shared" si="8"/>
        <v>-1.7650570834975845</v>
      </c>
      <c r="U109" s="14"/>
      <c r="V109" s="4">
        <f t="shared" si="9"/>
        <v>-169.19375008945281</v>
      </c>
      <c r="W109" s="5">
        <f t="shared" si="10"/>
        <v>-0.56356779517615241</v>
      </c>
      <c r="X109" s="5">
        <f t="shared" si="11"/>
        <v>103.22499267333245</v>
      </c>
      <c r="Y109" s="5">
        <f t="shared" si="12"/>
        <v>12.535634701495091</v>
      </c>
      <c r="Z109" s="5">
        <f t="shared" si="16"/>
        <v>13.371026980365741</v>
      </c>
      <c r="AA109" s="6">
        <f t="shared" si="13"/>
        <v>1.0666414025905697</v>
      </c>
    </row>
    <row r="110" spans="1:27" x14ac:dyDescent="0.25">
      <c r="A110">
        <f t="shared" si="0"/>
        <v>3.2076326259861867E-3</v>
      </c>
      <c r="B110" s="6">
        <v>38.606400000000001</v>
      </c>
      <c r="C110">
        <v>1</v>
      </c>
      <c r="D110" s="33">
        <v>0.53</v>
      </c>
      <c r="E110" s="5">
        <v>0.92401100000000003</v>
      </c>
      <c r="F110" s="7">
        <f t="shared" si="1"/>
        <v>1.9230770671432671</v>
      </c>
      <c r="G110" s="17">
        <f t="shared" si="2"/>
        <v>0.90657676227293538</v>
      </c>
      <c r="I110" s="4">
        <f t="shared" si="18"/>
        <v>0.47</v>
      </c>
      <c r="J110" s="6">
        <f t="shared" si="17"/>
        <v>7.5988999999999973E-2</v>
      </c>
      <c r="K110" s="11">
        <f t="shared" si="4"/>
        <v>0.16657096756494286</v>
      </c>
      <c r="L110" s="18">
        <f t="shared" si="14"/>
        <v>0.97062967075111584</v>
      </c>
      <c r="O110" s="4">
        <f t="shared" si="5"/>
        <v>-6.8269299550587872E-2</v>
      </c>
      <c r="P110" s="6">
        <f t="shared" si="15"/>
        <v>6.8269299550587872E-2</v>
      </c>
      <c r="Q110" s="14"/>
      <c r="R110" s="4">
        <f t="shared" si="6"/>
        <v>-171.05007975970742</v>
      </c>
      <c r="S110" s="5">
        <f t="shared" si="7"/>
        <v>0.6539265423211601</v>
      </c>
      <c r="T110" s="6">
        <f t="shared" si="8"/>
        <v>-1.7923338287512542</v>
      </c>
      <c r="U110" s="14"/>
      <c r="V110" s="4">
        <f t="shared" si="9"/>
        <v>-171.05007975970742</v>
      </c>
      <c r="W110" s="5">
        <f t="shared" si="10"/>
        <v>-0.56180883382869817</v>
      </c>
      <c r="X110" s="5">
        <f t="shared" si="11"/>
        <v>102.91369975131822</v>
      </c>
      <c r="Y110" s="5">
        <f t="shared" si="12"/>
        <v>12.487416489513617</v>
      </c>
      <c r="Z110" s="5">
        <f t="shared" si="16"/>
        <v>13.316473511733932</v>
      </c>
      <c r="AA110" s="6">
        <f t="shared" si="13"/>
        <v>1.0663913967245764</v>
      </c>
    </row>
    <row r="111" spans="1:27" x14ac:dyDescent="0.25">
      <c r="A111">
        <f t="shared" si="0"/>
        <v>3.2129525684664131E-3</v>
      </c>
      <c r="B111" s="6">
        <v>38.090200000000003</v>
      </c>
      <c r="C111">
        <v>1</v>
      </c>
      <c r="D111" s="33">
        <v>0.54</v>
      </c>
      <c r="E111" s="5">
        <v>0.92781000000000002</v>
      </c>
      <c r="F111" s="7">
        <f t="shared" si="1"/>
        <v>1.8911212556632411</v>
      </c>
      <c r="G111" s="17">
        <f t="shared" si="2"/>
        <v>0.90854389242432942</v>
      </c>
      <c r="I111" s="4">
        <f t="shared" si="18"/>
        <v>0.45999999999999996</v>
      </c>
      <c r="J111" s="6">
        <f t="shared" si="17"/>
        <v>7.2189999999999976E-2</v>
      </c>
      <c r="K111" s="11">
        <f t="shared" si="4"/>
        <v>0.16212671558150707</v>
      </c>
      <c r="L111" s="18">
        <f t="shared" si="14"/>
        <v>0.96797607998046886</v>
      </c>
      <c r="O111" s="4">
        <f t="shared" si="5"/>
        <v>-6.3364176467837513E-2</v>
      </c>
      <c r="P111" s="6">
        <f t="shared" si="15"/>
        <v>6.3364176467837513E-2</v>
      </c>
      <c r="Q111" s="14"/>
      <c r="R111" s="4">
        <f t="shared" si="6"/>
        <v>-172.7633769701219</v>
      </c>
      <c r="S111" s="5">
        <f t="shared" si="7"/>
        <v>0.63716991012888446</v>
      </c>
      <c r="T111" s="6">
        <f t="shared" si="8"/>
        <v>-1.8193770545572168</v>
      </c>
      <c r="U111" s="14"/>
      <c r="V111" s="4">
        <f t="shared" si="9"/>
        <v>-172.7633769701219</v>
      </c>
      <c r="W111" s="5">
        <f t="shared" si="10"/>
        <v>-0.55960625169420863</v>
      </c>
      <c r="X111" s="5">
        <f t="shared" si="11"/>
        <v>102.60240682930399</v>
      </c>
      <c r="Y111" s="5">
        <f t="shared" si="12"/>
        <v>12.429555524105265</v>
      </c>
      <c r="Z111" s="5">
        <f t="shared" si="16"/>
        <v>13.251917300339187</v>
      </c>
      <c r="AA111" s="6">
        <f t="shared" si="13"/>
        <v>1.0661618007690681</v>
      </c>
    </row>
    <row r="112" spans="1:27" x14ac:dyDescent="0.25">
      <c r="A112">
        <f t="shared" si="0"/>
        <v>3.2182228651516345E-3</v>
      </c>
      <c r="B112" s="6">
        <v>37.580500000000001</v>
      </c>
      <c r="C112">
        <v>1</v>
      </c>
      <c r="D112" s="33">
        <v>0.55000000000000004</v>
      </c>
      <c r="E112" s="5">
        <v>0.93144099999999996</v>
      </c>
      <c r="F112" s="7">
        <f t="shared" si="1"/>
        <v>1.8599577943639016</v>
      </c>
      <c r="G112" s="17">
        <f t="shared" si="2"/>
        <v>0.91052017203878055</v>
      </c>
      <c r="I112" s="4">
        <f t="shared" si="18"/>
        <v>0.44999999999999996</v>
      </c>
      <c r="J112" s="6">
        <f t="shared" si="17"/>
        <v>6.8559000000000037E-2</v>
      </c>
      <c r="K112" s="11">
        <f t="shared" si="4"/>
        <v>0.15783842472713946</v>
      </c>
      <c r="L112" s="18">
        <f t="shared" si="14"/>
        <v>0.96524869401548907</v>
      </c>
      <c r="O112" s="4">
        <f t="shared" si="5"/>
        <v>-5.8369728317318043E-2</v>
      </c>
      <c r="P112" s="6">
        <f t="shared" si="15"/>
        <v>5.8369728317318043E-2</v>
      </c>
      <c r="Q112" s="14"/>
      <c r="R112" s="4">
        <f t="shared" si="6"/>
        <v>-174.31025659499701</v>
      </c>
      <c r="S112" s="5">
        <f t="shared" si="7"/>
        <v>0.62055379626545726</v>
      </c>
      <c r="T112" s="6">
        <f t="shared" si="8"/>
        <v>-1.8461833975054946</v>
      </c>
      <c r="U112" s="14"/>
      <c r="V112" s="4">
        <f t="shared" si="9"/>
        <v>-174.31025659499701</v>
      </c>
      <c r="W112" s="5">
        <f t="shared" si="10"/>
        <v>-0.55695078834600897</v>
      </c>
      <c r="X112" s="5">
        <f t="shared" si="11"/>
        <v>102.29111390728976</v>
      </c>
      <c r="Y112" s="5">
        <f t="shared" si="12"/>
        <v>12.362010853600275</v>
      </c>
      <c r="Z112" s="5">
        <f t="shared" si="16"/>
        <v>13.177326367478884</v>
      </c>
      <c r="AA112" s="6">
        <f t="shared" si="13"/>
        <v>1.065953308368206</v>
      </c>
    </row>
    <row r="113" spans="1:27" x14ac:dyDescent="0.25">
      <c r="A113">
        <f t="shared" si="0"/>
        <v>3.2234439791223981E-3</v>
      </c>
      <c r="B113" s="6">
        <v>37.077199999999998</v>
      </c>
      <c r="C113">
        <v>1</v>
      </c>
      <c r="D113" s="33">
        <v>0.56000000000000005</v>
      </c>
      <c r="E113" s="5">
        <v>0.93491299999999999</v>
      </c>
      <c r="F113" s="7">
        <f t="shared" si="1"/>
        <v>1.8295630400732379</v>
      </c>
      <c r="G113" s="17">
        <f t="shared" si="2"/>
        <v>0.912506135854805</v>
      </c>
      <c r="I113" s="4">
        <f t="shared" si="18"/>
        <v>0.43999999999999995</v>
      </c>
      <c r="J113" s="6">
        <f t="shared" si="17"/>
        <v>6.5087000000000006E-2</v>
      </c>
      <c r="K113" s="11">
        <f t="shared" si="4"/>
        <v>0.15369966737603369</v>
      </c>
      <c r="L113" s="18">
        <f t="shared" si="14"/>
        <v>0.96242888826879724</v>
      </c>
      <c r="O113" s="4">
        <f t="shared" si="5"/>
        <v>-5.3265371455890713E-2</v>
      </c>
      <c r="P113" s="6">
        <f t="shared" si="15"/>
        <v>5.3265371455890713E-2</v>
      </c>
      <c r="Q113" s="14"/>
      <c r="R113" s="4">
        <f t="shared" si="6"/>
        <v>-175.70663376814127</v>
      </c>
      <c r="S113" s="5">
        <f t="shared" si="7"/>
        <v>0.60407716242555831</v>
      </c>
      <c r="T113" s="6">
        <f t="shared" si="8"/>
        <v>-1.8727547925516157</v>
      </c>
      <c r="U113" s="14"/>
      <c r="V113" s="4">
        <f t="shared" si="9"/>
        <v>-175.70663376814127</v>
      </c>
      <c r="W113" s="5">
        <f t="shared" si="10"/>
        <v>-0.55385260364746047</v>
      </c>
      <c r="X113" s="5">
        <f t="shared" si="11"/>
        <v>101.97982098527552</v>
      </c>
      <c r="Y113" s="5">
        <f t="shared" si="12"/>
        <v>12.284842416792516</v>
      </c>
      <c r="Z113" s="5">
        <f t="shared" si="16"/>
        <v>13.092768343991622</v>
      </c>
      <c r="AA113" s="6">
        <f t="shared" si="13"/>
        <v>1.0657660798395532</v>
      </c>
    </row>
    <row r="114" spans="1:27" x14ac:dyDescent="0.25">
      <c r="A114">
        <f t="shared" si="0"/>
        <v>3.2286153469647627E-3</v>
      </c>
      <c r="B114" s="6">
        <v>36.580300000000001</v>
      </c>
      <c r="C114">
        <v>1</v>
      </c>
      <c r="D114" s="33">
        <v>0.56999999999999995</v>
      </c>
      <c r="E114" s="5">
        <v>0.93823199999999995</v>
      </c>
      <c r="F114" s="7">
        <f t="shared" si="1"/>
        <v>1.7999199753735593</v>
      </c>
      <c r="G114" s="17">
        <f t="shared" si="2"/>
        <v>0.91449679716452958</v>
      </c>
      <c r="I114" s="4">
        <f t="shared" si="18"/>
        <v>0.43000000000000005</v>
      </c>
      <c r="J114" s="6">
        <f t="shared" si="17"/>
        <v>6.1768000000000045E-2</v>
      </c>
      <c r="K114" s="11">
        <f t="shared" si="4"/>
        <v>0.1497050947817784</v>
      </c>
      <c r="L114" s="18">
        <f t="shared" si="14"/>
        <v>0.95952987997701211</v>
      </c>
      <c r="O114" s="4">
        <f t="shared" si="5"/>
        <v>-4.8069490613965905E-2</v>
      </c>
      <c r="P114" s="6">
        <f t="shared" si="15"/>
        <v>4.8069490613965905E-2</v>
      </c>
      <c r="Q114" s="14"/>
      <c r="R114" s="4">
        <f t="shared" si="6"/>
        <v>-176.9386527026723</v>
      </c>
      <c r="S114" s="5">
        <f t="shared" si="7"/>
        <v>0.58774220578802683</v>
      </c>
      <c r="T114" s="6">
        <f t="shared" si="8"/>
        <v>-1.8990879548572603</v>
      </c>
      <c r="U114" s="14"/>
      <c r="V114" s="4">
        <f t="shared" si="9"/>
        <v>-176.9386527026723</v>
      </c>
      <c r="W114" s="5">
        <f t="shared" si="10"/>
        <v>-0.5503061957632398</v>
      </c>
      <c r="X114" s="5">
        <f t="shared" si="11"/>
        <v>101.66852806326131</v>
      </c>
      <c r="Y114" s="5">
        <f t="shared" si="12"/>
        <v>12.198008545433867</v>
      </c>
      <c r="Z114" s="5">
        <f t="shared" si="16"/>
        <v>12.998210464278316</v>
      </c>
      <c r="AA114" s="6">
        <f t="shared" si="13"/>
        <v>1.0656010295339555</v>
      </c>
    </row>
    <row r="115" spans="1:27" x14ac:dyDescent="0.25">
      <c r="A115">
        <f t="shared" si="0"/>
        <v>3.2337353620926668E-3</v>
      </c>
      <c r="B115" s="6">
        <v>36.0899</v>
      </c>
      <c r="C115">
        <v>1</v>
      </c>
      <c r="D115" s="33">
        <v>0.57999999999999996</v>
      </c>
      <c r="E115" s="5">
        <v>0.94140400000000002</v>
      </c>
      <c r="F115" s="7">
        <f t="shared" si="1"/>
        <v>1.771017830628836</v>
      </c>
      <c r="G115" s="17">
        <f t="shared" si="2"/>
        <v>0.91648447393173216</v>
      </c>
      <c r="I115" s="4">
        <f t="shared" si="18"/>
        <v>0.42000000000000004</v>
      </c>
      <c r="J115" s="6">
        <f t="shared" si="17"/>
        <v>5.8595999999999981E-2</v>
      </c>
      <c r="K115" s="11">
        <f t="shared" si="4"/>
        <v>0.14585033583511917</v>
      </c>
      <c r="L115" s="18">
        <f t="shared" si="14"/>
        <v>0.95655786402853205</v>
      </c>
      <c r="O115" s="4">
        <f t="shared" si="5"/>
        <v>-4.2796156109934494E-2</v>
      </c>
      <c r="P115" s="6">
        <f t="shared" si="15"/>
        <v>4.2796156109934494E-2</v>
      </c>
      <c r="Q115" s="14"/>
      <c r="R115" s="4">
        <f t="shared" si="6"/>
        <v>-178.0065779845431</v>
      </c>
      <c r="S115" s="5">
        <f t="shared" si="7"/>
        <v>0.57155442686341595</v>
      </c>
      <c r="T115" s="6">
        <f t="shared" si="8"/>
        <v>-1.9251742800648242</v>
      </c>
      <c r="U115" s="14"/>
      <c r="V115" s="4">
        <f t="shared" si="9"/>
        <v>-178.0065779845431</v>
      </c>
      <c r="W115" s="5">
        <f t="shared" si="10"/>
        <v>-0.54630739693527386</v>
      </c>
      <c r="X115" s="5">
        <f t="shared" si="11"/>
        <v>101.35723514124709</v>
      </c>
      <c r="Y115" s="5">
        <f t="shared" si="12"/>
        <v>12.101365558687469</v>
      </c>
      <c r="Z115" s="5">
        <f t="shared" si="16"/>
        <v>12.89351956021585</v>
      </c>
      <c r="AA115" s="6">
        <f t="shared" si="13"/>
        <v>1.065459885306886</v>
      </c>
    </row>
    <row r="116" spans="1:27" x14ac:dyDescent="0.25">
      <c r="A116">
        <f t="shared" si="0"/>
        <v>3.238805554421974E-3</v>
      </c>
      <c r="B116" s="6">
        <v>35.605800000000002</v>
      </c>
      <c r="C116">
        <v>1</v>
      </c>
      <c r="D116" s="33">
        <v>0.59</v>
      </c>
      <c r="E116" s="5">
        <v>0.94443699999999997</v>
      </c>
      <c r="F116" s="7">
        <f t="shared" si="1"/>
        <v>1.7428285755783843</v>
      </c>
      <c r="G116" s="17">
        <f t="shared" si="2"/>
        <v>0.91847282079069148</v>
      </c>
      <c r="I116" s="4">
        <f t="shared" si="18"/>
        <v>0.41000000000000003</v>
      </c>
      <c r="J116" s="6">
        <f t="shared" si="17"/>
        <v>5.5563000000000029E-2</v>
      </c>
      <c r="K116" s="11">
        <f t="shared" si="4"/>
        <v>0.14212886359396398</v>
      </c>
      <c r="L116" s="18">
        <f t="shared" si="14"/>
        <v>0.9534974724224653</v>
      </c>
      <c r="O116" s="4">
        <f t="shared" si="5"/>
        <v>-3.7424460842714571E-2</v>
      </c>
      <c r="P116" s="6">
        <f t="shared" si="15"/>
        <v>3.7424460842714571E-2</v>
      </c>
      <c r="Q116" s="14"/>
      <c r="R116" s="4">
        <f t="shared" si="6"/>
        <v>-178.91687224014817</v>
      </c>
      <c r="S116" s="5">
        <f t="shared" si="7"/>
        <v>0.55550941148797994</v>
      </c>
      <c r="T116" s="6">
        <f t="shared" si="8"/>
        <v>-1.9510211428027295</v>
      </c>
      <c r="U116" s="14"/>
      <c r="V116" s="4">
        <f t="shared" si="9"/>
        <v>-178.91687224014817</v>
      </c>
      <c r="W116" s="5">
        <f t="shared" si="10"/>
        <v>-0.54186705245526179</v>
      </c>
      <c r="X116" s="5">
        <f t="shared" si="11"/>
        <v>101.04594221923284</v>
      </c>
      <c r="Y116" s="5">
        <f t="shared" si="12"/>
        <v>11.995073787743506</v>
      </c>
      <c r="Z116" s="5">
        <f t="shared" si="16"/>
        <v>12.778862054955539</v>
      </c>
      <c r="AA116" s="6">
        <f t="shared" si="13"/>
        <v>1.0653425131917824</v>
      </c>
    </row>
    <row r="117" spans="1:27" x14ac:dyDescent="0.25">
      <c r="A117">
        <f t="shared" si="0"/>
        <v>3.2438253783922308E-3</v>
      </c>
      <c r="B117" s="6">
        <v>35.128</v>
      </c>
      <c r="C117">
        <v>1</v>
      </c>
      <c r="D117" s="33">
        <v>0.6</v>
      </c>
      <c r="E117" s="5">
        <v>0.94733599999999996</v>
      </c>
      <c r="F117" s="7">
        <f t="shared" si="1"/>
        <v>1.7153365519534791</v>
      </c>
      <c r="G117" s="17">
        <f t="shared" si="2"/>
        <v>0.92045688149957505</v>
      </c>
      <c r="I117" s="4">
        <f t="shared" si="18"/>
        <v>0.4</v>
      </c>
      <c r="J117" s="6">
        <f t="shared" si="17"/>
        <v>5.2664000000000044E-2</v>
      </c>
      <c r="K117" s="11">
        <f t="shared" si="4"/>
        <v>0.13853595981599354</v>
      </c>
      <c r="L117" s="18">
        <f t="shared" si="14"/>
        <v>0.95036696735543447</v>
      </c>
      <c r="O117" s="4">
        <f t="shared" si="5"/>
        <v>-3.1978034335283415E-2</v>
      </c>
      <c r="P117" s="6">
        <f t="shared" si="15"/>
        <v>3.1978034335283415E-2</v>
      </c>
      <c r="Q117" s="14"/>
      <c r="R117" s="4">
        <f t="shared" si="6"/>
        <v>-179.652319214248</v>
      </c>
      <c r="S117" s="5">
        <f t="shared" si="7"/>
        <v>0.53960930157142295</v>
      </c>
      <c r="T117" s="6">
        <f t="shared" si="8"/>
        <v>-1.976625349394165</v>
      </c>
      <c r="U117" s="14"/>
      <c r="V117" s="4">
        <f t="shared" si="9"/>
        <v>-179.652319214248</v>
      </c>
      <c r="W117" s="5">
        <f t="shared" si="10"/>
        <v>-0.53697846696422291</v>
      </c>
      <c r="X117" s="5">
        <f t="shared" si="11"/>
        <v>100.73464929721862</v>
      </c>
      <c r="Y117" s="5">
        <f t="shared" si="12"/>
        <v>11.879090335509295</v>
      </c>
      <c r="Z117" s="5">
        <f t="shared" si="16"/>
        <v>12.654203956608455</v>
      </c>
      <c r="AA117" s="6">
        <f t="shared" si="13"/>
        <v>1.0652502505837649</v>
      </c>
    </row>
    <row r="118" spans="1:27" x14ac:dyDescent="0.25">
      <c r="A118">
        <f t="shared" si="0"/>
        <v>3.2487932357525796E-3</v>
      </c>
      <c r="B118" s="6">
        <v>34.656599999999997</v>
      </c>
      <c r="C118">
        <v>1</v>
      </c>
      <c r="D118" s="33">
        <v>0.61</v>
      </c>
      <c r="E118" s="5">
        <v>0.95010700000000003</v>
      </c>
      <c r="F118" s="7">
        <f t="shared" si="1"/>
        <v>1.6885321158297706</v>
      </c>
      <c r="G118" s="17">
        <f t="shared" si="2"/>
        <v>0.92242986936081361</v>
      </c>
      <c r="I118" s="4">
        <f t="shared" si="18"/>
        <v>0.39</v>
      </c>
      <c r="J118" s="6">
        <f t="shared" si="17"/>
        <v>4.9892999999999965E-2</v>
      </c>
      <c r="K118" s="11">
        <f t="shared" si="4"/>
        <v>0.13506781007294638</v>
      </c>
      <c r="L118" s="18">
        <f t="shared" si="14"/>
        <v>0.94715957237832815</v>
      </c>
      <c r="O118" s="4">
        <f t="shared" si="5"/>
        <v>-2.6456231378719563E-2</v>
      </c>
      <c r="P118" s="6">
        <f t="shared" si="15"/>
        <v>2.6456231378719563E-2</v>
      </c>
      <c r="Q118" s="14"/>
      <c r="R118" s="4">
        <f t="shared" si="6"/>
        <v>-180.22745852187091</v>
      </c>
      <c r="S118" s="5">
        <f t="shared" si="7"/>
        <v>0.52385958099412055</v>
      </c>
      <c r="T118" s="6">
        <f t="shared" si="8"/>
        <v>-2.0019783298158962</v>
      </c>
      <c r="U118" s="14"/>
      <c r="V118" s="4">
        <f t="shared" si="9"/>
        <v>-180.22745852187091</v>
      </c>
      <c r="W118" s="5">
        <f t="shared" si="10"/>
        <v>-0.53164320231448903</v>
      </c>
      <c r="X118" s="5">
        <f t="shared" si="11"/>
        <v>100.42335637520439</v>
      </c>
      <c r="Y118" s="5">
        <f t="shared" si="12"/>
        <v>11.75327003784893</v>
      </c>
      <c r="Z118" s="5">
        <f t="shared" si="16"/>
        <v>12.519410851812722</v>
      </c>
      <c r="AA118" s="6">
        <f t="shared" si="13"/>
        <v>1.0651853323795504</v>
      </c>
    </row>
    <row r="119" spans="1:27" x14ac:dyDescent="0.25">
      <c r="A119">
        <f t="shared" si="0"/>
        <v>3.2537106943613847E-3</v>
      </c>
      <c r="B119" s="6">
        <v>34.191400000000002</v>
      </c>
      <c r="C119">
        <v>1</v>
      </c>
      <c r="D119" s="33">
        <v>0.62</v>
      </c>
      <c r="E119" s="5">
        <v>0.95275500000000002</v>
      </c>
      <c r="F119" s="7">
        <f t="shared" si="1"/>
        <v>1.6623889551430449</v>
      </c>
      <c r="G119" s="17">
        <f t="shared" si="2"/>
        <v>0.92439354108376881</v>
      </c>
      <c r="I119" s="4">
        <f t="shared" si="18"/>
        <v>0.38</v>
      </c>
      <c r="J119" s="6">
        <f t="shared" si="17"/>
        <v>4.7244999999999981E-2</v>
      </c>
      <c r="K119" s="11">
        <f t="shared" si="4"/>
        <v>0.13171857089857747</v>
      </c>
      <c r="L119" s="18">
        <f t="shared" si="14"/>
        <v>0.94389839276462828</v>
      </c>
      <c r="O119" s="4">
        <f t="shared" si="5"/>
        <v>-2.0880634337757109E-2</v>
      </c>
      <c r="P119" s="6">
        <f t="shared" si="15"/>
        <v>2.0880634337757109E-2</v>
      </c>
      <c r="Q119" s="14"/>
      <c r="R119" s="4">
        <f t="shared" si="6"/>
        <v>-180.61112719746848</v>
      </c>
      <c r="S119" s="5">
        <f t="shared" si="7"/>
        <v>0.50825569741813992</v>
      </c>
      <c r="T119" s="6">
        <f t="shared" si="8"/>
        <v>-2.0270876710729344</v>
      </c>
      <c r="U119" s="14"/>
      <c r="V119" s="4">
        <f t="shared" si="9"/>
        <v>-180.61112719746848</v>
      </c>
      <c r="W119" s="5">
        <f t="shared" si="10"/>
        <v>-0.52585752931078589</v>
      </c>
      <c r="X119" s="5">
        <f t="shared" si="11"/>
        <v>100.11206345319016</v>
      </c>
      <c r="Y119" s="5">
        <f t="shared" si="12"/>
        <v>11.617772450020485</v>
      </c>
      <c r="Z119" s="5">
        <f t="shared" si="16"/>
        <v>12.374647899180843</v>
      </c>
      <c r="AA119" s="59">
        <f t="shared" si="13"/>
        <v>1.0651480696851678</v>
      </c>
    </row>
    <row r="120" spans="1:27" x14ac:dyDescent="0.25">
      <c r="A120">
        <f t="shared" si="0"/>
        <v>3.2585772269768487E-3</v>
      </c>
      <c r="B120" s="6">
        <v>33.732399999999998</v>
      </c>
      <c r="C120">
        <v>1</v>
      </c>
      <c r="D120" s="33">
        <v>0.63</v>
      </c>
      <c r="E120" s="5">
        <v>0.955287</v>
      </c>
      <c r="F120" s="7">
        <f t="shared" si="1"/>
        <v>1.6368926752272444</v>
      </c>
      <c r="G120" s="17">
        <f t="shared" si="2"/>
        <v>0.92634574909931977</v>
      </c>
      <c r="I120" s="4">
        <f t="shared" si="18"/>
        <v>0.37</v>
      </c>
      <c r="J120" s="6">
        <f t="shared" si="17"/>
        <v>4.4713000000000003E-2</v>
      </c>
      <c r="K120" s="11">
        <f t="shared" si="4"/>
        <v>0.12848407984683907</v>
      </c>
      <c r="L120" s="18">
        <f t="shared" si="14"/>
        <v>0.94055190409583633</v>
      </c>
      <c r="O120" s="4">
        <f t="shared" si="5"/>
        <v>-1.5219290871869514E-2</v>
      </c>
      <c r="P120" s="6">
        <f t="shared" si="15"/>
        <v>1.5219290871869514E-2</v>
      </c>
      <c r="Q120" s="14"/>
      <c r="R120" s="4">
        <f t="shared" si="6"/>
        <v>-180.83598713488982</v>
      </c>
      <c r="S120" s="5">
        <f t="shared" si="7"/>
        <v>0.49279973437487717</v>
      </c>
      <c r="T120" s="6">
        <f t="shared" si="8"/>
        <v>-2.0519502745646379</v>
      </c>
      <c r="U120" s="14"/>
      <c r="V120" s="4">
        <f t="shared" si="9"/>
        <v>-180.83598713488982</v>
      </c>
      <c r="W120" s="5">
        <f t="shared" si="10"/>
        <v>-0.51963436617782754</v>
      </c>
      <c r="X120" s="5">
        <f t="shared" si="11"/>
        <v>99.800770531175942</v>
      </c>
      <c r="Y120" s="5">
        <f t="shared" si="12"/>
        <v>11.472553403110627</v>
      </c>
      <c r="Z120" s="5">
        <f t="shared" si="16"/>
        <v>12.219879822623795</v>
      </c>
      <c r="AA120" s="6">
        <f t="shared" si="13"/>
        <v>1.0651403740086789</v>
      </c>
    </row>
    <row r="121" spans="1:27" x14ac:dyDescent="0.25">
      <c r="A121">
        <f t="shared" si="0"/>
        <v>3.2633912443865596E-3</v>
      </c>
      <c r="B121" s="6">
        <v>33.279699999999998</v>
      </c>
      <c r="C121">
        <v>1</v>
      </c>
      <c r="D121" s="33">
        <v>0.64</v>
      </c>
      <c r="E121" s="5">
        <v>0.95770699999999997</v>
      </c>
      <c r="F121" s="7">
        <f t="shared" si="1"/>
        <v>1.6120346762528994</v>
      </c>
      <c r="G121" s="17">
        <f t="shared" si="2"/>
        <v>0.92827853491238344</v>
      </c>
      <c r="I121" s="4">
        <f t="shared" si="18"/>
        <v>0.36</v>
      </c>
      <c r="J121" s="6">
        <f t="shared" si="17"/>
        <v>4.2293000000000025E-2</v>
      </c>
      <c r="K121" s="11">
        <f t="shared" si="4"/>
        <v>0.12536101179960527</v>
      </c>
      <c r="L121" s="18">
        <f t="shared" si="14"/>
        <v>0.93713790172141498</v>
      </c>
      <c r="O121" s="4">
        <f t="shared" si="5"/>
        <v>-9.4986119402596693E-3</v>
      </c>
      <c r="P121" s="6">
        <f t="shared" si="15"/>
        <v>9.4986119402596693E-3</v>
      </c>
      <c r="Q121" s="14"/>
      <c r="R121" s="4">
        <f t="shared" si="6"/>
        <v>-180.89366524394873</v>
      </c>
      <c r="S121" s="5">
        <f t="shared" si="7"/>
        <v>0.47749715517620994</v>
      </c>
      <c r="T121" s="6">
        <f t="shared" si="8"/>
        <v>-2.0765576098150187</v>
      </c>
      <c r="U121" s="14"/>
      <c r="V121" s="4">
        <f t="shared" si="9"/>
        <v>-180.89366524394873</v>
      </c>
      <c r="W121" s="5">
        <f t="shared" si="10"/>
        <v>-0.51296650577296521</v>
      </c>
      <c r="X121" s="5">
        <f t="shared" si="11"/>
        <v>99.48947760916171</v>
      </c>
      <c r="Y121" s="5">
        <f t="shared" si="12"/>
        <v>11.317466206111447</v>
      </c>
      <c r="Z121" s="5">
        <f t="shared" si="16"/>
        <v>12.054970904550999</v>
      </c>
      <c r="AA121" s="6">
        <f t="shared" si="13"/>
        <v>1.0651651778771203</v>
      </c>
    </row>
    <row r="122" spans="1:27" x14ac:dyDescent="0.25">
      <c r="A122">
        <f t="shared" ref="A122:A156" si="19">1/(273.15+B122)</f>
        <v>3.2681543523155367E-3</v>
      </c>
      <c r="B122" s="6">
        <v>32.833100000000002</v>
      </c>
      <c r="C122">
        <v>1</v>
      </c>
      <c r="D122" s="33">
        <v>0.65</v>
      </c>
      <c r="E122" s="5">
        <v>0.96001999999999998</v>
      </c>
      <c r="F122" s="7">
        <f t="shared" ref="F122:F156" si="20">(10^($B$10-($C$10/($D$10+273.15+B122))))</f>
        <v>1.5877902473944114</v>
      </c>
      <c r="G122" s="17">
        <f t="shared" ref="G122:G156" si="21">(C122*E122)/(F122*D122)</f>
        <v>0.9301945572329533</v>
      </c>
      <c r="I122" s="4">
        <f t="shared" ref="I122:I156" si="22">1-D122</f>
        <v>0.35</v>
      </c>
      <c r="J122" s="6">
        <f t="shared" si="17"/>
        <v>3.9980000000000016E-2</v>
      </c>
      <c r="K122" s="11">
        <f t="shared" ref="K122:K156" si="23">(10^($K$10-($L$10/($M$10+273.15+B122))))</f>
        <v>0.12234412879989319</v>
      </c>
      <c r="L122" s="18">
        <f t="shared" ref="L122:L156" si="24">(C122*J122)/(I122*K122)</f>
        <v>0.93366614768579892</v>
      </c>
      <c r="O122" s="4">
        <f t="shared" ref="O122:O156" si="25">LN(G122/L122)</f>
        <v>-3.7251651459213574E-3</v>
      </c>
      <c r="P122" s="6">
        <f t="shared" si="15"/>
        <v>3.7251651459213574E-3</v>
      </c>
      <c r="Q122" s="14"/>
      <c r="R122" s="4">
        <f t="shared" ref="R122:R156" si="26">8.314*(273.15+B122)*((D122*LN(G122))+(I122*LN(L122)))</f>
        <v>-180.76678778538727</v>
      </c>
      <c r="S122" s="5">
        <f t="shared" ref="S122:S156" si="27">LN(F122)</f>
        <v>0.46234326807714654</v>
      </c>
      <c r="T122" s="6">
        <f t="shared" ref="T122:T156" si="28">LN(K122)</f>
        <v>-2.1009174771685011</v>
      </c>
      <c r="U122" s="14"/>
      <c r="V122" s="4">
        <f t="shared" ref="V122:V156" si="29">8.314*(B122+273.15)*((D122*LN(G122))+(I122*LN(L122)))</f>
        <v>-180.76678778538727</v>
      </c>
      <c r="W122" s="5">
        <f t="shared" ref="W122:W156" si="30">(D122*LN(E122/D122))+(I122*LN(J122/I122))</f>
        <v>-0.50585569834638267</v>
      </c>
      <c r="X122" s="5">
        <f t="shared" ref="X122:X156" si="31">(D122*$AB$13)+(I122*$AB$14)</f>
        <v>99.178184687147478</v>
      </c>
      <c r="Y122" s="5">
        <f t="shared" ref="Y122:Y156" si="32">(V122-8.314*(B122+273.15)*W122)/X122</f>
        <v>11.152669592726934</v>
      </c>
      <c r="Z122" s="5">
        <f t="shared" si="16"/>
        <v>11.880084978941227</v>
      </c>
      <c r="AA122" s="6">
        <f t="shared" ref="AA122:AA156" si="33">Z122/Y122</f>
        <v>1.0652234319475105</v>
      </c>
    </row>
    <row r="123" spans="1:27" x14ac:dyDescent="0.25">
      <c r="A123">
        <f t="shared" si="19"/>
        <v>3.2728660422474639E-3</v>
      </c>
      <c r="B123" s="6">
        <v>32.392600000000002</v>
      </c>
      <c r="C123">
        <v>1</v>
      </c>
      <c r="D123" s="33">
        <v>0.66</v>
      </c>
      <c r="E123" s="5">
        <v>0.96223199999999998</v>
      </c>
      <c r="F123" s="7">
        <f t="shared" si="20"/>
        <v>1.5641461676652442</v>
      </c>
      <c r="G123" s="17">
        <f t="shared" si="21"/>
        <v>0.93209145210736832</v>
      </c>
      <c r="I123" s="4">
        <f t="shared" si="22"/>
        <v>0.33999999999999997</v>
      </c>
      <c r="J123" s="6">
        <f t="shared" si="17"/>
        <v>3.7768000000000024E-2</v>
      </c>
      <c r="K123" s="11">
        <f t="shared" si="23"/>
        <v>0.11942975834887373</v>
      </c>
      <c r="L123" s="18">
        <f t="shared" si="24"/>
        <v>0.93010615174056488</v>
      </c>
      <c r="O123" s="4">
        <f t="shared" si="25"/>
        <v>2.1322131602512372E-3</v>
      </c>
      <c r="P123" s="6">
        <f t="shared" ref="P123:P156" si="34">ABS(O123)</f>
        <v>2.1322131602512372E-3</v>
      </c>
      <c r="Q123" s="14"/>
      <c r="R123" s="4">
        <f t="shared" si="26"/>
        <v>-180.48519178133188</v>
      </c>
      <c r="S123" s="5">
        <f t="shared" si="27"/>
        <v>0.44734009534270441</v>
      </c>
      <c r="T123" s="6">
        <f t="shared" si="28"/>
        <v>-2.1250268766742435</v>
      </c>
      <c r="U123" s="14"/>
      <c r="V123" s="4">
        <f t="shared" si="29"/>
        <v>-180.48519178133188</v>
      </c>
      <c r="W123" s="5">
        <f t="shared" si="30"/>
        <v>-0.49831397214926931</v>
      </c>
      <c r="X123" s="5">
        <f t="shared" si="31"/>
        <v>98.866891765133261</v>
      </c>
      <c r="Y123" s="5">
        <f t="shared" si="32"/>
        <v>10.978118076018466</v>
      </c>
      <c r="Z123" s="5">
        <f t="shared" ref="Z123:Z156" si="35">(((($T$6+273.15)*D123*$AB$13)+(($T$7+273.15)*I123*$AB$14))/X123)-(B123+273.15)</f>
        <v>11.695185424282897</v>
      </c>
      <c r="AA123" s="6">
        <f t="shared" si="33"/>
        <v>1.0653178753679879</v>
      </c>
    </row>
    <row r="124" spans="1:27" x14ac:dyDescent="0.25">
      <c r="A124">
        <f t="shared" si="19"/>
        <v>3.2775258088769826E-3</v>
      </c>
      <c r="B124" s="6">
        <v>31.958200000000001</v>
      </c>
      <c r="C124">
        <v>1</v>
      </c>
      <c r="D124" s="33">
        <v>0.67</v>
      </c>
      <c r="E124" s="5">
        <v>0.96434500000000001</v>
      </c>
      <c r="F124" s="7">
        <f t="shared" si="20"/>
        <v>1.5410895265361577</v>
      </c>
      <c r="G124" s="17">
        <f t="shared" si="21"/>
        <v>0.9339631934021958</v>
      </c>
      <c r="I124" s="4">
        <f t="shared" si="22"/>
        <v>0.32999999999999996</v>
      </c>
      <c r="J124" s="6">
        <f t="shared" ref="J124:J156" si="36">1-E124</f>
        <v>3.5654999999999992E-2</v>
      </c>
      <c r="K124" s="11">
        <f t="shared" si="23"/>
        <v>0.11661436388512972</v>
      </c>
      <c r="L124" s="18">
        <f t="shared" si="24"/>
        <v>0.92651926354358949</v>
      </c>
      <c r="O124" s="4">
        <f t="shared" si="25"/>
        <v>8.0021927145817219E-3</v>
      </c>
      <c r="P124" s="6">
        <f t="shared" si="34"/>
        <v>8.0021927145817219E-3</v>
      </c>
      <c r="Q124" s="14"/>
      <c r="R124" s="4">
        <f t="shared" si="26"/>
        <v>-179.99946689888753</v>
      </c>
      <c r="S124" s="5">
        <f t="shared" si="27"/>
        <v>0.43248965103990872</v>
      </c>
      <c r="T124" s="6">
        <f t="shared" si="28"/>
        <v>-2.1488828232435915</v>
      </c>
      <c r="U124" s="14"/>
      <c r="V124" s="4">
        <f t="shared" si="29"/>
        <v>-179.99946689888753</v>
      </c>
      <c r="W124" s="5">
        <f t="shared" si="30"/>
        <v>-0.49032223809154396</v>
      </c>
      <c r="X124" s="5">
        <f t="shared" si="31"/>
        <v>98.555598843119029</v>
      </c>
      <c r="Y124" s="5">
        <f t="shared" si="32"/>
        <v>10.793765638917277</v>
      </c>
      <c r="Z124" s="5">
        <f t="shared" si="35"/>
        <v>11.500235156380995</v>
      </c>
      <c r="AA124" s="6">
        <f t="shared" si="33"/>
        <v>1.0654516265312004</v>
      </c>
    </row>
    <row r="125" spans="1:27" x14ac:dyDescent="0.25">
      <c r="A125">
        <f t="shared" si="19"/>
        <v>3.2821331502340657E-3</v>
      </c>
      <c r="B125" s="6">
        <v>31.529900000000001</v>
      </c>
      <c r="C125">
        <v>1</v>
      </c>
      <c r="D125" s="33">
        <v>0.68</v>
      </c>
      <c r="E125" s="5">
        <v>0.96636599999999995</v>
      </c>
      <c r="F125" s="7">
        <f t="shared" si="20"/>
        <v>1.5186077185176339</v>
      </c>
      <c r="G125" s="17">
        <f t="shared" si="21"/>
        <v>0.93580880253621157</v>
      </c>
      <c r="I125" s="4">
        <f t="shared" si="22"/>
        <v>0.31999999999999995</v>
      </c>
      <c r="J125" s="6">
        <f t="shared" si="36"/>
        <v>3.3634000000000053E-2</v>
      </c>
      <c r="K125" s="11">
        <f t="shared" si="23"/>
        <v>0.11389453988414332</v>
      </c>
      <c r="L125" s="18">
        <f t="shared" si="24"/>
        <v>0.92283835649116441</v>
      </c>
      <c r="O125" s="4">
        <f t="shared" si="25"/>
        <v>1.3957094046013389E-2</v>
      </c>
      <c r="P125" s="6">
        <f t="shared" si="34"/>
        <v>1.3957094046013389E-2</v>
      </c>
      <c r="Q125" s="14"/>
      <c r="R125" s="4">
        <f t="shared" si="26"/>
        <v>-179.37034895002657</v>
      </c>
      <c r="S125" s="5">
        <f t="shared" si="27"/>
        <v>0.41779394043759865</v>
      </c>
      <c r="T125" s="6">
        <f t="shared" si="28"/>
        <v>-2.1724823474818877</v>
      </c>
      <c r="U125" s="14"/>
      <c r="V125" s="4">
        <f t="shared" si="29"/>
        <v>-179.37034895002657</v>
      </c>
      <c r="W125" s="5">
        <f t="shared" si="30"/>
        <v>-0.48190483595667244</v>
      </c>
      <c r="X125" s="5">
        <f t="shared" si="31"/>
        <v>98.244305921104797</v>
      </c>
      <c r="Y125" s="5">
        <f t="shared" si="32"/>
        <v>10.599565728790765</v>
      </c>
      <c r="Z125" s="5">
        <f t="shared" si="35"/>
        <v>11.295196621026093</v>
      </c>
      <c r="AA125" s="6">
        <f t="shared" si="33"/>
        <v>1.0656282445936291</v>
      </c>
    </row>
    <row r="126" spans="1:27" x14ac:dyDescent="0.25">
      <c r="A126">
        <f t="shared" si="19"/>
        <v>3.286689728272927E-3</v>
      </c>
      <c r="B126" s="6">
        <v>31.107500000000002</v>
      </c>
      <c r="C126">
        <v>1</v>
      </c>
      <c r="D126" s="33">
        <v>0.69</v>
      </c>
      <c r="E126" s="5">
        <v>0.96829699999999996</v>
      </c>
      <c r="F126" s="7">
        <f t="shared" si="20"/>
        <v>1.4966781112045311</v>
      </c>
      <c r="G126" s="17">
        <f t="shared" si="21"/>
        <v>0.93762912345784433</v>
      </c>
      <c r="I126" s="4">
        <f t="shared" si="22"/>
        <v>0.31000000000000005</v>
      </c>
      <c r="J126" s="6">
        <f t="shared" si="36"/>
        <v>3.1703000000000037E-2</v>
      </c>
      <c r="K126" s="11">
        <f t="shared" si="23"/>
        <v>0.11126577490617254</v>
      </c>
      <c r="L126" s="18">
        <f t="shared" si="24"/>
        <v>0.91913027183537466</v>
      </c>
      <c r="O126" s="4">
        <f t="shared" si="25"/>
        <v>1.9926613837855756E-2</v>
      </c>
      <c r="P126" s="6">
        <f t="shared" si="34"/>
        <v>1.9926613837855756E-2</v>
      </c>
      <c r="Q126" s="14"/>
      <c r="R126" s="4">
        <f t="shared" si="26"/>
        <v>-178.53401134673169</v>
      </c>
      <c r="S126" s="5">
        <f t="shared" si="27"/>
        <v>0.40324805974135941</v>
      </c>
      <c r="T126" s="6">
        <f t="shared" si="28"/>
        <v>-2.195833571078603</v>
      </c>
      <c r="U126" s="14"/>
      <c r="V126" s="4">
        <f t="shared" si="29"/>
        <v>-178.53401134673169</v>
      </c>
      <c r="W126" s="5">
        <f t="shared" si="30"/>
        <v>-0.47304529503590648</v>
      </c>
      <c r="X126" s="5">
        <f t="shared" si="31"/>
        <v>97.933012999090579</v>
      </c>
      <c r="Y126" s="5">
        <f t="shared" si="32"/>
        <v>10.395676065415229</v>
      </c>
      <c r="Z126" s="5">
        <f t="shared" si="35"/>
        <v>11.080231786525417</v>
      </c>
      <c r="AA126" s="6">
        <f t="shared" si="33"/>
        <v>1.0658500434991041</v>
      </c>
    </row>
    <row r="127" spans="1:27" x14ac:dyDescent="0.25">
      <c r="A127">
        <f t="shared" si="19"/>
        <v>3.2911939826442177E-3</v>
      </c>
      <c r="B127" s="6">
        <v>30.691099999999999</v>
      </c>
      <c r="C127">
        <v>1</v>
      </c>
      <c r="D127" s="33">
        <v>0.7</v>
      </c>
      <c r="E127" s="5">
        <v>0.97014400000000001</v>
      </c>
      <c r="F127" s="7">
        <f t="shared" si="20"/>
        <v>1.4752941346064365</v>
      </c>
      <c r="G127" s="17">
        <f t="shared" si="21"/>
        <v>0.93941944693606561</v>
      </c>
      <c r="I127" s="4">
        <f t="shared" si="22"/>
        <v>0.30000000000000004</v>
      </c>
      <c r="J127" s="6">
        <f t="shared" si="36"/>
        <v>2.9855999999999994E-2</v>
      </c>
      <c r="K127" s="11">
        <f t="shared" si="23"/>
        <v>0.10872558816370519</v>
      </c>
      <c r="L127" s="18">
        <f t="shared" si="24"/>
        <v>0.91533190742693793</v>
      </c>
      <c r="O127" s="4">
        <f t="shared" si="25"/>
        <v>2.5975334963714479E-2</v>
      </c>
      <c r="P127" s="6">
        <f t="shared" si="34"/>
        <v>2.5975334963714479E-2</v>
      </c>
      <c r="Q127" s="14"/>
      <c r="R127" s="4">
        <f t="shared" si="26"/>
        <v>-177.55142447817724</v>
      </c>
      <c r="S127" s="5">
        <f t="shared" si="27"/>
        <v>0.38885738320409474</v>
      </c>
      <c r="T127" s="6">
        <f t="shared" si="28"/>
        <v>-2.2189281108675836</v>
      </c>
      <c r="U127" s="14"/>
      <c r="V127" s="4">
        <f t="shared" si="29"/>
        <v>-177.55142447817724</v>
      </c>
      <c r="W127" s="5">
        <f t="shared" si="30"/>
        <v>-0.46376406966649319</v>
      </c>
      <c r="X127" s="5">
        <f t="shared" si="31"/>
        <v>97.621720077076333</v>
      </c>
      <c r="Y127" s="5">
        <f t="shared" si="32"/>
        <v>10.1819469990072</v>
      </c>
      <c r="Z127" s="5">
        <f t="shared" si="35"/>
        <v>10.855202136089076</v>
      </c>
      <c r="AA127" s="6">
        <f t="shared" si="33"/>
        <v>1.0661224358315282</v>
      </c>
    </row>
    <row r="128" spans="1:27" x14ac:dyDescent="0.25">
      <c r="A128">
        <f t="shared" si="19"/>
        <v>3.2956465168641532E-3</v>
      </c>
      <c r="B128" s="6">
        <v>30.2806</v>
      </c>
      <c r="C128">
        <v>1</v>
      </c>
      <c r="D128" s="33">
        <v>0.71</v>
      </c>
      <c r="E128" s="5">
        <v>0.97190900000000002</v>
      </c>
      <c r="F128" s="7">
        <f t="shared" si="20"/>
        <v>1.4544391696812693</v>
      </c>
      <c r="G128" s="17">
        <f t="shared" si="21"/>
        <v>0.94117783956061907</v>
      </c>
      <c r="I128" s="4">
        <f t="shared" si="22"/>
        <v>0.29000000000000004</v>
      </c>
      <c r="J128" s="6">
        <f t="shared" si="36"/>
        <v>2.8090999999999977E-2</v>
      </c>
      <c r="K128" s="11">
        <f t="shared" si="23"/>
        <v>0.10627038032876389</v>
      </c>
      <c r="L128" s="18">
        <f t="shared" si="24"/>
        <v>0.91150061702715979</v>
      </c>
      <c r="O128" s="4">
        <f t="shared" si="25"/>
        <v>3.2039840643318079E-2</v>
      </c>
      <c r="P128" s="6">
        <f t="shared" si="34"/>
        <v>3.2039840643318079E-2</v>
      </c>
      <c r="Q128" s="14"/>
      <c r="R128" s="4">
        <f t="shared" si="26"/>
        <v>-176.37540555669952</v>
      </c>
      <c r="S128" s="5">
        <f t="shared" si="27"/>
        <v>0.37462037592747915</v>
      </c>
      <c r="T128" s="6">
        <f t="shared" si="28"/>
        <v>-2.2417686747127745</v>
      </c>
      <c r="U128" s="14"/>
      <c r="V128" s="4">
        <f t="shared" si="29"/>
        <v>-176.37540555669952</v>
      </c>
      <c r="W128" s="5">
        <f t="shared" si="30"/>
        <v>-0.45404716982909171</v>
      </c>
      <c r="X128" s="5">
        <f t="shared" si="31"/>
        <v>97.310427155062115</v>
      </c>
      <c r="Y128" s="5">
        <f t="shared" si="32"/>
        <v>9.9584331397364725</v>
      </c>
      <c r="Z128" s="5">
        <f t="shared" si="35"/>
        <v>10.620168660071158</v>
      </c>
      <c r="AA128" s="6">
        <f t="shared" si="33"/>
        <v>1.0664497628340954</v>
      </c>
    </row>
    <row r="129" spans="1:27" x14ac:dyDescent="0.25">
      <c r="A129">
        <f t="shared" si="19"/>
        <v>3.3000479496967093E-3</v>
      </c>
      <c r="B129" s="6">
        <v>29.875900000000001</v>
      </c>
      <c r="C129">
        <v>1</v>
      </c>
      <c r="D129" s="33">
        <v>0.72</v>
      </c>
      <c r="E129" s="5">
        <v>0.97359700000000005</v>
      </c>
      <c r="F129" s="7">
        <f t="shared" si="20"/>
        <v>1.434097088028597</v>
      </c>
      <c r="G129" s="17">
        <f t="shared" si="21"/>
        <v>0.94290551653961052</v>
      </c>
      <c r="I129" s="4">
        <f t="shared" si="22"/>
        <v>0.28000000000000003</v>
      </c>
      <c r="J129" s="6">
        <f t="shared" si="36"/>
        <v>2.6402999999999954E-2</v>
      </c>
      <c r="K129" s="11">
        <f t="shared" si="23"/>
        <v>0.10389670871875374</v>
      </c>
      <c r="L129" s="18">
        <f t="shared" si="24"/>
        <v>0.9075978414935828</v>
      </c>
      <c r="O129" s="4">
        <f t="shared" si="25"/>
        <v>3.8164708418467065E-2</v>
      </c>
      <c r="P129" s="6">
        <f t="shared" si="34"/>
        <v>3.8164708418467065E-2</v>
      </c>
      <c r="Q129" s="14"/>
      <c r="R129" s="4">
        <f t="shared" si="26"/>
        <v>-175.03314245437628</v>
      </c>
      <c r="S129" s="5">
        <f t="shared" si="27"/>
        <v>0.36053544422910555</v>
      </c>
      <c r="T129" s="6">
        <f t="shared" si="28"/>
        <v>-2.2643580587727876</v>
      </c>
      <c r="U129" s="14"/>
      <c r="V129" s="4">
        <f t="shared" si="29"/>
        <v>-175.03314245437628</v>
      </c>
      <c r="W129" s="5">
        <f t="shared" si="30"/>
        <v>-0.44391005088680779</v>
      </c>
      <c r="X129" s="5">
        <f t="shared" si="31"/>
        <v>96.999134233047897</v>
      </c>
      <c r="Y129" s="5">
        <f t="shared" si="32"/>
        <v>9.7251888557655288</v>
      </c>
      <c r="Z129" s="5">
        <f t="shared" si="35"/>
        <v>10.375191848061718</v>
      </c>
      <c r="AA129" s="6">
        <f t="shared" si="33"/>
        <v>1.0668370560136566</v>
      </c>
    </row>
    <row r="130" spans="1:27" x14ac:dyDescent="0.25">
      <c r="A130">
        <f t="shared" si="19"/>
        <v>3.3043978230627145E-3</v>
      </c>
      <c r="B130" s="6">
        <v>29.477</v>
      </c>
      <c r="C130">
        <v>1</v>
      </c>
      <c r="D130" s="33">
        <v>0.73</v>
      </c>
      <c r="E130" s="5">
        <v>0.97521000000000002</v>
      </c>
      <c r="F130" s="7">
        <f t="shared" si="20"/>
        <v>1.4142571833958366</v>
      </c>
      <c r="G130" s="17">
        <f t="shared" si="21"/>
        <v>0.9445977190523025</v>
      </c>
      <c r="I130" s="4">
        <f t="shared" si="22"/>
        <v>0.27</v>
      </c>
      <c r="J130" s="6">
        <f t="shared" si="36"/>
        <v>2.4789999999999979E-2</v>
      </c>
      <c r="K130" s="11">
        <f t="shared" si="23"/>
        <v>0.10160184966939184</v>
      </c>
      <c r="L130" s="18">
        <f t="shared" si="24"/>
        <v>0.90367267046393629</v>
      </c>
      <c r="O130" s="4">
        <f t="shared" si="25"/>
        <v>4.4291938108796503E-2</v>
      </c>
      <c r="P130" s="6">
        <f t="shared" si="34"/>
        <v>4.4291938108796503E-2</v>
      </c>
      <c r="Q130" s="14"/>
      <c r="R130" s="4">
        <f t="shared" si="26"/>
        <v>-173.49349693286632</v>
      </c>
      <c r="S130" s="5">
        <f t="shared" si="27"/>
        <v>0.3466044345252669</v>
      </c>
      <c r="T130" s="6">
        <f t="shared" si="28"/>
        <v>-2.2866935385960718</v>
      </c>
      <c r="U130" s="14"/>
      <c r="V130" s="4">
        <f t="shared" si="29"/>
        <v>-173.49349693286632</v>
      </c>
      <c r="W130" s="5">
        <f t="shared" si="30"/>
        <v>-0.43334097775327785</v>
      </c>
      <c r="X130" s="5">
        <f t="shared" si="31"/>
        <v>96.687841311033651</v>
      </c>
      <c r="Y130" s="5">
        <f t="shared" si="32"/>
        <v>9.4821655419691986</v>
      </c>
      <c r="Z130" s="5">
        <f t="shared" si="35"/>
        <v>10.120231680825214</v>
      </c>
      <c r="AA130" s="6">
        <f t="shared" si="33"/>
        <v>1.067291183225167</v>
      </c>
    </row>
    <row r="131" spans="1:27" x14ac:dyDescent="0.25">
      <c r="A131">
        <f t="shared" si="19"/>
        <v>3.3086956823837436E-3</v>
      </c>
      <c r="B131" s="6">
        <v>29.0839</v>
      </c>
      <c r="C131">
        <v>1</v>
      </c>
      <c r="D131" s="33">
        <v>0.74</v>
      </c>
      <c r="E131" s="5">
        <v>0.97675199999999995</v>
      </c>
      <c r="F131" s="7">
        <f t="shared" si="20"/>
        <v>1.3949090038769449</v>
      </c>
      <c r="G131" s="17">
        <f t="shared" si="21"/>
        <v>0.94625178521793818</v>
      </c>
      <c r="I131" s="4">
        <f t="shared" si="22"/>
        <v>0.26</v>
      </c>
      <c r="J131" s="6">
        <f t="shared" si="36"/>
        <v>2.3248000000000046E-2</v>
      </c>
      <c r="K131" s="11">
        <f t="shared" si="23"/>
        <v>9.9383178785061144E-2</v>
      </c>
      <c r="L131" s="18">
        <f t="shared" si="24"/>
        <v>0.89970340764372225</v>
      </c>
      <c r="O131" s="4">
        <f t="shared" si="25"/>
        <v>5.0443529424641829E-2</v>
      </c>
      <c r="P131" s="6">
        <f t="shared" si="34"/>
        <v>5.0443529424641829E-2</v>
      </c>
      <c r="Q131" s="14"/>
      <c r="R131" s="4">
        <f t="shared" si="26"/>
        <v>-171.77792546676838</v>
      </c>
      <c r="S131" s="5">
        <f t="shared" si="27"/>
        <v>0.3328291829500088</v>
      </c>
      <c r="T131" s="6">
        <f t="shared" si="28"/>
        <v>-2.3087724071546756</v>
      </c>
      <c r="U131" s="14"/>
      <c r="V131" s="4">
        <f t="shared" si="29"/>
        <v>-171.77792546676838</v>
      </c>
      <c r="W131" s="5">
        <f t="shared" si="30"/>
        <v>-0.42234913573589716</v>
      </c>
      <c r="X131" s="5">
        <f t="shared" si="31"/>
        <v>96.376548389019433</v>
      </c>
      <c r="Y131" s="5">
        <f t="shared" si="32"/>
        <v>9.2293140203617128</v>
      </c>
      <c r="Z131" s="5">
        <f t="shared" si="35"/>
        <v>9.8552476220829135</v>
      </c>
      <c r="AA131" s="6">
        <f t="shared" si="33"/>
        <v>1.0678201652192423</v>
      </c>
    </row>
    <row r="132" spans="1:27" x14ac:dyDescent="0.25">
      <c r="A132">
        <f t="shared" si="19"/>
        <v>3.3129421742508196E-3</v>
      </c>
      <c r="B132" s="6">
        <v>28.6965</v>
      </c>
      <c r="C132">
        <v>1</v>
      </c>
      <c r="D132" s="33">
        <v>0.75</v>
      </c>
      <c r="E132" s="5">
        <v>0.97822699999999996</v>
      </c>
      <c r="F132" s="7">
        <f t="shared" si="20"/>
        <v>1.3760375011511856</v>
      </c>
      <c r="G132" s="17">
        <f t="shared" si="21"/>
        <v>0.94786854687862354</v>
      </c>
      <c r="I132" s="4">
        <f t="shared" si="22"/>
        <v>0.25</v>
      </c>
      <c r="J132" s="6">
        <f t="shared" si="36"/>
        <v>2.1773000000000042E-2</v>
      </c>
      <c r="K132" s="11">
        <f t="shared" si="23"/>
        <v>9.7237618780090962E-2</v>
      </c>
      <c r="L132" s="18">
        <f t="shared" si="24"/>
        <v>0.89566158748667268</v>
      </c>
      <c r="O132" s="4">
        <f t="shared" si="25"/>
        <v>5.6653179916243981E-2</v>
      </c>
      <c r="P132" s="6">
        <f t="shared" si="34"/>
        <v>5.6653179916243981E-2</v>
      </c>
      <c r="Q132" s="14"/>
      <c r="R132" s="4">
        <f t="shared" si="26"/>
        <v>-169.90354552445123</v>
      </c>
      <c r="S132" s="5">
        <f t="shared" si="27"/>
        <v>0.3192079928833696</v>
      </c>
      <c r="T132" s="6">
        <f t="shared" si="28"/>
        <v>-2.3305976179038694</v>
      </c>
      <c r="U132" s="14"/>
      <c r="V132" s="4">
        <f t="shared" si="29"/>
        <v>-169.90354552445123</v>
      </c>
      <c r="W132" s="5">
        <f t="shared" si="30"/>
        <v>-0.41094615476445034</v>
      </c>
      <c r="X132" s="5">
        <f t="shared" si="31"/>
        <v>96.065255467005201</v>
      </c>
      <c r="Y132" s="5">
        <f t="shared" si="32"/>
        <v>8.9666874156656338</v>
      </c>
      <c r="Z132" s="5">
        <f t="shared" si="35"/>
        <v>9.5802986101359693</v>
      </c>
      <c r="AA132" s="6">
        <f t="shared" si="33"/>
        <v>1.068432316866349</v>
      </c>
    </row>
    <row r="133" spans="1:27" x14ac:dyDescent="0.25">
      <c r="A133">
        <f t="shared" si="19"/>
        <v>3.3171379600994743E-3</v>
      </c>
      <c r="B133" s="6">
        <v>28.314699999999998</v>
      </c>
      <c r="C133">
        <v>1</v>
      </c>
      <c r="D133" s="33">
        <v>0.76</v>
      </c>
      <c r="E133" s="5">
        <v>0.97963699999999998</v>
      </c>
      <c r="F133" s="7">
        <f t="shared" si="20"/>
        <v>1.3576280685530064</v>
      </c>
      <c r="G133" s="17">
        <f t="shared" si="21"/>
        <v>0.94944711477969279</v>
      </c>
      <c r="I133" s="4">
        <f t="shared" si="22"/>
        <v>0.24</v>
      </c>
      <c r="J133" s="6">
        <f t="shared" si="36"/>
        <v>2.036300000000002E-2</v>
      </c>
      <c r="K133" s="11">
        <f t="shared" si="23"/>
        <v>9.5162225126184372E-2</v>
      </c>
      <c r="L133" s="18">
        <f t="shared" si="24"/>
        <v>0.89159152406144881</v>
      </c>
      <c r="O133" s="4">
        <f t="shared" si="25"/>
        <v>6.2871735703188505E-2</v>
      </c>
      <c r="P133" s="6">
        <f t="shared" si="34"/>
        <v>6.2871735703188505E-2</v>
      </c>
      <c r="Q133" s="14"/>
      <c r="R133" s="4">
        <f t="shared" si="26"/>
        <v>-167.83873025147969</v>
      </c>
      <c r="S133" s="5">
        <f t="shared" si="27"/>
        <v>0.30573910985158753</v>
      </c>
      <c r="T133" s="6">
        <f t="shared" si="28"/>
        <v>-2.3521722108217631</v>
      </c>
      <c r="U133" s="14"/>
      <c r="V133" s="4">
        <f t="shared" si="29"/>
        <v>-167.83873025147969</v>
      </c>
      <c r="W133" s="5">
        <f t="shared" si="30"/>
        <v>-0.39912427192744254</v>
      </c>
      <c r="X133" s="5">
        <f t="shared" si="31"/>
        <v>95.753962544990969</v>
      </c>
      <c r="Y133" s="5">
        <f t="shared" si="32"/>
        <v>8.694338581824649</v>
      </c>
      <c r="Z133" s="5">
        <f t="shared" si="35"/>
        <v>9.2954430493247742</v>
      </c>
      <c r="AA133" s="6">
        <f t="shared" si="33"/>
        <v>1.0691374578805479</v>
      </c>
    </row>
    <row r="134" spans="1:27" x14ac:dyDescent="0.25">
      <c r="A134">
        <f t="shared" si="19"/>
        <v>3.3212826129194579E-3</v>
      </c>
      <c r="B134" s="6">
        <v>27.938500000000001</v>
      </c>
      <c r="C134">
        <v>1</v>
      </c>
      <c r="D134" s="33">
        <v>0.77</v>
      </c>
      <c r="E134" s="5">
        <v>0.98098600000000002</v>
      </c>
      <c r="F134" s="7">
        <f t="shared" si="20"/>
        <v>1.3396712756563378</v>
      </c>
      <c r="G134" s="17">
        <f t="shared" si="21"/>
        <v>0.95098537630705304</v>
      </c>
      <c r="I134" s="4">
        <f t="shared" si="22"/>
        <v>0.22999999999999998</v>
      </c>
      <c r="J134" s="6">
        <f t="shared" si="36"/>
        <v>1.9013999999999975E-2</v>
      </c>
      <c r="K134" s="11">
        <f t="shared" si="23"/>
        <v>9.3154708523895402E-2</v>
      </c>
      <c r="L134" s="18">
        <f t="shared" si="24"/>
        <v>0.88744376454342477</v>
      </c>
      <c r="O134" s="4">
        <f t="shared" si="25"/>
        <v>6.9153529805401154E-2</v>
      </c>
      <c r="P134" s="6">
        <f t="shared" si="34"/>
        <v>6.9153529805401154E-2</v>
      </c>
      <c r="Q134" s="14"/>
      <c r="R134" s="4">
        <f t="shared" si="26"/>
        <v>-165.61977619477895</v>
      </c>
      <c r="S134" s="5">
        <f t="shared" si="27"/>
        <v>0.29242426719338788</v>
      </c>
      <c r="T134" s="6">
        <f t="shared" si="28"/>
        <v>-2.3734936354514828</v>
      </c>
      <c r="U134" s="14"/>
      <c r="V134" s="4">
        <f t="shared" si="29"/>
        <v>-165.61977619477895</v>
      </c>
      <c r="W134" s="5">
        <f t="shared" si="30"/>
        <v>-0.38689875599964862</v>
      </c>
      <c r="X134" s="5">
        <f t="shared" si="31"/>
        <v>95.442669622976751</v>
      </c>
      <c r="Y134" s="5">
        <f t="shared" si="32"/>
        <v>8.4122170544611254</v>
      </c>
      <c r="Z134" s="5">
        <f t="shared" si="35"/>
        <v>9.0006388013212018</v>
      </c>
      <c r="AA134" s="6">
        <f t="shared" si="33"/>
        <v>1.0699484741121874</v>
      </c>
    </row>
    <row r="135" spans="1:27" x14ac:dyDescent="0.25">
      <c r="A135">
        <f t="shared" si="19"/>
        <v>3.3253768150738007E-3</v>
      </c>
      <c r="B135" s="6">
        <v>27.567799999999998</v>
      </c>
      <c r="C135">
        <v>1</v>
      </c>
      <c r="D135" s="33">
        <v>0.78</v>
      </c>
      <c r="E135" s="5">
        <v>0.98227500000000001</v>
      </c>
      <c r="F135" s="7">
        <f t="shared" si="20"/>
        <v>1.3221532145671153</v>
      </c>
      <c r="G135" s="17">
        <f t="shared" si="21"/>
        <v>0.95248183735592085</v>
      </c>
      <c r="I135" s="4">
        <f t="shared" si="22"/>
        <v>0.21999999999999997</v>
      </c>
      <c r="J135" s="6">
        <f t="shared" si="36"/>
        <v>1.7724999999999991E-2</v>
      </c>
      <c r="K135" s="11">
        <f t="shared" si="23"/>
        <v>9.1212342913990385E-2</v>
      </c>
      <c r="L135" s="18">
        <f t="shared" si="24"/>
        <v>0.88330350086670162</v>
      </c>
      <c r="O135" s="4">
        <f t="shared" si="25"/>
        <v>7.5402181288200892E-2</v>
      </c>
      <c r="P135" s="6">
        <f t="shared" si="34"/>
        <v>7.5402181288200892E-2</v>
      </c>
      <c r="Q135" s="14"/>
      <c r="R135" s="4">
        <f t="shared" si="26"/>
        <v>-163.1927531556027</v>
      </c>
      <c r="S135" s="5">
        <f t="shared" si="27"/>
        <v>0.27926163075575799</v>
      </c>
      <c r="T135" s="6">
        <f t="shared" si="28"/>
        <v>-2.3945650520901505</v>
      </c>
      <c r="U135" s="14"/>
      <c r="V135" s="4">
        <f t="shared" si="29"/>
        <v>-163.1927531556027</v>
      </c>
      <c r="W135" s="5">
        <f t="shared" si="30"/>
        <v>-0.37425295990956509</v>
      </c>
      <c r="X135" s="5">
        <f t="shared" si="31"/>
        <v>95.131376700962505</v>
      </c>
      <c r="Y135" s="5">
        <f t="shared" si="32"/>
        <v>8.1203748858943499</v>
      </c>
      <c r="Z135" s="5">
        <f t="shared" si="35"/>
        <v>8.6959431762496706</v>
      </c>
      <c r="AA135" s="6">
        <f t="shared" si="33"/>
        <v>1.0708795219978233</v>
      </c>
    </row>
    <row r="136" spans="1:27" x14ac:dyDescent="0.25">
      <c r="A136">
        <f t="shared" si="19"/>
        <v>3.3294201548446727E-3</v>
      </c>
      <c r="B136" s="6">
        <v>27.2026</v>
      </c>
      <c r="C136">
        <v>1</v>
      </c>
      <c r="D136" s="33">
        <v>0.79</v>
      </c>
      <c r="E136" s="5">
        <v>0.98350800000000005</v>
      </c>
      <c r="F136" s="7">
        <f t="shared" si="20"/>
        <v>1.3050650384921094</v>
      </c>
      <c r="G136" s="17">
        <f t="shared" si="21"/>
        <v>0.95393470725525453</v>
      </c>
      <c r="I136" s="4">
        <f t="shared" si="22"/>
        <v>0.20999999999999996</v>
      </c>
      <c r="J136" s="6">
        <f t="shared" si="36"/>
        <v>1.6491999999999951E-2</v>
      </c>
      <c r="K136" s="11">
        <f t="shared" si="23"/>
        <v>8.9333028754389143E-2</v>
      </c>
      <c r="L136" s="18">
        <f t="shared" si="24"/>
        <v>0.87910747489880192</v>
      </c>
      <c r="O136" s="4">
        <f t="shared" si="25"/>
        <v>8.1688068353549789E-2</v>
      </c>
      <c r="P136" s="6">
        <f t="shared" si="34"/>
        <v>8.1688068353549789E-2</v>
      </c>
      <c r="Q136" s="14"/>
      <c r="R136" s="4">
        <f t="shared" si="26"/>
        <v>-160.60187793796857</v>
      </c>
      <c r="S136" s="5">
        <f t="shared" si="27"/>
        <v>0.26625287745777665</v>
      </c>
      <c r="T136" s="6">
        <f t="shared" si="28"/>
        <v>-2.4153839966109953</v>
      </c>
      <c r="U136" s="14"/>
      <c r="V136" s="4">
        <f t="shared" si="29"/>
        <v>-160.60187793796857</v>
      </c>
      <c r="W136" s="5">
        <f t="shared" si="30"/>
        <v>-0.36120541135918355</v>
      </c>
      <c r="X136" s="5">
        <f t="shared" si="31"/>
        <v>94.820083778948288</v>
      </c>
      <c r="Y136" s="5">
        <f t="shared" si="32"/>
        <v>7.8187606371412368</v>
      </c>
      <c r="Z136" s="5">
        <f t="shared" si="35"/>
        <v>8.3813129236336295</v>
      </c>
      <c r="AA136" s="6">
        <f t="shared" si="33"/>
        <v>1.0719490354801395</v>
      </c>
    </row>
    <row r="137" spans="1:27" x14ac:dyDescent="0.25">
      <c r="A137">
        <f t="shared" si="19"/>
        <v>3.3334133352533797E-3</v>
      </c>
      <c r="B137" s="6">
        <v>26.8428</v>
      </c>
      <c r="C137">
        <v>1</v>
      </c>
      <c r="D137" s="33">
        <v>0.8</v>
      </c>
      <c r="E137" s="5">
        <v>0.98468699999999998</v>
      </c>
      <c r="F137" s="7">
        <f t="shared" si="20"/>
        <v>1.2883935006828506</v>
      </c>
      <c r="G137" s="17">
        <f t="shared" si="21"/>
        <v>0.95534380555912679</v>
      </c>
      <c r="I137" s="4">
        <f t="shared" si="22"/>
        <v>0.19999999999999996</v>
      </c>
      <c r="J137" s="6">
        <f t="shared" si="36"/>
        <v>1.5313000000000021E-2</v>
      </c>
      <c r="K137" s="11">
        <f t="shared" si="23"/>
        <v>8.7514240652401265E-2</v>
      </c>
      <c r="L137" s="18">
        <f t="shared" si="24"/>
        <v>0.87488618342824287</v>
      </c>
      <c r="O137" s="4">
        <f t="shared" si="25"/>
        <v>8.7977479700279318E-2</v>
      </c>
      <c r="P137" s="6">
        <f t="shared" si="34"/>
        <v>8.7977479700279318E-2</v>
      </c>
      <c r="Q137" s="14"/>
      <c r="R137" s="4">
        <f t="shared" si="26"/>
        <v>-157.82792449447717</v>
      </c>
      <c r="S137" s="5">
        <f t="shared" si="27"/>
        <v>0.25339609397510676</v>
      </c>
      <c r="T137" s="6">
        <f t="shared" si="28"/>
        <v>-2.4359537485478064</v>
      </c>
      <c r="U137" s="14"/>
      <c r="V137" s="4">
        <f t="shared" si="29"/>
        <v>-157.82792449447717</v>
      </c>
      <c r="W137" s="5">
        <f t="shared" si="30"/>
        <v>-0.34775336793641037</v>
      </c>
      <c r="X137" s="5">
        <f t="shared" si="31"/>
        <v>94.508790856934056</v>
      </c>
      <c r="Y137" s="5">
        <f t="shared" si="32"/>
        <v>7.5074255271318311</v>
      </c>
      <c r="Z137" s="5">
        <f t="shared" si="35"/>
        <v>8.0568042231633967</v>
      </c>
      <c r="AA137" s="6">
        <f t="shared" si="33"/>
        <v>1.0731780413999594</v>
      </c>
    </row>
    <row r="138" spans="1:27" x14ac:dyDescent="0.25">
      <c r="A138">
        <f t="shared" si="19"/>
        <v>3.3373559597167789E-3</v>
      </c>
      <c r="B138" s="6">
        <v>26.488399999999999</v>
      </c>
      <c r="C138">
        <v>1</v>
      </c>
      <c r="D138" s="33">
        <v>0.81</v>
      </c>
      <c r="E138" s="5">
        <v>0.985815</v>
      </c>
      <c r="F138" s="7">
        <f t="shared" si="20"/>
        <v>1.2721303052553388</v>
      </c>
      <c r="G138" s="17">
        <f t="shared" si="21"/>
        <v>0.95670667582380342</v>
      </c>
      <c r="I138" s="4">
        <f t="shared" si="22"/>
        <v>0.18999999999999995</v>
      </c>
      <c r="J138" s="6">
        <f t="shared" si="36"/>
        <v>1.4185000000000003E-2</v>
      </c>
      <c r="K138" s="11">
        <f t="shared" si="23"/>
        <v>8.5754052922951296E-2</v>
      </c>
      <c r="L138" s="18">
        <f t="shared" si="24"/>
        <v>0.87060485413932698</v>
      </c>
      <c r="O138" s="4">
        <f t="shared" si="25"/>
        <v>9.4308635901790422E-2</v>
      </c>
      <c r="P138" s="6">
        <f t="shared" si="34"/>
        <v>9.4308635901790422E-2</v>
      </c>
      <c r="Q138" s="14"/>
      <c r="R138" s="4">
        <f t="shared" si="26"/>
        <v>-154.89514528586713</v>
      </c>
      <c r="S138" s="5">
        <f t="shared" si="27"/>
        <v>0.24069290090965892</v>
      </c>
      <c r="T138" s="6">
        <f t="shared" si="28"/>
        <v>-2.4562719296454194</v>
      </c>
      <c r="U138" s="14"/>
      <c r="V138" s="4">
        <f t="shared" si="29"/>
        <v>-154.89514528586713</v>
      </c>
      <c r="W138" s="5">
        <f t="shared" si="30"/>
        <v>-0.33390749606960718</v>
      </c>
      <c r="X138" s="5">
        <f t="shared" si="31"/>
        <v>94.197497934919838</v>
      </c>
      <c r="Y138" s="5">
        <f t="shared" si="32"/>
        <v>7.1863171102009717</v>
      </c>
      <c r="Z138" s="5">
        <f t="shared" si="35"/>
        <v>7.7223726752799848</v>
      </c>
      <c r="AA138" s="6">
        <f t="shared" si="33"/>
        <v>1.0745939202040058</v>
      </c>
    </row>
    <row r="139" spans="1:27" x14ac:dyDescent="0.25">
      <c r="A139">
        <f t="shared" si="19"/>
        <v>3.3412498680206303E-3</v>
      </c>
      <c r="B139" s="6">
        <v>26.139199999999999</v>
      </c>
      <c r="C139">
        <v>1</v>
      </c>
      <c r="D139" s="33">
        <v>0.82</v>
      </c>
      <c r="E139" s="5">
        <v>0.98689400000000005</v>
      </c>
      <c r="F139" s="7">
        <f t="shared" si="20"/>
        <v>1.2562583071839668</v>
      </c>
      <c r="G139" s="17">
        <f t="shared" si="21"/>
        <v>0.95802691326317968</v>
      </c>
      <c r="I139" s="4">
        <f t="shared" si="22"/>
        <v>0.18000000000000005</v>
      </c>
      <c r="J139" s="6">
        <f t="shared" si="36"/>
        <v>1.3105999999999951E-2</v>
      </c>
      <c r="K139" s="11">
        <f t="shared" si="23"/>
        <v>8.4049640658654168E-2</v>
      </c>
      <c r="L139" s="18">
        <f t="shared" si="24"/>
        <v>0.86628700064066044</v>
      </c>
      <c r="O139" s="4">
        <f t="shared" si="25"/>
        <v>0.10065960757864546</v>
      </c>
      <c r="P139" s="6">
        <f t="shared" si="34"/>
        <v>0.10065960757864546</v>
      </c>
      <c r="Q139" s="14"/>
      <c r="R139" s="4">
        <f t="shared" si="26"/>
        <v>-151.78108072842409</v>
      </c>
      <c r="S139" s="5">
        <f t="shared" si="27"/>
        <v>0.2281377054871398</v>
      </c>
      <c r="T139" s="6">
        <f t="shared" si="28"/>
        <v>-2.476347694464978</v>
      </c>
      <c r="U139" s="14"/>
      <c r="V139" s="4">
        <f t="shared" si="29"/>
        <v>-151.78108072842409</v>
      </c>
      <c r="W139" s="5">
        <f t="shared" si="30"/>
        <v>-0.31966780409768347</v>
      </c>
      <c r="X139" s="5">
        <f t="shared" si="31"/>
        <v>93.886205012905606</v>
      </c>
      <c r="Y139" s="5">
        <f t="shared" si="32"/>
        <v>6.8555891690533617</v>
      </c>
      <c r="Z139" s="5">
        <f t="shared" si="35"/>
        <v>7.3781732915726934</v>
      </c>
      <c r="AA139" s="6">
        <f t="shared" si="33"/>
        <v>1.0762274561139566</v>
      </c>
    </row>
    <row r="140" spans="1:27" x14ac:dyDescent="0.25">
      <c r="A140">
        <f t="shared" si="19"/>
        <v>3.3450935672847174E-3</v>
      </c>
      <c r="B140" s="6">
        <v>25.795300000000001</v>
      </c>
      <c r="C140">
        <v>1</v>
      </c>
      <c r="D140" s="33">
        <v>0.83</v>
      </c>
      <c r="E140" s="5">
        <v>0.98792599999999997</v>
      </c>
      <c r="F140" s="7">
        <f t="shared" si="20"/>
        <v>1.240774338734961</v>
      </c>
      <c r="G140" s="17">
        <f t="shared" si="21"/>
        <v>0.95929795773353588</v>
      </c>
      <c r="I140" s="4">
        <f t="shared" si="22"/>
        <v>0.17000000000000004</v>
      </c>
      <c r="J140" s="6">
        <f t="shared" si="36"/>
        <v>1.2074000000000029E-2</v>
      </c>
      <c r="K140" s="11">
        <f t="shared" si="23"/>
        <v>8.2399737776100185E-2</v>
      </c>
      <c r="L140" s="18">
        <f t="shared" si="24"/>
        <v>0.8619387795232164</v>
      </c>
      <c r="O140" s="4">
        <f t="shared" si="25"/>
        <v>0.10701747620163531</v>
      </c>
      <c r="P140" s="6">
        <f t="shared" si="34"/>
        <v>0.10701747620163531</v>
      </c>
      <c r="Q140" s="14"/>
      <c r="R140" s="4">
        <f t="shared" si="26"/>
        <v>-148.49588381293017</v>
      </c>
      <c r="S140" s="5">
        <f t="shared" si="27"/>
        <v>0.21573565144047904</v>
      </c>
      <c r="T140" s="6">
        <f t="shared" si="28"/>
        <v>-2.4961730244006559</v>
      </c>
      <c r="U140" s="14"/>
      <c r="V140" s="4">
        <f t="shared" si="29"/>
        <v>-148.49588381293017</v>
      </c>
      <c r="W140" s="5">
        <f t="shared" si="30"/>
        <v>-0.30503535048052605</v>
      </c>
      <c r="X140" s="5">
        <f t="shared" si="31"/>
        <v>93.574912090891374</v>
      </c>
      <c r="Y140" s="5">
        <f t="shared" si="32"/>
        <v>6.515084942468282</v>
      </c>
      <c r="Z140" s="5">
        <f t="shared" si="35"/>
        <v>7.0240604849840906</v>
      </c>
      <c r="AA140" s="6">
        <f t="shared" si="33"/>
        <v>1.0781226257232772</v>
      </c>
    </row>
    <row r="141" spans="1:27" x14ac:dyDescent="0.25">
      <c r="A141">
        <f t="shared" si="19"/>
        <v>3.3488878008724526E-3</v>
      </c>
      <c r="B141" s="6">
        <v>25.456600000000002</v>
      </c>
      <c r="C141">
        <v>1</v>
      </c>
      <c r="D141" s="33">
        <v>0.84</v>
      </c>
      <c r="E141" s="5">
        <v>0.98891300000000004</v>
      </c>
      <c r="F141" s="7">
        <f t="shared" si="20"/>
        <v>1.2256663672706183</v>
      </c>
      <c r="G141" s="17">
        <f t="shared" si="21"/>
        <v>0.96052026260132062</v>
      </c>
      <c r="I141" s="4">
        <f t="shared" si="22"/>
        <v>0.16000000000000003</v>
      </c>
      <c r="J141" s="6">
        <f t="shared" si="36"/>
        <v>1.1086999999999958E-2</v>
      </c>
      <c r="K141" s="11">
        <f t="shared" si="23"/>
        <v>8.0802171958344729E-2</v>
      </c>
      <c r="L141" s="18">
        <f t="shared" si="24"/>
        <v>0.85757286370621522</v>
      </c>
      <c r="O141" s="4">
        <f t="shared" si="25"/>
        <v>0.11336893019272609</v>
      </c>
      <c r="P141" s="6">
        <f t="shared" si="34"/>
        <v>0.11336893019272609</v>
      </c>
      <c r="Q141" s="14"/>
      <c r="R141" s="4">
        <f t="shared" si="26"/>
        <v>-145.03247244578591</v>
      </c>
      <c r="S141" s="5">
        <f t="shared" si="27"/>
        <v>0.20348466937899512</v>
      </c>
      <c r="T141" s="6">
        <f t="shared" si="28"/>
        <v>-2.5157514331437829</v>
      </c>
      <c r="U141" s="14"/>
      <c r="V141" s="4">
        <f t="shared" si="29"/>
        <v>-145.03247244578591</v>
      </c>
      <c r="W141" s="5">
        <f t="shared" si="30"/>
        <v>-0.29001233696259288</v>
      </c>
      <c r="X141" s="5">
        <f t="shared" si="31"/>
        <v>93.263619168877142</v>
      </c>
      <c r="Y141" s="5">
        <f t="shared" si="32"/>
        <v>6.1648538798484678</v>
      </c>
      <c r="Z141" s="5">
        <f t="shared" si="35"/>
        <v>6.6600880598197136</v>
      </c>
      <c r="AA141" s="6">
        <f t="shared" si="33"/>
        <v>1.0803318601905645</v>
      </c>
    </row>
    <row r="142" spans="1:27" x14ac:dyDescent="0.25">
      <c r="A142">
        <f t="shared" si="19"/>
        <v>3.3526333258457859E-3</v>
      </c>
      <c r="B142" s="6">
        <v>25.123000000000001</v>
      </c>
      <c r="C142">
        <v>1</v>
      </c>
      <c r="D142" s="33">
        <v>0.85</v>
      </c>
      <c r="E142" s="5">
        <v>0.98985699999999999</v>
      </c>
      <c r="F142" s="7">
        <f t="shared" si="20"/>
        <v>1.2109227052322693</v>
      </c>
      <c r="G142" s="17">
        <f t="shared" si="21"/>
        <v>0.96169445169950085</v>
      </c>
      <c r="I142" s="4">
        <f t="shared" si="22"/>
        <v>0.15000000000000002</v>
      </c>
      <c r="J142" s="6">
        <f t="shared" si="36"/>
        <v>1.0143000000000013E-2</v>
      </c>
      <c r="K142" s="11">
        <f t="shared" si="23"/>
        <v>7.9254862208646387E-2</v>
      </c>
      <c r="L142" s="18">
        <f t="shared" si="24"/>
        <v>0.85319686534794081</v>
      </c>
      <c r="O142" s="4">
        <f t="shared" si="25"/>
        <v>0.11970646984250798</v>
      </c>
      <c r="P142" s="6">
        <f t="shared" si="34"/>
        <v>0.11970646984250798</v>
      </c>
      <c r="Q142" s="14"/>
      <c r="R142" s="4">
        <f t="shared" si="26"/>
        <v>-141.38685407379475</v>
      </c>
      <c r="S142" s="5">
        <f t="shared" si="27"/>
        <v>0.19138263531035166</v>
      </c>
      <c r="T142" s="6">
        <f t="shared" si="28"/>
        <v>-2.5350865153162618</v>
      </c>
      <c r="U142" s="14"/>
      <c r="V142" s="4">
        <f t="shared" si="29"/>
        <v>-141.38685407379475</v>
      </c>
      <c r="W142" s="5">
        <f t="shared" si="30"/>
        <v>-0.27460220430364268</v>
      </c>
      <c r="X142" s="5">
        <f t="shared" si="31"/>
        <v>92.952326246862924</v>
      </c>
      <c r="Y142" s="5">
        <f t="shared" si="32"/>
        <v>5.8049450820469026</v>
      </c>
      <c r="Z142" s="5">
        <f t="shared" si="35"/>
        <v>6.2863092015559232</v>
      </c>
      <c r="AA142" s="6">
        <f t="shared" si="33"/>
        <v>1.0829231134326744</v>
      </c>
    </row>
    <row r="143" spans="1:27" x14ac:dyDescent="0.25">
      <c r="A143">
        <f t="shared" si="19"/>
        <v>3.356329786252138E-3</v>
      </c>
      <c r="B143" s="6">
        <v>24.794499999999999</v>
      </c>
      <c r="C143">
        <v>1</v>
      </c>
      <c r="D143" s="33">
        <v>0.86</v>
      </c>
      <c r="E143" s="5">
        <v>0.99075999999999997</v>
      </c>
      <c r="F143" s="7">
        <f t="shared" si="20"/>
        <v>1.1965363579867858</v>
      </c>
      <c r="G143" s="17">
        <f t="shared" si="21"/>
        <v>0.96281780652805704</v>
      </c>
      <c r="I143" s="4">
        <f t="shared" si="22"/>
        <v>0.14000000000000001</v>
      </c>
      <c r="J143" s="6">
        <f t="shared" si="36"/>
        <v>9.240000000000026E-3</v>
      </c>
      <c r="K143" s="11">
        <f t="shared" si="23"/>
        <v>7.7756267007890997E-2</v>
      </c>
      <c r="L143" s="18">
        <f t="shared" si="24"/>
        <v>0.8488061803854634</v>
      </c>
      <c r="O143" s="4">
        <f t="shared" si="25"/>
        <v>0.12603333166776004</v>
      </c>
      <c r="P143" s="6">
        <f t="shared" si="34"/>
        <v>0.12603333166776004</v>
      </c>
      <c r="Q143" s="14"/>
      <c r="R143" s="4">
        <f t="shared" si="26"/>
        <v>-137.56818149883347</v>
      </c>
      <c r="S143" s="5">
        <f t="shared" si="27"/>
        <v>0.1794310148555453</v>
      </c>
      <c r="T143" s="6">
        <f t="shared" si="28"/>
        <v>-2.5541761265680702</v>
      </c>
      <c r="U143" s="14"/>
      <c r="V143" s="4">
        <f t="shared" si="29"/>
        <v>-137.56818149883347</v>
      </c>
      <c r="W143" s="5">
        <f t="shared" si="30"/>
        <v>-0.25880973009712577</v>
      </c>
      <c r="X143" s="5">
        <f t="shared" si="31"/>
        <v>92.641033324848706</v>
      </c>
      <c r="Y143" s="5">
        <f t="shared" si="32"/>
        <v>5.4353035501491176</v>
      </c>
      <c r="Z143" s="5">
        <f t="shared" si="35"/>
        <v>5.9026764664440066</v>
      </c>
      <c r="AA143" s="6">
        <f t="shared" si="33"/>
        <v>1.0859883743350573</v>
      </c>
    </row>
    <row r="144" spans="1:27" x14ac:dyDescent="0.25">
      <c r="A144">
        <f t="shared" si="19"/>
        <v>3.3599779585445923E-3</v>
      </c>
      <c r="B144" s="6">
        <v>24.471</v>
      </c>
      <c r="C144">
        <v>1</v>
      </c>
      <c r="D144" s="33">
        <v>0.87</v>
      </c>
      <c r="E144" s="5">
        <v>0.99162399999999995</v>
      </c>
      <c r="F144" s="7">
        <f t="shared" si="20"/>
        <v>1.1824961766565842</v>
      </c>
      <c r="G144" s="17">
        <f t="shared" si="21"/>
        <v>0.96389123588721826</v>
      </c>
      <c r="I144" s="4">
        <f t="shared" si="22"/>
        <v>0.13</v>
      </c>
      <c r="J144" s="6">
        <f t="shared" si="36"/>
        <v>8.3760000000000501E-3</v>
      </c>
      <c r="K144" s="11">
        <f t="shared" si="23"/>
        <v>7.6304453441649892E-2</v>
      </c>
      <c r="L144" s="18">
        <f t="shared" si="24"/>
        <v>0.84439067871759155</v>
      </c>
      <c r="O144" s="4">
        <f t="shared" si="25"/>
        <v>0.1323631854306046</v>
      </c>
      <c r="P144" s="6">
        <f t="shared" si="34"/>
        <v>0.1323631854306046</v>
      </c>
      <c r="Q144" s="14"/>
      <c r="R144" s="4">
        <f t="shared" si="26"/>
        <v>-133.57921887022528</v>
      </c>
      <c r="S144" s="5">
        <f t="shared" si="27"/>
        <v>0.1676276081073364</v>
      </c>
      <c r="T144" s="6">
        <f t="shared" si="28"/>
        <v>-2.5730239748766959</v>
      </c>
      <c r="U144" s="14"/>
      <c r="V144" s="4">
        <f t="shared" si="29"/>
        <v>-133.57921887022528</v>
      </c>
      <c r="W144" s="5">
        <f t="shared" si="30"/>
        <v>-0.24264112836660684</v>
      </c>
      <c r="X144" s="5">
        <f t="shared" si="31"/>
        <v>92.329740402834474</v>
      </c>
      <c r="Y144" s="5">
        <f t="shared" si="32"/>
        <v>5.0559774253803118</v>
      </c>
      <c r="Z144" s="5">
        <f t="shared" si="35"/>
        <v>5.5092417709017809</v>
      </c>
      <c r="AA144" s="6">
        <f t="shared" si="33"/>
        <v>1.0896492027923512</v>
      </c>
    </row>
    <row r="145" spans="1:27" x14ac:dyDescent="0.25">
      <c r="A145">
        <f t="shared" si="19"/>
        <v>3.363578632395837E-3</v>
      </c>
      <c r="B145" s="6">
        <v>24.1524</v>
      </c>
      <c r="C145">
        <v>1</v>
      </c>
      <c r="D145" s="33">
        <v>0.88</v>
      </c>
      <c r="E145" s="5">
        <v>0.99245099999999997</v>
      </c>
      <c r="F145" s="7">
        <f t="shared" si="20"/>
        <v>1.1687913282864086</v>
      </c>
      <c r="G145" s="17">
        <f t="shared" si="21"/>
        <v>0.96491580659329368</v>
      </c>
      <c r="I145" s="4">
        <f t="shared" si="22"/>
        <v>0.12</v>
      </c>
      <c r="J145" s="6">
        <f t="shared" si="36"/>
        <v>7.5490000000000279E-3</v>
      </c>
      <c r="K145" s="11">
        <f t="shared" si="23"/>
        <v>7.4897568920994056E-2</v>
      </c>
      <c r="L145" s="18">
        <f t="shared" si="24"/>
        <v>0.83992490329949998</v>
      </c>
      <c r="O145" s="4">
        <f t="shared" si="25"/>
        <v>0.13872836347222078</v>
      </c>
      <c r="P145" s="6">
        <f t="shared" si="34"/>
        <v>0.13872836347222078</v>
      </c>
      <c r="Q145" s="14"/>
      <c r="R145" s="4">
        <f t="shared" si="26"/>
        <v>-129.42651854481622</v>
      </c>
      <c r="S145" s="5">
        <f t="shared" si="27"/>
        <v>0.1559701620962412</v>
      </c>
      <c r="T145" s="6">
        <f t="shared" si="28"/>
        <v>-2.5916338466493554</v>
      </c>
      <c r="U145" s="14"/>
      <c r="V145" s="4">
        <f t="shared" si="29"/>
        <v>-129.42651854481622</v>
      </c>
      <c r="W145" s="5">
        <f t="shared" si="30"/>
        <v>-0.22610415107287501</v>
      </c>
      <c r="X145" s="5">
        <f t="shared" si="31"/>
        <v>92.018447480820242</v>
      </c>
      <c r="Y145" s="5">
        <f t="shared" si="32"/>
        <v>4.6670144698974196</v>
      </c>
      <c r="Z145" s="5">
        <f t="shared" si="35"/>
        <v>5.1060563806918253</v>
      </c>
      <c r="AA145" s="6">
        <f t="shared" si="33"/>
        <v>1.0940733982348367</v>
      </c>
    </row>
    <row r="146" spans="1:27" x14ac:dyDescent="0.25">
      <c r="A146">
        <f t="shared" si="19"/>
        <v>3.3671303429624287E-3</v>
      </c>
      <c r="B146" s="6">
        <v>23.838799999999999</v>
      </c>
      <c r="C146">
        <v>1</v>
      </c>
      <c r="D146" s="33">
        <v>0.89</v>
      </c>
      <c r="E146" s="5">
        <v>0.99324199999999996</v>
      </c>
      <c r="F146" s="7">
        <f t="shared" si="20"/>
        <v>1.1554197755550684</v>
      </c>
      <c r="G146" s="17">
        <f t="shared" si="21"/>
        <v>0.96588466876021672</v>
      </c>
      <c r="I146" s="4">
        <f t="shared" si="22"/>
        <v>0.10999999999999999</v>
      </c>
      <c r="J146" s="6">
        <f t="shared" si="36"/>
        <v>6.7580000000000418E-3</v>
      </c>
      <c r="K146" s="11">
        <f t="shared" si="23"/>
        <v>7.3534699722544727E-2</v>
      </c>
      <c r="L146" s="18">
        <f t="shared" si="24"/>
        <v>0.8354744612838676</v>
      </c>
      <c r="O146" s="4">
        <f t="shared" si="25"/>
        <v>0.1450446559844577</v>
      </c>
      <c r="P146" s="6">
        <f t="shared" si="34"/>
        <v>0.1450446559844577</v>
      </c>
      <c r="Q146" s="14"/>
      <c r="R146" s="4">
        <f t="shared" si="26"/>
        <v>-125.10210197223084</v>
      </c>
      <c r="S146" s="5">
        <f t="shared" si="27"/>
        <v>0.14446371998371724</v>
      </c>
      <c r="T146" s="6">
        <f t="shared" si="28"/>
        <v>-2.6099978791012459</v>
      </c>
      <c r="U146" s="14"/>
      <c r="V146" s="4">
        <f t="shared" si="29"/>
        <v>-125.10210197223084</v>
      </c>
      <c r="W146" s="5">
        <f t="shared" si="30"/>
        <v>-0.20919281048852717</v>
      </c>
      <c r="X146" s="5">
        <f t="shared" si="31"/>
        <v>91.70715455880601</v>
      </c>
      <c r="Y146" s="5">
        <f t="shared" si="32"/>
        <v>4.2682541115475781</v>
      </c>
      <c r="Z146" s="5">
        <f t="shared" si="35"/>
        <v>4.692970899877821</v>
      </c>
      <c r="AA146" s="6">
        <f t="shared" si="33"/>
        <v>1.0995059753310352</v>
      </c>
    </row>
    <row r="147" spans="1:27" x14ac:dyDescent="0.25">
      <c r="A147">
        <f t="shared" si="19"/>
        <v>3.3706361637576396E-3</v>
      </c>
      <c r="B147" s="6">
        <v>23.529900000000001</v>
      </c>
      <c r="C147">
        <v>1</v>
      </c>
      <c r="D147" s="33">
        <v>0.9</v>
      </c>
      <c r="E147" s="5">
        <v>0.99399999999999999</v>
      </c>
      <c r="F147" s="7">
        <f t="shared" si="20"/>
        <v>1.1423626487040632</v>
      </c>
      <c r="G147" s="17">
        <f t="shared" si="21"/>
        <v>0.96680720933703967</v>
      </c>
      <c r="I147" s="4">
        <f t="shared" si="22"/>
        <v>9.9999999999999978E-2</v>
      </c>
      <c r="J147" s="6">
        <f t="shared" si="36"/>
        <v>6.0000000000000053E-3</v>
      </c>
      <c r="K147" s="11">
        <f t="shared" si="23"/>
        <v>7.221325372210452E-2</v>
      </c>
      <c r="L147" s="18">
        <f t="shared" si="24"/>
        <v>0.83087240786706207</v>
      </c>
      <c r="O147" s="4">
        <f t="shared" si="25"/>
        <v>0.1515228631138015</v>
      </c>
      <c r="P147" s="6">
        <f t="shared" si="34"/>
        <v>0.1515228631138015</v>
      </c>
      <c r="Q147" s="14"/>
      <c r="R147" s="4">
        <f t="shared" si="26"/>
        <v>-120.63744445852085</v>
      </c>
      <c r="S147" s="5">
        <f t="shared" si="27"/>
        <v>0.13309861660654509</v>
      </c>
      <c r="T147" s="6">
        <f t="shared" si="28"/>
        <v>-2.6281316803719519</v>
      </c>
      <c r="U147" s="14"/>
      <c r="V147" s="4">
        <f t="shared" si="29"/>
        <v>-120.63744445852085</v>
      </c>
      <c r="W147" s="5">
        <f t="shared" si="30"/>
        <v>-0.19193287267696654</v>
      </c>
      <c r="X147" s="5">
        <f t="shared" si="31"/>
        <v>91.395861636791778</v>
      </c>
      <c r="Y147" s="5">
        <f t="shared" si="32"/>
        <v>3.8599509584135885</v>
      </c>
      <c r="Z147" s="5">
        <f t="shared" si="35"/>
        <v>4.2702352595565003</v>
      </c>
      <c r="AA147" s="6">
        <f t="shared" si="33"/>
        <v>1.1062926201817693</v>
      </c>
    </row>
    <row r="148" spans="1:27" x14ac:dyDescent="0.25">
      <c r="A148">
        <f t="shared" si="19"/>
        <v>3.374094646054098E-3</v>
      </c>
      <c r="B148" s="6">
        <v>23.2258</v>
      </c>
      <c r="C148">
        <v>1</v>
      </c>
      <c r="D148" s="33">
        <v>0.91</v>
      </c>
      <c r="E148" s="5">
        <v>0.99472400000000005</v>
      </c>
      <c r="F148" s="7">
        <f t="shared" si="20"/>
        <v>1.1296183496425736</v>
      </c>
      <c r="G148" s="17">
        <f t="shared" si="21"/>
        <v>0.967674876252824</v>
      </c>
      <c r="I148" s="4">
        <f t="shared" si="22"/>
        <v>8.9999999999999969E-2</v>
      </c>
      <c r="J148" s="6">
        <f t="shared" si="36"/>
        <v>5.2759999999999474E-3</v>
      </c>
      <c r="K148" s="11">
        <f t="shared" si="23"/>
        <v>7.0932434489863069E-2</v>
      </c>
      <c r="L148" s="18">
        <f t="shared" si="24"/>
        <v>0.82645157527476854</v>
      </c>
      <c r="O148" s="4">
        <f t="shared" si="25"/>
        <v>0.15775483378398186</v>
      </c>
      <c r="P148" s="6">
        <f t="shared" si="34"/>
        <v>0.15775483378398186</v>
      </c>
      <c r="Q148" s="14"/>
      <c r="R148" s="4">
        <f t="shared" si="26"/>
        <v>-115.95180179428715</v>
      </c>
      <c r="S148" s="5">
        <f t="shared" si="27"/>
        <v>0.12187983199686889</v>
      </c>
      <c r="T148" s="6">
        <f t="shared" si="28"/>
        <v>-2.6460274819285079</v>
      </c>
      <c r="U148" s="14"/>
      <c r="V148" s="4">
        <f t="shared" si="29"/>
        <v>-115.95180179428715</v>
      </c>
      <c r="W148" s="5">
        <f t="shared" si="30"/>
        <v>-0.17428888105969009</v>
      </c>
      <c r="X148" s="5">
        <f t="shared" si="31"/>
        <v>91.084568714777546</v>
      </c>
      <c r="Y148" s="5">
        <f t="shared" si="32"/>
        <v>3.4419433184903125</v>
      </c>
      <c r="Z148" s="5">
        <f t="shared" si="35"/>
        <v>3.8376987063573438</v>
      </c>
      <c r="AA148" s="59">
        <f t="shared" si="33"/>
        <v>1.1149802164785838</v>
      </c>
    </row>
    <row r="149" spans="1:27" x14ac:dyDescent="0.25">
      <c r="A149">
        <f t="shared" si="19"/>
        <v>3.3775066165354622E-3</v>
      </c>
      <c r="B149" s="6">
        <v>22.926400000000001</v>
      </c>
      <c r="C149">
        <v>1</v>
      </c>
      <c r="D149" s="33">
        <v>0.92</v>
      </c>
      <c r="E149" s="5">
        <v>0.99541800000000003</v>
      </c>
      <c r="F149" s="7">
        <f t="shared" si="20"/>
        <v>1.117176998876882</v>
      </c>
      <c r="G149" s="17">
        <f t="shared" si="21"/>
        <v>0.96849119525755678</v>
      </c>
      <c r="I149" s="4">
        <f t="shared" si="22"/>
        <v>7.999999999999996E-2</v>
      </c>
      <c r="J149" s="6">
        <f t="shared" si="36"/>
        <v>4.581999999999975E-3</v>
      </c>
      <c r="K149" s="11">
        <f t="shared" si="23"/>
        <v>6.9690638054749551E-2</v>
      </c>
      <c r="L149" s="18">
        <f t="shared" si="24"/>
        <v>0.82184640001436049</v>
      </c>
      <c r="O149" s="4">
        <f t="shared" si="25"/>
        <v>0.1641858753942054</v>
      </c>
      <c r="P149" s="6">
        <f t="shared" si="34"/>
        <v>0.1641858753942054</v>
      </c>
      <c r="Q149" s="14"/>
      <c r="R149" s="4">
        <f t="shared" si="26"/>
        <v>-111.14216461465985</v>
      </c>
      <c r="S149" s="5">
        <f t="shared" si="27"/>
        <v>0.11080496668940655</v>
      </c>
      <c r="T149" s="6">
        <f t="shared" si="28"/>
        <v>-2.66368928795948</v>
      </c>
      <c r="U149" s="14"/>
      <c r="V149" s="4">
        <f t="shared" si="29"/>
        <v>-111.14216461465985</v>
      </c>
      <c r="W149" s="5">
        <f t="shared" si="30"/>
        <v>-0.15630533100293797</v>
      </c>
      <c r="X149" s="5">
        <f t="shared" si="31"/>
        <v>90.773275792763329</v>
      </c>
      <c r="Y149" s="5">
        <f t="shared" si="32"/>
        <v>3.0142768674602056</v>
      </c>
      <c r="Z149" s="5">
        <f t="shared" si="35"/>
        <v>3.395409790706708</v>
      </c>
      <c r="AA149" s="6">
        <f t="shared" si="33"/>
        <v>1.1264425731295349</v>
      </c>
    </row>
    <row r="150" spans="1:27" x14ac:dyDescent="0.25">
      <c r="A150">
        <f t="shared" si="19"/>
        <v>3.3808729143394996E-3</v>
      </c>
      <c r="B150" s="6">
        <v>22.631599999999999</v>
      </c>
      <c r="C150">
        <v>1</v>
      </c>
      <c r="D150" s="33">
        <v>0.93</v>
      </c>
      <c r="E150" s="5">
        <v>0.99608200000000002</v>
      </c>
      <c r="F150" s="7">
        <f t="shared" si="20"/>
        <v>1.1050289908497604</v>
      </c>
      <c r="G150" s="17">
        <f t="shared" si="21"/>
        <v>0.96925594065623499</v>
      </c>
      <c r="I150" s="4">
        <f t="shared" si="22"/>
        <v>6.9999999999999951E-2</v>
      </c>
      <c r="J150" s="6">
        <f t="shared" si="36"/>
        <v>3.9179999999999771E-3</v>
      </c>
      <c r="K150" s="11">
        <f t="shared" si="23"/>
        <v>6.8486325798512313E-2</v>
      </c>
      <c r="L150" s="18">
        <f t="shared" si="24"/>
        <v>0.81726429208798512</v>
      </c>
      <c r="O150" s="4">
        <f t="shared" si="25"/>
        <v>0.17056617218328182</v>
      </c>
      <c r="P150" s="6">
        <f t="shared" si="34"/>
        <v>0.17056617218328182</v>
      </c>
      <c r="Q150" s="14"/>
      <c r="R150" s="4">
        <f t="shared" si="26"/>
        <v>-106.15123389360467</v>
      </c>
      <c r="S150" s="5">
        <f t="shared" si="27"/>
        <v>9.9871570688688197E-2</v>
      </c>
      <c r="T150" s="6">
        <f t="shared" si="28"/>
        <v>-2.6811211770207386</v>
      </c>
      <c r="U150" s="14"/>
      <c r="V150" s="4">
        <f t="shared" si="29"/>
        <v>-106.15123389360467</v>
      </c>
      <c r="W150" s="5">
        <f t="shared" si="30"/>
        <v>-0.13796412702679609</v>
      </c>
      <c r="X150" s="5">
        <f t="shared" si="31"/>
        <v>90.461982870749097</v>
      </c>
      <c r="Y150" s="5">
        <f t="shared" si="32"/>
        <v>2.5769968461762249</v>
      </c>
      <c r="Z150" s="5">
        <f t="shared" si="35"/>
        <v>2.9434163548488073</v>
      </c>
      <c r="AA150" s="6">
        <f t="shared" si="33"/>
        <v>1.1421885747420606</v>
      </c>
    </row>
    <row r="151" spans="1:27" x14ac:dyDescent="0.25">
      <c r="A151">
        <f t="shared" si="19"/>
        <v>3.3841932455563849E-3</v>
      </c>
      <c r="B151" s="6">
        <v>22.3414</v>
      </c>
      <c r="C151">
        <v>1</v>
      </c>
      <c r="D151" s="33">
        <v>0.94</v>
      </c>
      <c r="E151" s="5">
        <v>0.99671699999999996</v>
      </c>
      <c r="F151" s="7">
        <f t="shared" si="20"/>
        <v>1.0931690545173118</v>
      </c>
      <c r="G151" s="17">
        <f t="shared" si="21"/>
        <v>0.9699663832057015</v>
      </c>
      <c r="I151" s="4">
        <f t="shared" si="22"/>
        <v>6.0000000000000053E-2</v>
      </c>
      <c r="J151" s="6">
        <f t="shared" si="36"/>
        <v>3.2830000000000359E-3</v>
      </c>
      <c r="K151" s="11">
        <f t="shared" si="23"/>
        <v>6.7318420879162608E-2</v>
      </c>
      <c r="L151" s="18">
        <f t="shared" si="24"/>
        <v>0.81280377572855289</v>
      </c>
      <c r="O151" s="4">
        <f t="shared" si="25"/>
        <v>0.17677169225915723</v>
      </c>
      <c r="P151" s="6">
        <f t="shared" si="34"/>
        <v>0.17677169225915723</v>
      </c>
      <c r="Q151" s="14"/>
      <c r="R151" s="4">
        <f t="shared" si="26"/>
        <v>-100.9714151180201</v>
      </c>
      <c r="S151" s="5">
        <f t="shared" si="27"/>
        <v>8.9080867423873278E-2</v>
      </c>
      <c r="T151" s="6">
        <f t="shared" si="28"/>
        <v>-2.6983213668692518</v>
      </c>
      <c r="U151" s="14"/>
      <c r="V151" s="4">
        <f t="shared" si="29"/>
        <v>-100.9714151180201</v>
      </c>
      <c r="W151" s="5">
        <f t="shared" si="30"/>
        <v>-0.11926343274348994</v>
      </c>
      <c r="X151" s="5">
        <f t="shared" si="31"/>
        <v>90.150689948734865</v>
      </c>
      <c r="Y151" s="5">
        <f t="shared" si="32"/>
        <v>2.1300436940372918</v>
      </c>
      <c r="Z151" s="5">
        <f t="shared" si="35"/>
        <v>2.4816655206188329</v>
      </c>
      <c r="AA151" s="6">
        <f t="shared" si="33"/>
        <v>1.1650772834218608</v>
      </c>
    </row>
    <row r="152" spans="1:27" x14ac:dyDescent="0.25">
      <c r="A152">
        <f t="shared" si="19"/>
        <v>3.3874673194090365E-3</v>
      </c>
      <c r="B152" s="6">
        <v>22.055800000000001</v>
      </c>
      <c r="C152">
        <v>1</v>
      </c>
      <c r="D152" s="33">
        <v>0.95</v>
      </c>
      <c r="E152" s="5">
        <v>0.99732500000000002</v>
      </c>
      <c r="F152" s="7">
        <f t="shared" si="20"/>
        <v>1.0815920425800878</v>
      </c>
      <c r="G152" s="17">
        <f t="shared" si="21"/>
        <v>0.97062085161924572</v>
      </c>
      <c r="I152" s="4">
        <f t="shared" si="22"/>
        <v>5.0000000000000044E-2</v>
      </c>
      <c r="J152" s="6">
        <f t="shared" si="36"/>
        <v>2.6749999999999829E-3</v>
      </c>
      <c r="K152" s="11">
        <f t="shared" si="23"/>
        <v>6.6185882598168377E-2</v>
      </c>
      <c r="L152" s="18">
        <f t="shared" si="24"/>
        <v>0.80832947903425212</v>
      </c>
      <c r="O152" s="4">
        <f t="shared" si="25"/>
        <v>0.1829661734793904</v>
      </c>
      <c r="P152" s="6">
        <f t="shared" si="34"/>
        <v>0.1829661734793904</v>
      </c>
      <c r="Q152" s="14"/>
      <c r="R152" s="4">
        <f t="shared" si="26"/>
        <v>-95.639945311220188</v>
      </c>
      <c r="S152" s="5">
        <f t="shared" si="27"/>
        <v>7.8434069197479708E-2</v>
      </c>
      <c r="T152" s="6">
        <f t="shared" si="28"/>
        <v>-2.7152880925851033</v>
      </c>
      <c r="U152" s="14"/>
      <c r="V152" s="4">
        <f t="shared" si="29"/>
        <v>-95.639945311220188</v>
      </c>
      <c r="W152" s="5">
        <f t="shared" si="30"/>
        <v>-0.1002197065813086</v>
      </c>
      <c r="X152" s="5">
        <f t="shared" si="31"/>
        <v>89.839397026720633</v>
      </c>
      <c r="Y152" s="5">
        <f t="shared" si="32"/>
        <v>1.6733570867489229</v>
      </c>
      <c r="Z152" s="5">
        <f t="shared" si="35"/>
        <v>2.0101036769622169</v>
      </c>
      <c r="AA152" s="6">
        <f t="shared" si="33"/>
        <v>1.2012401255416087</v>
      </c>
    </row>
    <row r="153" spans="1:27" x14ac:dyDescent="0.25">
      <c r="A153">
        <f t="shared" si="19"/>
        <v>3.3906971476777453E-3</v>
      </c>
      <c r="B153" s="6">
        <v>21.7746</v>
      </c>
      <c r="C153">
        <v>1</v>
      </c>
      <c r="D153" s="33">
        <v>0.96</v>
      </c>
      <c r="E153" s="5">
        <v>0.99790800000000002</v>
      </c>
      <c r="F153" s="7">
        <f t="shared" si="20"/>
        <v>1.070284919582551</v>
      </c>
      <c r="G153" s="17">
        <f t="shared" si="21"/>
        <v>0.97122502707544178</v>
      </c>
      <c r="I153" s="4">
        <f t="shared" si="22"/>
        <v>4.0000000000000036E-2</v>
      </c>
      <c r="J153" s="6">
        <f t="shared" si="36"/>
        <v>2.0919999999999828E-3</v>
      </c>
      <c r="K153" s="11">
        <f t="shared" si="23"/>
        <v>6.5086929280613159E-2</v>
      </c>
      <c r="L153" s="18">
        <f t="shared" si="24"/>
        <v>0.80354075047104179</v>
      </c>
      <c r="O153" s="4">
        <f t="shared" si="25"/>
        <v>0.18953028910550931</v>
      </c>
      <c r="P153" s="6">
        <f t="shared" si="34"/>
        <v>0.18953028910550931</v>
      </c>
      <c r="Q153" s="14"/>
      <c r="R153" s="4">
        <f t="shared" si="26"/>
        <v>-90.180509805368729</v>
      </c>
      <c r="S153" s="5">
        <f t="shared" si="27"/>
        <v>6.7924893011284751E-2</v>
      </c>
      <c r="T153" s="6">
        <f t="shared" si="28"/>
        <v>-2.7320315290260795</v>
      </c>
      <c r="U153" s="14"/>
      <c r="V153" s="4">
        <f t="shared" si="29"/>
        <v>-90.180509805368729</v>
      </c>
      <c r="W153" s="5">
        <f t="shared" si="30"/>
        <v>-8.0851665214110413E-2</v>
      </c>
      <c r="X153" s="5">
        <f t="shared" si="31"/>
        <v>89.528104104706415</v>
      </c>
      <c r="Y153" s="5">
        <f t="shared" si="32"/>
        <v>1.2070849371073833</v>
      </c>
      <c r="Z153" s="5">
        <f t="shared" si="35"/>
        <v>1.5288764671925605</v>
      </c>
      <c r="AA153" s="6">
        <f t="shared" si="33"/>
        <v>1.2665856562308759</v>
      </c>
    </row>
    <row r="154" spans="1:27" x14ac:dyDescent="0.25">
      <c r="A154">
        <f t="shared" si="19"/>
        <v>3.3938824589900217E-3</v>
      </c>
      <c r="B154" s="6">
        <v>21.497800000000002</v>
      </c>
      <c r="C154">
        <v>1</v>
      </c>
      <c r="D154" s="33">
        <v>0.97</v>
      </c>
      <c r="E154" s="5">
        <v>0.99846500000000005</v>
      </c>
      <c r="F154" s="7">
        <f t="shared" si="20"/>
        <v>1.0592429688656986</v>
      </c>
      <c r="G154" s="17">
        <f t="shared" si="21"/>
        <v>0.97177455133549528</v>
      </c>
      <c r="I154" s="4">
        <f t="shared" si="22"/>
        <v>3.0000000000000027E-2</v>
      </c>
      <c r="J154" s="6">
        <f t="shared" si="36"/>
        <v>1.5349999999999531E-3</v>
      </c>
      <c r="K154" s="11">
        <f t="shared" si="23"/>
        <v>6.4020622116510092E-2</v>
      </c>
      <c r="L154" s="18">
        <f t="shared" si="24"/>
        <v>0.79922164101354198</v>
      </c>
      <c r="O154" s="4">
        <f t="shared" si="25"/>
        <v>0.19548552917400216</v>
      </c>
      <c r="P154" s="6">
        <f t="shared" si="34"/>
        <v>0.19548552917400216</v>
      </c>
      <c r="Q154" s="14"/>
      <c r="R154" s="4">
        <f t="shared" si="26"/>
        <v>-84.504939014428786</v>
      </c>
      <c r="S154" s="5">
        <f t="shared" si="27"/>
        <v>5.7554472660347161E-2</v>
      </c>
      <c r="T154" s="6">
        <f t="shared" si="28"/>
        <v>-2.7485500269538941</v>
      </c>
      <c r="U154" s="14"/>
      <c r="V154" s="4">
        <f t="shared" si="29"/>
        <v>-84.504939014428786</v>
      </c>
      <c r="W154" s="5">
        <f t="shared" si="30"/>
        <v>-6.1124672698430291E-2</v>
      </c>
      <c r="X154" s="5">
        <f t="shared" si="31"/>
        <v>89.216811182692197</v>
      </c>
      <c r="Y154" s="5">
        <f t="shared" si="32"/>
        <v>0.73116581300014682</v>
      </c>
      <c r="Z154" s="5">
        <f t="shared" si="35"/>
        <v>1.0379287759845965</v>
      </c>
      <c r="AA154" s="6">
        <f t="shared" si="33"/>
        <v>1.4195532087663241</v>
      </c>
    </row>
    <row r="155" spans="1:27" x14ac:dyDescent="0.25">
      <c r="A155">
        <f t="shared" si="19"/>
        <v>3.397024138913829E-3</v>
      </c>
      <c r="B155" s="6">
        <v>21.225300000000001</v>
      </c>
      <c r="C155">
        <v>1</v>
      </c>
      <c r="D155" s="33">
        <v>0.98</v>
      </c>
      <c r="E155" s="5">
        <v>0.99899899999999997</v>
      </c>
      <c r="F155" s="7">
        <f t="shared" si="20"/>
        <v>1.0484576410713036</v>
      </c>
      <c r="G155" s="17">
        <f t="shared" si="21"/>
        <v>0.97227269348934153</v>
      </c>
      <c r="I155" s="4">
        <f t="shared" si="22"/>
        <v>2.0000000000000018E-2</v>
      </c>
      <c r="J155" s="6">
        <f t="shared" si="36"/>
        <v>1.0010000000000296E-3</v>
      </c>
      <c r="K155" s="11">
        <f t="shared" si="23"/>
        <v>6.2985676151655401E-2</v>
      </c>
      <c r="L155" s="18">
        <f t="shared" si="24"/>
        <v>0.79462511253339962</v>
      </c>
      <c r="O155" s="4">
        <f t="shared" si="25"/>
        <v>0.20176586709650454</v>
      </c>
      <c r="P155" s="6">
        <f t="shared" si="34"/>
        <v>0.20176586709650454</v>
      </c>
      <c r="Q155" s="14"/>
      <c r="R155" s="4">
        <f t="shared" si="26"/>
        <v>-78.695556036367151</v>
      </c>
      <c r="S155" s="5">
        <f t="shared" si="27"/>
        <v>4.7320170993256458E-2</v>
      </c>
      <c r="T155" s="6">
        <f t="shared" si="28"/>
        <v>-2.7648479411135516</v>
      </c>
      <c r="U155" s="14"/>
      <c r="V155" s="4">
        <f t="shared" si="29"/>
        <v>-78.695556036367151</v>
      </c>
      <c r="W155" s="5">
        <f t="shared" si="30"/>
        <v>-4.107747360163231E-2</v>
      </c>
      <c r="X155" s="5">
        <f t="shared" si="31"/>
        <v>88.905518260677965</v>
      </c>
      <c r="Y155" s="5">
        <f t="shared" si="32"/>
        <v>0.24564213902227047</v>
      </c>
      <c r="Z155" s="5">
        <f t="shared" si="35"/>
        <v>0.53730471609117103</v>
      </c>
      <c r="AA155" s="6">
        <f t="shared" si="33"/>
        <v>2.1873474894405547</v>
      </c>
    </row>
    <row r="156" spans="1:27" ht="15.75" thickBot="1" x14ac:dyDescent="0.3">
      <c r="A156" s="9">
        <f t="shared" si="19"/>
        <v>3.4001219283723515E-3</v>
      </c>
      <c r="B156" s="6">
        <v>20.957100000000001</v>
      </c>
      <c r="C156">
        <v>1</v>
      </c>
      <c r="D156" s="33">
        <v>0.99</v>
      </c>
      <c r="E156" s="5">
        <v>0.99951000000000001</v>
      </c>
      <c r="F156" s="13">
        <f t="shared" si="20"/>
        <v>1.0379245281204532</v>
      </c>
      <c r="G156" s="55">
        <f t="shared" si="21"/>
        <v>0.97271625561670305</v>
      </c>
      <c r="I156" s="8">
        <f t="shared" si="22"/>
        <v>1.0000000000000009E-2</v>
      </c>
      <c r="J156" s="6">
        <f t="shared" si="36"/>
        <v>4.8999999999999044E-4</v>
      </c>
      <c r="K156" s="16">
        <f t="shared" si="23"/>
        <v>6.1981229200342901E-2</v>
      </c>
      <c r="L156" s="39">
        <f t="shared" si="24"/>
        <v>0.79056192708949891</v>
      </c>
      <c r="O156" s="8">
        <f t="shared" si="25"/>
        <v>0.20734842886563948</v>
      </c>
      <c r="P156" s="10">
        <f t="shared" si="34"/>
        <v>0.20734842886563948</v>
      </c>
      <c r="Q156" s="5"/>
      <c r="R156" s="8">
        <f t="shared" si="26"/>
        <v>-72.711493874572554</v>
      </c>
      <c r="S156" s="9">
        <f t="shared" si="27"/>
        <v>3.722307316044067E-2</v>
      </c>
      <c r="T156" s="10">
        <f t="shared" si="28"/>
        <v>-2.7809236946097213</v>
      </c>
      <c r="U156" s="5"/>
      <c r="V156" s="8">
        <f t="shared" si="29"/>
        <v>-72.711493874572554</v>
      </c>
      <c r="W156" s="9">
        <f t="shared" si="30"/>
        <v>-2.0694736202087338E-2</v>
      </c>
      <c r="X156" s="9">
        <f t="shared" si="31"/>
        <v>88.594225338663733</v>
      </c>
      <c r="Y156" s="9">
        <f t="shared" si="32"/>
        <v>-0.24954890427653142</v>
      </c>
      <c r="Z156" s="5">
        <f t="shared" si="35"/>
        <v>2.6947614783011886E-2</v>
      </c>
      <c r="AA156" s="6">
        <f t="shared" si="33"/>
        <v>-0.10798530597093127</v>
      </c>
    </row>
  </sheetData>
  <conditionalFormatting sqref="AA58:AA156">
    <cfRule type="cellIs" dxfId="11" priority="1" operator="between">
      <formula>0.92</formula>
      <formula>1.08</formula>
    </cfRule>
    <cfRule type="cellIs" dxfId="10" priority="2" operator="lessThan">
      <formula>0.92</formula>
    </cfRule>
    <cfRule type="cellIs" dxfId="9" priority="3" operator="greaterThan">
      <formula>1.07999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G156"/>
  <sheetViews>
    <sheetView topLeftCell="F19" zoomScale="68" zoomScaleNormal="68" workbookViewId="0">
      <selection activeCell="AE14" sqref="AE14"/>
    </sheetView>
  </sheetViews>
  <sheetFormatPr defaultRowHeight="15" x14ac:dyDescent="0.25"/>
  <cols>
    <col min="7" max="7" width="13.85546875" bestFit="1" customWidth="1"/>
    <col min="8" max="8" width="13.5703125" bestFit="1" customWidth="1"/>
    <col min="11" max="11" width="10.7109375" bestFit="1" customWidth="1"/>
    <col min="12" max="12" width="13.28515625" bestFit="1" customWidth="1"/>
    <col min="15" max="15" width="12.5703125" bestFit="1" customWidth="1"/>
    <col min="16" max="16" width="13.85546875" bestFit="1" customWidth="1"/>
    <col min="17" max="17" width="13.5703125" bestFit="1" customWidth="1"/>
    <col min="18" max="18" width="13.85546875" bestFit="1" customWidth="1"/>
    <col min="19" max="19" width="13.28515625" bestFit="1" customWidth="1"/>
    <col min="22" max="22" width="14.85546875" bestFit="1" customWidth="1"/>
    <col min="23" max="23" width="13.85546875" bestFit="1" customWidth="1"/>
    <col min="25" max="25" width="15.85546875" bestFit="1" customWidth="1"/>
    <col min="26" max="27" width="14.28515625" bestFit="1" customWidth="1"/>
    <col min="28" max="28" width="13.5703125" bestFit="1" customWidth="1"/>
    <col min="29" max="29" width="13.85546875" bestFit="1" customWidth="1"/>
    <col min="31" max="31" width="13.85546875" bestFit="1" customWidth="1"/>
    <col min="35" max="35" width="14" bestFit="1" customWidth="1"/>
  </cols>
  <sheetData>
    <row r="4" spans="1:33" x14ac:dyDescent="0.25">
      <c r="B4" t="s">
        <v>0</v>
      </c>
      <c r="V4" s="1" t="s">
        <v>16</v>
      </c>
      <c r="W4" s="3"/>
      <c r="Z4" s="1" t="s">
        <v>18</v>
      </c>
      <c r="AA4" s="2"/>
      <c r="AB4" s="2"/>
      <c r="AC4" s="3"/>
    </row>
    <row r="5" spans="1:33" x14ac:dyDescent="0.25">
      <c r="V5" s="8"/>
      <c r="W5" s="10"/>
      <c r="Z5" s="8"/>
      <c r="AA5" s="9"/>
      <c r="AB5" s="9"/>
      <c r="AC5" s="10"/>
    </row>
    <row r="6" spans="1:33" x14ac:dyDescent="0.25">
      <c r="A6" s="1" t="s">
        <v>1</v>
      </c>
      <c r="B6" s="2" t="s">
        <v>50</v>
      </c>
      <c r="C6" s="2"/>
      <c r="D6" s="2"/>
      <c r="E6" s="2"/>
      <c r="F6" s="2"/>
      <c r="G6" s="2"/>
      <c r="H6" s="3"/>
      <c r="J6" s="1" t="s">
        <v>8</v>
      </c>
      <c r="K6" s="2" t="s">
        <v>51</v>
      </c>
      <c r="L6" s="2"/>
      <c r="M6" s="2"/>
      <c r="N6" s="2"/>
      <c r="O6" s="2"/>
      <c r="P6" s="2"/>
      <c r="Q6" s="3"/>
      <c r="S6" t="s">
        <v>52</v>
      </c>
      <c r="T6" s="24">
        <v>20.2</v>
      </c>
      <c r="V6" s="4" t="s">
        <v>35</v>
      </c>
      <c r="W6" s="25">
        <v>-4.4740000000000002E-2</v>
      </c>
      <c r="Z6" s="15" t="s">
        <v>69</v>
      </c>
      <c r="AA6" s="2">
        <f>MIN(R58:R156)</f>
        <v>-75.587537722063402</v>
      </c>
      <c r="AB6" s="2" t="s">
        <v>39</v>
      </c>
      <c r="AC6" s="3">
        <f>34*AA8*((ABS(T6-T7))/(T8+273.15))</f>
        <v>30.487558524695132</v>
      </c>
    </row>
    <row r="7" spans="1:33" x14ac:dyDescent="0.25">
      <c r="A7" s="4"/>
      <c r="B7" s="5"/>
      <c r="C7" s="5"/>
      <c r="D7" s="5"/>
      <c r="E7" s="5"/>
      <c r="F7" s="5"/>
      <c r="G7" s="5"/>
      <c r="H7" s="6"/>
      <c r="J7" s="4"/>
      <c r="K7" s="5"/>
      <c r="L7" s="5"/>
      <c r="M7" s="5"/>
      <c r="N7" s="5"/>
      <c r="O7" s="5"/>
      <c r="P7" s="5"/>
      <c r="Q7" s="6"/>
      <c r="S7" t="s">
        <v>53</v>
      </c>
      <c r="T7" s="24">
        <v>78.37</v>
      </c>
      <c r="V7" s="4" t="s">
        <v>36</v>
      </c>
      <c r="W7" s="25">
        <v>4.4740000000000002E-2</v>
      </c>
      <c r="Z7" s="21" t="s">
        <v>20</v>
      </c>
      <c r="AA7" s="5">
        <f>-237.02+1.3863*AA6</f>
        <v>-341.80700354409652</v>
      </c>
      <c r="AB7" s="14" t="s">
        <v>55</v>
      </c>
      <c r="AC7" s="6">
        <f>ABS(W8-AC6)</f>
        <v>69.512441475304868</v>
      </c>
    </row>
    <row r="8" spans="1:33" x14ac:dyDescent="0.25">
      <c r="A8" s="4"/>
      <c r="B8" s="5" t="s">
        <v>2</v>
      </c>
      <c r="C8" s="5" t="s">
        <v>3</v>
      </c>
      <c r="D8" s="5" t="s">
        <v>4</v>
      </c>
      <c r="E8" s="5"/>
      <c r="F8" s="5" t="s">
        <v>5</v>
      </c>
      <c r="G8" s="5" t="s">
        <v>6</v>
      </c>
      <c r="H8" s="6" t="s">
        <v>24</v>
      </c>
      <c r="J8" s="4"/>
      <c r="K8" s="5" t="s">
        <v>2</v>
      </c>
      <c r="L8" s="5" t="s">
        <v>3</v>
      </c>
      <c r="M8" s="5" t="s">
        <v>4</v>
      </c>
      <c r="N8" s="5"/>
      <c r="O8" s="5" t="s">
        <v>5</v>
      </c>
      <c r="P8" s="5" t="s">
        <v>6</v>
      </c>
      <c r="Q8" s="6" t="s">
        <v>24</v>
      </c>
      <c r="S8" t="s">
        <v>37</v>
      </c>
      <c r="T8" s="24">
        <f>T6</f>
        <v>20.2</v>
      </c>
      <c r="V8" s="4" t="s">
        <v>30</v>
      </c>
      <c r="W8" s="6">
        <f>(100*ABS(W6))/W7</f>
        <v>100</v>
      </c>
      <c r="Z8" s="22" t="s">
        <v>33</v>
      </c>
      <c r="AA8" s="9">
        <f>ABS(AA7/AA6)</f>
        <v>4.5220020898276436</v>
      </c>
      <c r="AB8" s="23" t="s">
        <v>31</v>
      </c>
      <c r="AC8" s="10" t="b">
        <f>IF(AC7&lt;10,TRUE,FALSE)</f>
        <v>0</v>
      </c>
    </row>
    <row r="9" spans="1:33" ht="15.75" thickBot="1" x14ac:dyDescent="0.3">
      <c r="A9" s="4"/>
      <c r="B9" s="5"/>
      <c r="C9" s="5"/>
      <c r="D9" s="5"/>
      <c r="E9" s="5"/>
      <c r="F9" s="5"/>
      <c r="G9" s="5"/>
      <c r="H9" s="6"/>
      <c r="J9" s="4"/>
      <c r="K9" s="5"/>
      <c r="L9" s="5"/>
      <c r="M9" s="5"/>
      <c r="N9" s="5"/>
      <c r="O9" s="5"/>
      <c r="P9" s="5"/>
      <c r="Q9" s="6"/>
      <c r="V9" s="4" t="s">
        <v>38</v>
      </c>
      <c r="W9" s="6">
        <f>150*((T7-T8)/(T8+273.15))</f>
        <v>29.744332708368844</v>
      </c>
    </row>
    <row r="10" spans="1:33" x14ac:dyDescent="0.25">
      <c r="A10" s="47" t="s">
        <v>10</v>
      </c>
      <c r="B10" s="45">
        <v>3.6863899999999998</v>
      </c>
      <c r="C10" s="45">
        <v>822.89400000000001</v>
      </c>
      <c r="D10" s="45">
        <v>-69.899000000000001</v>
      </c>
      <c r="E10" s="48"/>
      <c r="F10" s="48">
        <v>20.25</v>
      </c>
      <c r="G10" s="48">
        <v>104.35</v>
      </c>
      <c r="H10" s="49" t="s">
        <v>7</v>
      </c>
      <c r="J10" s="22" t="s">
        <v>9</v>
      </c>
      <c r="K10" s="46">
        <v>5.2467699999999997</v>
      </c>
      <c r="L10" s="46">
        <v>1598.673</v>
      </c>
      <c r="M10" s="46">
        <v>-46.423999999999999</v>
      </c>
      <c r="N10" s="23"/>
      <c r="O10" s="23">
        <v>19.62</v>
      </c>
      <c r="P10" s="23">
        <v>93.48</v>
      </c>
      <c r="Q10" s="44" t="s">
        <v>7</v>
      </c>
      <c r="V10" s="4" t="s">
        <v>54</v>
      </c>
      <c r="W10" s="6">
        <f>W8-W9</f>
        <v>70.255667291631156</v>
      </c>
      <c r="Z10" s="1"/>
      <c r="AA10" s="2" t="s">
        <v>19</v>
      </c>
      <c r="AB10" s="2"/>
      <c r="AC10" s="2"/>
      <c r="AD10" s="2" t="s">
        <v>29</v>
      </c>
      <c r="AE10" s="2"/>
      <c r="AF10" s="2"/>
      <c r="AG10" s="3"/>
    </row>
    <row r="11" spans="1:33" x14ac:dyDescent="0.25">
      <c r="A11" s="4"/>
      <c r="B11" s="5"/>
      <c r="C11" s="5"/>
      <c r="D11" s="5"/>
      <c r="E11" s="5"/>
      <c r="F11" s="5"/>
      <c r="G11" s="5"/>
      <c r="H11" s="5"/>
      <c r="J11" s="5"/>
      <c r="K11" s="12"/>
      <c r="L11" s="12"/>
      <c r="M11" s="12"/>
      <c r="N11" s="5"/>
      <c r="O11" s="5"/>
      <c r="P11" s="5"/>
      <c r="Q11" s="5"/>
      <c r="S11" s="40"/>
      <c r="T11" s="40"/>
      <c r="V11" s="8" t="s">
        <v>31</v>
      </c>
      <c r="W11" s="10" t="b">
        <f>IF(W10&lt;10,TRUE,FALSE)</f>
        <v>0</v>
      </c>
      <c r="Z11" s="4" t="s">
        <v>48</v>
      </c>
      <c r="AA11" s="5" t="s">
        <v>56</v>
      </c>
      <c r="AB11" s="14">
        <f>-SLOPE(S58:S156,A58:A156)*8.314</f>
        <v>25902.96428176227</v>
      </c>
      <c r="AC11" s="5"/>
      <c r="AD11" s="5" t="s">
        <v>26</v>
      </c>
      <c r="AE11" s="41">
        <v>9.3687000000000005</v>
      </c>
      <c r="AF11" s="5"/>
      <c r="AG11" s="6"/>
    </row>
    <row r="12" spans="1:33" x14ac:dyDescent="0.25">
      <c r="A12" s="21"/>
      <c r="B12" s="14"/>
      <c r="C12" s="14"/>
      <c r="D12" s="14"/>
      <c r="E12" s="14"/>
      <c r="F12" s="14"/>
      <c r="G12" s="14"/>
      <c r="H12" s="14"/>
      <c r="J12" s="14"/>
      <c r="K12" s="42"/>
      <c r="L12" s="42"/>
      <c r="M12" s="42"/>
      <c r="N12" s="14"/>
      <c r="O12" s="14"/>
      <c r="P12" s="14"/>
      <c r="Q12" s="14"/>
      <c r="S12" s="40"/>
      <c r="T12" s="40"/>
      <c r="Z12" s="4" t="s">
        <v>48</v>
      </c>
      <c r="AA12" s="5" t="s">
        <v>57</v>
      </c>
      <c r="AB12" s="14">
        <f>-SLOPE(T58:T156,A58:A156)*8.314</f>
        <v>41980.839580137093</v>
      </c>
      <c r="AC12" s="5"/>
      <c r="AD12" s="5" t="s">
        <v>9</v>
      </c>
      <c r="AE12" s="41">
        <v>10.048400000000001</v>
      </c>
      <c r="AF12" s="5"/>
      <c r="AG12" s="6"/>
    </row>
    <row r="13" spans="1:33" x14ac:dyDescent="0.25">
      <c r="A13" s="4"/>
      <c r="B13" s="5"/>
      <c r="C13" s="5"/>
      <c r="D13" s="5"/>
      <c r="E13" s="5"/>
      <c r="F13" s="5"/>
      <c r="G13" s="5"/>
      <c r="H13" s="5"/>
      <c r="J13" s="14"/>
      <c r="K13" s="43"/>
      <c r="L13" s="43"/>
      <c r="M13" s="43"/>
      <c r="N13" s="14"/>
      <c r="O13" s="14"/>
      <c r="P13" s="14"/>
      <c r="Q13" s="14"/>
      <c r="Z13" s="4" t="s">
        <v>49</v>
      </c>
      <c r="AA13" s="5" t="s">
        <v>58</v>
      </c>
      <c r="AB13" s="5">
        <f>AB11/(T6+273.15)</f>
        <v>88.300542975156887</v>
      </c>
      <c r="AC13" s="5"/>
      <c r="AD13" s="5"/>
      <c r="AE13" s="14"/>
      <c r="AF13" s="5"/>
      <c r="AG13" s="6"/>
    </row>
    <row r="14" spans="1:33" x14ac:dyDescent="0.25">
      <c r="J14" s="14"/>
      <c r="K14" s="42"/>
      <c r="L14" s="42"/>
      <c r="M14" s="42"/>
      <c r="N14" s="14"/>
      <c r="O14" s="14"/>
      <c r="P14" s="14"/>
      <c r="Q14" s="14"/>
      <c r="Z14" s="8" t="s">
        <v>49</v>
      </c>
      <c r="AA14" s="9" t="s">
        <v>59</v>
      </c>
      <c r="AB14" s="9">
        <f>AB12/(T7+273.15)</f>
        <v>119.42660326620702</v>
      </c>
      <c r="AC14" s="9"/>
      <c r="AD14" s="9" t="s">
        <v>30</v>
      </c>
      <c r="AE14" s="9">
        <f>100*(ABS(AE12-AE11))/(AE12+AE11)</f>
        <v>3.5005227351149264</v>
      </c>
      <c r="AF14" s="9" t="s">
        <v>31</v>
      </c>
      <c r="AG14" s="10" t="b">
        <f>IF(AE14&lt;=5,TRUE,FALSE)</f>
        <v>1</v>
      </c>
    </row>
    <row r="15" spans="1:33" x14ac:dyDescent="0.25">
      <c r="J15" s="14"/>
      <c r="K15" s="43"/>
      <c r="L15" s="43"/>
      <c r="M15" s="43"/>
      <c r="N15" s="14"/>
      <c r="O15" s="14"/>
      <c r="P15" s="14"/>
      <c r="Q15" s="14"/>
    </row>
    <row r="16" spans="1:33" x14ac:dyDescent="0.25">
      <c r="J16" s="14"/>
      <c r="K16" s="42"/>
      <c r="L16" s="42"/>
      <c r="M16" s="42"/>
      <c r="N16" s="14"/>
      <c r="O16" s="42"/>
      <c r="P16" s="42"/>
      <c r="Q16" s="14"/>
    </row>
    <row r="28" spans="31:31" ht="15.75" thickBot="1" x14ac:dyDescent="0.3">
      <c r="AE28" s="19"/>
    </row>
    <row r="54" spans="1:27" x14ac:dyDescent="0.25">
      <c r="D54" s="50" t="s">
        <v>64</v>
      </c>
      <c r="I54" s="50" t="s">
        <v>51</v>
      </c>
      <c r="O54" s="50" t="s">
        <v>16</v>
      </c>
      <c r="Q54" s="5"/>
      <c r="R54" s="20" t="s">
        <v>18</v>
      </c>
      <c r="S54" s="5"/>
      <c r="T54" s="5"/>
      <c r="U54" s="5"/>
      <c r="V54" s="50" t="s">
        <v>19</v>
      </c>
    </row>
    <row r="55" spans="1:27" x14ac:dyDescent="0.25">
      <c r="A55" s="1" t="s">
        <v>60</v>
      </c>
      <c r="B55" s="2" t="s">
        <v>46</v>
      </c>
      <c r="C55" s="3" t="s">
        <v>61</v>
      </c>
      <c r="D55" s="1" t="s">
        <v>11</v>
      </c>
      <c r="E55" s="2" t="s">
        <v>12</v>
      </c>
      <c r="F55" s="2" t="s">
        <v>13</v>
      </c>
      <c r="G55" s="51" t="s">
        <v>65</v>
      </c>
      <c r="H55" s="5"/>
      <c r="I55" s="1" t="s">
        <v>11</v>
      </c>
      <c r="J55" s="2" t="s">
        <v>12</v>
      </c>
      <c r="K55" s="2" t="s">
        <v>13</v>
      </c>
      <c r="L55" s="3" t="s">
        <v>66</v>
      </c>
      <c r="M55" s="5"/>
      <c r="N55" s="5"/>
      <c r="O55" s="1" t="s">
        <v>17</v>
      </c>
      <c r="P55" s="3" t="s">
        <v>34</v>
      </c>
      <c r="Q55" s="14"/>
      <c r="R55" s="15" t="s">
        <v>21</v>
      </c>
      <c r="S55" s="2" t="s">
        <v>67</v>
      </c>
      <c r="T55" s="3" t="s">
        <v>68</v>
      </c>
      <c r="U55" s="14"/>
      <c r="V55" s="1" t="s">
        <v>22</v>
      </c>
      <c r="W55" s="2" t="s">
        <v>23</v>
      </c>
      <c r="X55" s="2" t="s">
        <v>25</v>
      </c>
      <c r="Y55" s="2" t="s">
        <v>27</v>
      </c>
      <c r="Z55" s="2" t="s">
        <v>28</v>
      </c>
      <c r="AA55" s="3" t="s">
        <v>32</v>
      </c>
    </row>
    <row r="56" spans="1:27" x14ac:dyDescent="0.25">
      <c r="A56" s="8" t="s">
        <v>62</v>
      </c>
      <c r="B56" s="9" t="s">
        <v>63</v>
      </c>
      <c r="C56" s="10" t="s">
        <v>14</v>
      </c>
      <c r="D56" s="8" t="s">
        <v>15</v>
      </c>
      <c r="E56" s="9" t="s">
        <v>15</v>
      </c>
      <c r="F56" s="9" t="s">
        <v>14</v>
      </c>
      <c r="G56" s="10" t="s">
        <v>15</v>
      </c>
      <c r="H56" s="5"/>
      <c r="I56" s="8"/>
      <c r="J56" s="9" t="s">
        <v>15</v>
      </c>
      <c r="K56" s="9" t="s">
        <v>14</v>
      </c>
      <c r="L56" s="10" t="s">
        <v>15</v>
      </c>
      <c r="M56" s="5"/>
      <c r="N56" s="5"/>
      <c r="O56" s="8" t="s">
        <v>15</v>
      </c>
      <c r="P56" s="10" t="s">
        <v>15</v>
      </c>
      <c r="Q56" s="5"/>
      <c r="R56" s="8" t="s">
        <v>15</v>
      </c>
      <c r="S56" s="9" t="s">
        <v>15</v>
      </c>
      <c r="T56" s="10" t="s">
        <v>15</v>
      </c>
      <c r="U56" s="5"/>
      <c r="V56" s="8" t="s">
        <v>15</v>
      </c>
      <c r="W56" s="9" t="s">
        <v>15</v>
      </c>
      <c r="X56" s="9" t="s">
        <v>15</v>
      </c>
      <c r="Y56" s="9" t="s">
        <v>15</v>
      </c>
      <c r="Z56" s="9" t="s">
        <v>15</v>
      </c>
      <c r="AA56" s="10" t="s">
        <v>15</v>
      </c>
    </row>
    <row r="57" spans="1:27" x14ac:dyDescent="0.25">
      <c r="C57" s="20"/>
      <c r="F57" s="7"/>
      <c r="G57" s="17"/>
      <c r="I57" s="1"/>
      <c r="K57" s="11"/>
      <c r="L57" s="18"/>
      <c r="O57" s="1"/>
      <c r="P57" s="3"/>
      <c r="R57" s="1"/>
      <c r="S57" s="2"/>
      <c r="T57" s="3"/>
      <c r="V57" s="1"/>
      <c r="W57" s="2"/>
      <c r="X57" s="2"/>
      <c r="Y57" s="2"/>
      <c r="Z57" s="2"/>
      <c r="AA57" s="3"/>
    </row>
    <row r="58" spans="1:27" x14ac:dyDescent="0.25">
      <c r="A58">
        <f t="shared" ref="A58:A121" si="0">1/(273.15+B58)</f>
        <v>2.8571918375743586E-3</v>
      </c>
      <c r="B58" s="6">
        <v>76.843999999999994</v>
      </c>
      <c r="C58">
        <v>1</v>
      </c>
      <c r="D58" s="4">
        <v>0.01</v>
      </c>
      <c r="E58" s="5">
        <v>5.3354499999999999E-2</v>
      </c>
      <c r="F58" s="7">
        <f t="shared" ref="F58:F121" si="1">(10^($B$10-($C$10/($D$10+273.15+B58))))</f>
        <v>5.6037615648284724</v>
      </c>
      <c r="G58" s="17">
        <f t="shared" ref="G58:G121" si="2">(C58*E58)/(F58*D58)</f>
        <v>0.95211938236050109</v>
      </c>
      <c r="I58" s="4">
        <f t="shared" ref="I58:J89" si="3">1-D58</f>
        <v>0.99</v>
      </c>
      <c r="J58" s="6">
        <f t="shared" si="3"/>
        <v>0.94664550000000003</v>
      </c>
      <c r="K58" s="11">
        <f t="shared" ref="K58:K121" si="4">(10^($K$10-($L$10/($M$10+273.15+B58))))</f>
        <v>0.95615494735195983</v>
      </c>
      <c r="L58" s="18">
        <f t="shared" ref="L58:L121" si="5">(C58*J58)/(I58*K58)</f>
        <v>1.0000550417123937</v>
      </c>
      <c r="O58" s="4">
        <f>LN(G58/L58)</f>
        <v>-4.9119890611372431E-2</v>
      </c>
      <c r="P58" s="6">
        <f>ABS(O58)</f>
        <v>4.9119890611372431E-2</v>
      </c>
      <c r="Q58" s="14"/>
      <c r="R58" s="4">
        <f>8.314*(273.15+B58)*((D58*LN(G58))+(I58*LN(L58)))</f>
        <v>-1.2691564684053325</v>
      </c>
      <c r="S58" s="5">
        <f t="shared" ref="S58:S121" si="6">LN(F58)</f>
        <v>1.723438080251338</v>
      </c>
      <c r="T58" s="6">
        <f t="shared" ref="T58:T121" si="7">LN(K58)</f>
        <v>-4.4835300244046986E-2</v>
      </c>
      <c r="U58" s="14"/>
      <c r="V58" s="4">
        <f t="shared" ref="V58:V121" si="8">8.314*(B58+273.15)*((D58*LN(G58))+(I58*LN(L58)))</f>
        <v>-1.2691564684053325</v>
      </c>
      <c r="W58" s="5">
        <f t="shared" ref="W58:W121" si="9">(D58*LN(E58/D58))+(I58*LN(J58/I58))</f>
        <v>-2.7588725147552666E-2</v>
      </c>
      <c r="X58" s="5">
        <f t="shared" ref="X58:X121" si="10">(D58*$AB$13)+(I58*$AB$14)</f>
        <v>119.11534266329652</v>
      </c>
      <c r="Y58" s="5">
        <f t="shared" ref="Y58:Y121" si="11">(V58-8.314*(B58+273.15)*W58)/X58</f>
        <v>0.66330580793299054</v>
      </c>
      <c r="Z58" s="5">
        <f>(((($T$6+273.15)*D58*$AB$13)+(($T$7+273.15)*I58*$AB$14))/X58)-(B58+273.15)</f>
        <v>1.0947841322520731</v>
      </c>
      <c r="AA58" s="6">
        <f t="shared" ref="AA58:AA121" si="12">Z58/Y58</f>
        <v>1.6504968283990542</v>
      </c>
    </row>
    <row r="59" spans="1:27" x14ac:dyDescent="0.25">
      <c r="A59">
        <f t="shared" si="0"/>
        <v>2.8663364264925159E-3</v>
      </c>
      <c r="B59" s="6">
        <v>75.727400000000003</v>
      </c>
      <c r="C59">
        <v>1</v>
      </c>
      <c r="D59" s="4">
        <v>0.02</v>
      </c>
      <c r="E59" s="5">
        <v>0.10374899999999999</v>
      </c>
      <c r="F59" s="7">
        <f t="shared" si="1"/>
        <v>5.4540708881811142</v>
      </c>
      <c r="G59" s="17">
        <f t="shared" si="2"/>
        <v>0.95111525067287295</v>
      </c>
      <c r="I59" s="4">
        <f t="shared" si="3"/>
        <v>0.98</v>
      </c>
      <c r="J59" s="6">
        <f t="shared" si="3"/>
        <v>0.89625100000000002</v>
      </c>
      <c r="K59" s="11">
        <f t="shared" si="4"/>
        <v>0.91429495026422403</v>
      </c>
      <c r="L59" s="18">
        <f t="shared" si="5"/>
        <v>1.0002700293492801</v>
      </c>
      <c r="O59" s="4">
        <f t="shared" ref="O59:O121" si="13">LN(G59/L59)</f>
        <v>-5.0390027746983319E-2</v>
      </c>
      <c r="P59" s="6">
        <f t="shared" ref="P59:P122" si="14">ABS(O59)</f>
        <v>5.0390027746983319E-2</v>
      </c>
      <c r="Q59" s="14"/>
      <c r="R59" s="4">
        <f t="shared" ref="R59:R85" si="15">8.314*(273.15+B59)*((D59*LN(G59))+(I59*LN(L59)))</f>
        <v>-2.1400603236205415</v>
      </c>
      <c r="S59" s="5">
        <f t="shared" si="6"/>
        <v>1.6963622818052146</v>
      </c>
      <c r="T59" s="6">
        <f t="shared" si="7"/>
        <v>-8.9602056889215465E-2</v>
      </c>
      <c r="U59" s="14"/>
      <c r="V59" s="4">
        <f t="shared" si="8"/>
        <v>-2.1400603236205415</v>
      </c>
      <c r="W59" s="5">
        <f t="shared" si="9"/>
        <v>-5.4620577772349396E-2</v>
      </c>
      <c r="X59" s="5">
        <f t="shared" si="10"/>
        <v>118.80408206038602</v>
      </c>
      <c r="Y59" s="5">
        <f t="shared" si="11"/>
        <v>1.3155319765427809</v>
      </c>
      <c r="Z59" s="5">
        <f t="shared" ref="Z59:Z122" si="16">(((($T$6+273.15)*D59*$AB$13)+(($T$7+273.15)*I59*$AB$14))/X59)-(B59+273.15)</f>
        <v>1.7779087375812992</v>
      </c>
      <c r="AA59" s="6">
        <f t="shared" si="12"/>
        <v>1.3514751213069292</v>
      </c>
    </row>
    <row r="60" spans="1:27" x14ac:dyDescent="0.25">
      <c r="A60">
        <f t="shared" si="0"/>
        <v>2.8754198472404455E-3</v>
      </c>
      <c r="B60" s="6">
        <v>74.625299999999996</v>
      </c>
      <c r="C60">
        <v>1</v>
      </c>
      <c r="D60" s="4">
        <v>0.03</v>
      </c>
      <c r="E60" s="5">
        <v>0.151338</v>
      </c>
      <c r="F60" s="7">
        <f t="shared" si="1"/>
        <v>5.3091126209408435</v>
      </c>
      <c r="G60" s="17">
        <f t="shared" si="2"/>
        <v>0.95017762104018655</v>
      </c>
      <c r="I60" s="4">
        <f t="shared" si="3"/>
        <v>0.97</v>
      </c>
      <c r="J60" s="6">
        <f t="shared" si="3"/>
        <v>0.84866200000000003</v>
      </c>
      <c r="K60" s="11">
        <f t="shared" si="4"/>
        <v>0.87449142123691026</v>
      </c>
      <c r="L60" s="18">
        <f t="shared" si="5"/>
        <v>1.0004778287167349</v>
      </c>
      <c r="O60" s="4">
        <f t="shared" si="13"/>
        <v>-5.1584056941132883E-2</v>
      </c>
      <c r="P60" s="6">
        <f t="shared" si="14"/>
        <v>5.1584056941132883E-2</v>
      </c>
      <c r="Q60" s="14"/>
      <c r="R60" s="4">
        <f t="shared" si="15"/>
        <v>-3.0932444056945969</v>
      </c>
      <c r="S60" s="5">
        <f t="shared" si="6"/>
        <v>1.669424706588224</v>
      </c>
      <c r="T60" s="6">
        <f t="shared" si="7"/>
        <v>-0.13411279447793248</v>
      </c>
      <c r="U60" s="14"/>
      <c r="V60" s="4">
        <f t="shared" si="8"/>
        <v>-3.0932444056945969</v>
      </c>
      <c r="W60" s="5">
        <f t="shared" si="9"/>
        <v>-8.1076476561235317E-2</v>
      </c>
      <c r="X60" s="5">
        <f t="shared" si="10"/>
        <v>118.49282145747551</v>
      </c>
      <c r="Y60" s="5">
        <f t="shared" si="11"/>
        <v>1.9522835961895988</v>
      </c>
      <c r="Z60" s="5">
        <f t="shared" si="16"/>
        <v>2.4442560098022454</v>
      </c>
      <c r="AA60" s="6">
        <f t="shared" si="12"/>
        <v>1.2519984363813033</v>
      </c>
    </row>
    <row r="61" spans="1:27" x14ac:dyDescent="0.25">
      <c r="A61">
        <f t="shared" si="0"/>
        <v>2.8844378807458002E-3</v>
      </c>
      <c r="B61" s="6">
        <v>73.537999999999997</v>
      </c>
      <c r="C61">
        <v>1</v>
      </c>
      <c r="D61" s="4">
        <v>0.04</v>
      </c>
      <c r="E61" s="5">
        <v>0.196272</v>
      </c>
      <c r="F61" s="7">
        <f t="shared" si="1"/>
        <v>5.1687902082187431</v>
      </c>
      <c r="G61" s="17">
        <f t="shared" si="2"/>
        <v>0.94931305050799697</v>
      </c>
      <c r="I61" s="4">
        <f t="shared" si="3"/>
        <v>0.96</v>
      </c>
      <c r="J61" s="6">
        <f t="shared" si="3"/>
        <v>0.803728</v>
      </c>
      <c r="K61" s="11">
        <f t="shared" si="4"/>
        <v>0.83665289417979927</v>
      </c>
      <c r="L61" s="18">
        <f t="shared" si="5"/>
        <v>1.0006738427498301</v>
      </c>
      <c r="O61" s="4">
        <f t="shared" si="13"/>
        <v>-5.2690276502041757E-2</v>
      </c>
      <c r="P61" s="6">
        <f t="shared" si="14"/>
        <v>5.2690276502041757E-2</v>
      </c>
      <c r="Q61" s="14"/>
      <c r="R61" s="4">
        <f t="shared" si="15"/>
        <v>-4.1332963028140979</v>
      </c>
      <c r="S61" s="5">
        <f t="shared" si="6"/>
        <v>1.6426386588587596</v>
      </c>
      <c r="T61" s="6">
        <f t="shared" si="7"/>
        <v>-0.17834599679958538</v>
      </c>
      <c r="U61" s="14"/>
      <c r="V61" s="4">
        <f t="shared" si="8"/>
        <v>-4.1332963028140979</v>
      </c>
      <c r="W61" s="5">
        <f t="shared" si="9"/>
        <v>-0.10694060581359111</v>
      </c>
      <c r="X61" s="5">
        <f t="shared" si="10"/>
        <v>118.18156085456502</v>
      </c>
      <c r="Y61" s="5">
        <f t="shared" si="11"/>
        <v>2.5732310290672911</v>
      </c>
      <c r="Z61" s="5">
        <f t="shared" si="16"/>
        <v>3.0935079551416607</v>
      </c>
      <c r="AA61" s="59">
        <f t="shared" si="12"/>
        <v>1.2021881907210454</v>
      </c>
    </row>
    <row r="62" spans="1:27" x14ac:dyDescent="0.25">
      <c r="A62">
        <f t="shared" si="0"/>
        <v>2.8933870770338275E-3</v>
      </c>
      <c r="B62" s="6">
        <v>72.465699999999998</v>
      </c>
      <c r="C62">
        <v>1</v>
      </c>
      <c r="D62" s="4">
        <v>0.05</v>
      </c>
      <c r="E62" s="5">
        <v>0.23869099999999999</v>
      </c>
      <c r="F62" s="7">
        <f t="shared" si="1"/>
        <v>5.0329949768805307</v>
      </c>
      <c r="G62" s="17">
        <f t="shared" si="2"/>
        <v>0.94850482107153455</v>
      </c>
      <c r="I62" s="4">
        <f t="shared" si="3"/>
        <v>0.95</v>
      </c>
      <c r="J62" s="6">
        <f t="shared" si="3"/>
        <v>0.76130900000000001</v>
      </c>
      <c r="K62" s="11">
        <f t="shared" si="4"/>
        <v>0.80068805724263348</v>
      </c>
      <c r="L62" s="18">
        <f t="shared" si="5"/>
        <v>1.0008615558680671</v>
      </c>
      <c r="O62" s="4">
        <f t="shared" si="13"/>
        <v>-5.3729591724154979E-2</v>
      </c>
      <c r="P62" s="6">
        <f t="shared" si="14"/>
        <v>5.3729591724154979E-2</v>
      </c>
      <c r="Q62" s="14"/>
      <c r="R62" s="4">
        <f t="shared" si="15"/>
        <v>-5.2448909424165366</v>
      </c>
      <c r="S62" s="5">
        <f t="shared" si="6"/>
        <v>1.6160152297568742</v>
      </c>
      <c r="T62" s="6">
        <f t="shared" si="7"/>
        <v>-0.2222838494105214</v>
      </c>
      <c r="U62" s="14"/>
      <c r="V62" s="4">
        <f t="shared" si="8"/>
        <v>-5.2448909424165366</v>
      </c>
      <c r="W62" s="5">
        <f t="shared" si="9"/>
        <v>-0.13219419009651528</v>
      </c>
      <c r="X62" s="5">
        <f t="shared" si="10"/>
        <v>117.87030025165451</v>
      </c>
      <c r="Y62" s="5">
        <f t="shared" si="11"/>
        <v>3.1781403993745636</v>
      </c>
      <c r="Z62" s="5">
        <f t="shared" si="16"/>
        <v>3.7254463897612595</v>
      </c>
      <c r="AA62" s="6">
        <f t="shared" si="12"/>
        <v>1.1722095066959288</v>
      </c>
    </row>
    <row r="63" spans="1:27" x14ac:dyDescent="0.25">
      <c r="A63">
        <f t="shared" si="0"/>
        <v>2.9022647823228856E-3</v>
      </c>
      <c r="B63" s="6">
        <v>71.408500000000004</v>
      </c>
      <c r="C63">
        <v>1</v>
      </c>
      <c r="D63" s="4">
        <v>0.06</v>
      </c>
      <c r="E63" s="5">
        <v>0.27873399999999998</v>
      </c>
      <c r="F63" s="7">
        <f t="shared" si="1"/>
        <v>4.9016074267862901</v>
      </c>
      <c r="G63" s="17">
        <f t="shared" si="2"/>
        <v>0.94776391950109817</v>
      </c>
      <c r="I63" s="4">
        <f t="shared" si="3"/>
        <v>0.94</v>
      </c>
      <c r="J63" s="6">
        <f t="shared" si="3"/>
        <v>0.72126599999999996</v>
      </c>
      <c r="K63" s="11">
        <f t="shared" si="4"/>
        <v>0.76650627656346404</v>
      </c>
      <c r="L63" s="18">
        <f t="shared" si="5"/>
        <v>1.0010410596495865</v>
      </c>
      <c r="O63" s="4">
        <f t="shared" si="13"/>
        <v>-5.4690355925180852E-2</v>
      </c>
      <c r="P63" s="6">
        <f t="shared" si="14"/>
        <v>5.4690355925180852E-2</v>
      </c>
      <c r="Q63" s="14"/>
      <c r="R63" s="4">
        <f t="shared" si="15"/>
        <v>-6.4194244406132732</v>
      </c>
      <c r="S63" s="5">
        <f t="shared" si="6"/>
        <v>1.58956319760408</v>
      </c>
      <c r="T63" s="6">
        <f t="shared" si="7"/>
        <v>-0.26591239210175416</v>
      </c>
      <c r="U63" s="14"/>
      <c r="V63" s="4">
        <f t="shared" si="8"/>
        <v>-6.4194244406132732</v>
      </c>
      <c r="W63" s="5">
        <f t="shared" si="9"/>
        <v>-0.15682475995211706</v>
      </c>
      <c r="X63" s="5">
        <f t="shared" si="10"/>
        <v>117.559039648744</v>
      </c>
      <c r="Y63" s="5">
        <f t="shared" si="11"/>
        <v>3.7668740300238244</v>
      </c>
      <c r="Z63" s="5">
        <f t="shared" si="16"/>
        <v>4.3399529372413781</v>
      </c>
      <c r="AA63" s="6">
        <f t="shared" si="12"/>
        <v>1.1521364671740639</v>
      </c>
    </row>
    <row r="64" spans="1:27" x14ac:dyDescent="0.25">
      <c r="A64">
        <f t="shared" si="0"/>
        <v>2.911066623544067E-3</v>
      </c>
      <c r="B64" s="6">
        <v>70.366699999999994</v>
      </c>
      <c r="C64">
        <v>1</v>
      </c>
      <c r="D64" s="4">
        <v>7.0000000000000007E-2</v>
      </c>
      <c r="E64" s="5">
        <v>0.31653100000000001</v>
      </c>
      <c r="F64" s="7">
        <f t="shared" si="1"/>
        <v>4.774534685668951</v>
      </c>
      <c r="G64" s="17">
        <f t="shared" si="2"/>
        <v>0.94708107203495528</v>
      </c>
      <c r="I64" s="4">
        <f t="shared" si="3"/>
        <v>0.92999999999999994</v>
      </c>
      <c r="J64" s="6">
        <f t="shared" si="3"/>
        <v>0.68346899999999999</v>
      </c>
      <c r="K64" s="11">
        <f t="shared" si="4"/>
        <v>0.73402722567542311</v>
      </c>
      <c r="L64" s="18">
        <f t="shared" si="5"/>
        <v>1.0012066004085454</v>
      </c>
      <c r="O64" s="4">
        <f t="shared" si="13"/>
        <v>-5.557645318221411E-2</v>
      </c>
      <c r="P64" s="6">
        <f t="shared" si="14"/>
        <v>5.557645318221411E-2</v>
      </c>
      <c r="Q64" s="14"/>
      <c r="R64" s="4">
        <f t="shared" si="15"/>
        <v>-7.6668652974025573</v>
      </c>
      <c r="S64" s="5">
        <f t="shared" si="6"/>
        <v>1.5632965211568812</v>
      </c>
      <c r="T64" s="6">
        <f t="shared" si="7"/>
        <v>-0.30920915885467121</v>
      </c>
      <c r="U64" s="14"/>
      <c r="V64" s="4">
        <f t="shared" si="8"/>
        <v>-7.6668652974025573</v>
      </c>
      <c r="W64" s="5">
        <f t="shared" si="9"/>
        <v>-0.18081823992531748</v>
      </c>
      <c r="X64" s="5">
        <f t="shared" si="10"/>
        <v>117.24777904583351</v>
      </c>
      <c r="Y64" s="5">
        <f t="shared" si="11"/>
        <v>4.3390982941360372</v>
      </c>
      <c r="Z64" s="5">
        <f t="shared" si="16"/>
        <v>4.9367090260251985</v>
      </c>
      <c r="AA64" s="6">
        <f t="shared" si="12"/>
        <v>1.1377269403407586</v>
      </c>
    </row>
    <row r="65" spans="1:27" x14ac:dyDescent="0.25">
      <c r="A65">
        <f t="shared" si="0"/>
        <v>2.919790721080276E-3</v>
      </c>
      <c r="B65" s="6">
        <v>69.340299999999999</v>
      </c>
      <c r="C65">
        <v>1</v>
      </c>
      <c r="D65" s="4">
        <v>0.08</v>
      </c>
      <c r="E65" s="5">
        <v>0.35220600000000002</v>
      </c>
      <c r="F65" s="7">
        <f t="shared" si="1"/>
        <v>4.6516489861268404</v>
      </c>
      <c r="G65" s="17">
        <f t="shared" si="2"/>
        <v>0.94645469018198003</v>
      </c>
      <c r="I65" s="4">
        <f t="shared" si="3"/>
        <v>0.92</v>
      </c>
      <c r="J65" s="6">
        <f t="shared" si="3"/>
        <v>0.64779399999999998</v>
      </c>
      <c r="K65" s="11">
        <f t="shared" si="4"/>
        <v>0.70316487013110751</v>
      </c>
      <c r="L65" s="18">
        <f t="shared" si="5"/>
        <v>1.0013638948034931</v>
      </c>
      <c r="O65" s="4">
        <f t="shared" si="13"/>
        <v>-5.6395145934230784E-2</v>
      </c>
      <c r="P65" s="6">
        <f t="shared" si="14"/>
        <v>5.6395145934230784E-2</v>
      </c>
      <c r="Q65" s="14"/>
      <c r="R65" s="4">
        <f t="shared" si="15"/>
        <v>-8.965657621776522</v>
      </c>
      <c r="S65" s="5">
        <f t="shared" si="6"/>
        <v>1.5372217774086543</v>
      </c>
      <c r="T65" s="6">
        <f t="shared" si="7"/>
        <v>-0.35216389101050971</v>
      </c>
      <c r="U65" s="14"/>
      <c r="V65" s="4">
        <f t="shared" si="8"/>
        <v>-8.965657621776522</v>
      </c>
      <c r="W65" s="5">
        <f t="shared" si="9"/>
        <v>-0.20416168366789378</v>
      </c>
      <c r="X65" s="5">
        <f t="shared" si="10"/>
        <v>116.93651844292302</v>
      </c>
      <c r="Y65" s="5">
        <f t="shared" si="11"/>
        <v>4.8947708272620254</v>
      </c>
      <c r="Z65" s="5">
        <f t="shared" si="16"/>
        <v>5.5156958868216179</v>
      </c>
      <c r="AA65" s="6">
        <f t="shared" si="12"/>
        <v>1.1268547765507784</v>
      </c>
    </row>
    <row r="66" spans="1:27" x14ac:dyDescent="0.25">
      <c r="A66">
        <f t="shared" si="0"/>
        <v>2.9284343360097271E-3</v>
      </c>
      <c r="B66" s="6">
        <v>68.329400000000007</v>
      </c>
      <c r="C66">
        <v>1</v>
      </c>
      <c r="D66" s="4">
        <v>0.09</v>
      </c>
      <c r="E66" s="5">
        <v>0.385878</v>
      </c>
      <c r="F66" s="7">
        <f t="shared" si="1"/>
        <v>4.5328376093565943</v>
      </c>
      <c r="G66" s="17">
        <f t="shared" si="2"/>
        <v>0.94588284488354302</v>
      </c>
      <c r="I66" s="4">
        <f t="shared" si="3"/>
        <v>0.91</v>
      </c>
      <c r="J66" s="6">
        <f t="shared" si="3"/>
        <v>0.61412200000000006</v>
      </c>
      <c r="K66" s="11">
        <f t="shared" si="4"/>
        <v>0.67384035046025881</v>
      </c>
      <c r="L66" s="18">
        <f t="shared" si="5"/>
        <v>1.0015122130908098</v>
      </c>
      <c r="O66" s="4">
        <f t="shared" si="13"/>
        <v>-5.714763106520003E-2</v>
      </c>
      <c r="P66" s="6">
        <f t="shared" si="14"/>
        <v>5.714763106520003E-2</v>
      </c>
      <c r="Q66" s="14"/>
      <c r="R66" s="4">
        <f t="shared" si="15"/>
        <v>-10.312078034090465</v>
      </c>
      <c r="S66" s="5">
        <f t="shared" si="6"/>
        <v>1.5113481472174317</v>
      </c>
      <c r="T66" s="6">
        <f t="shared" si="7"/>
        <v>-0.39476206488098914</v>
      </c>
      <c r="U66" s="14"/>
      <c r="V66" s="4">
        <f t="shared" si="8"/>
        <v>-10.312078034090465</v>
      </c>
      <c r="W66" s="5">
        <f t="shared" si="9"/>
        <v>-0.22684436174000738</v>
      </c>
      <c r="X66" s="5">
        <f t="shared" si="10"/>
        <v>116.62525784001252</v>
      </c>
      <c r="Y66" s="5">
        <f t="shared" si="11"/>
        <v>5.4337510283732895</v>
      </c>
      <c r="Z66" s="5">
        <f t="shared" si="16"/>
        <v>6.0767945499661664</v>
      </c>
      <c r="AA66" s="6">
        <f t="shared" si="12"/>
        <v>1.1183424706496694</v>
      </c>
    </row>
    <row r="67" spans="1:27" x14ac:dyDescent="0.25">
      <c r="A67">
        <f t="shared" si="0"/>
        <v>2.9369947084166336E-3</v>
      </c>
      <c r="B67" s="6">
        <v>67.334100000000007</v>
      </c>
      <c r="C67">
        <v>1</v>
      </c>
      <c r="D67" s="4">
        <v>0.1</v>
      </c>
      <c r="E67" s="5">
        <v>0.417661</v>
      </c>
      <c r="F67" s="7">
        <f t="shared" si="1"/>
        <v>4.4179903420889559</v>
      </c>
      <c r="G67" s="17">
        <f t="shared" si="2"/>
        <v>0.94536422142226229</v>
      </c>
      <c r="I67" s="4">
        <f t="shared" si="3"/>
        <v>0.9</v>
      </c>
      <c r="J67" s="6">
        <f t="shared" si="3"/>
        <v>0.58233899999999994</v>
      </c>
      <c r="K67" s="11">
        <f t="shared" si="4"/>
        <v>0.64597853059761989</v>
      </c>
      <c r="L67" s="18">
        <f t="shared" si="5"/>
        <v>1.0016483562305518</v>
      </c>
      <c r="O67" s="4">
        <f t="shared" si="13"/>
        <v>-5.7832005431432749E-2</v>
      </c>
      <c r="P67" s="6">
        <f t="shared" si="14"/>
        <v>5.7832005431432749E-2</v>
      </c>
      <c r="Q67" s="14"/>
      <c r="R67" s="4">
        <f t="shared" si="15"/>
        <v>-11.708695972108531</v>
      </c>
      <c r="S67" s="5">
        <f t="shared" si="6"/>
        <v>1.4856849189586316</v>
      </c>
      <c r="T67" s="6">
        <f t="shared" si="7"/>
        <v>-0.43698901012081853</v>
      </c>
      <c r="U67" s="14"/>
      <c r="V67" s="4">
        <f t="shared" si="8"/>
        <v>-11.708695972108531</v>
      </c>
      <c r="W67" s="5">
        <f t="shared" si="9"/>
        <v>-0.24885781857353514</v>
      </c>
      <c r="X67" s="5">
        <f t="shared" si="10"/>
        <v>116.31399723710201</v>
      </c>
      <c r="Y67" s="5">
        <f t="shared" si="11"/>
        <v>5.9558974199502837</v>
      </c>
      <c r="Z67" s="5">
        <f t="shared" si="16"/>
        <v>6.6198858427404161</v>
      </c>
      <c r="AA67" s="6">
        <f t="shared" si="12"/>
        <v>1.1114841938959512</v>
      </c>
    </row>
    <row r="68" spans="1:27" x14ac:dyDescent="0.25">
      <c r="A68">
        <f t="shared" si="0"/>
        <v>2.9454707937425243E-3</v>
      </c>
      <c r="B68" s="6">
        <v>66.354299999999995</v>
      </c>
      <c r="C68">
        <v>1</v>
      </c>
      <c r="D68" s="4">
        <v>0.11</v>
      </c>
      <c r="E68" s="5">
        <v>0.44766299999999998</v>
      </c>
      <c r="F68" s="7">
        <f t="shared" si="1"/>
        <v>4.3069770214057312</v>
      </c>
      <c r="G68" s="17">
        <f t="shared" si="2"/>
        <v>0.94490024352053781</v>
      </c>
      <c r="I68" s="4">
        <f t="shared" si="3"/>
        <v>0.89</v>
      </c>
      <c r="J68" s="6">
        <f t="shared" si="3"/>
        <v>0.55233700000000008</v>
      </c>
      <c r="K68" s="11">
        <f t="shared" si="4"/>
        <v>0.61950253418360768</v>
      </c>
      <c r="L68" s="18">
        <f t="shared" si="5"/>
        <v>1.0017769686840101</v>
      </c>
      <c r="O68" s="4">
        <f t="shared" si="13"/>
        <v>-5.8451311215625412E-2</v>
      </c>
      <c r="P68" s="6">
        <f t="shared" si="14"/>
        <v>5.8451311215625412E-2</v>
      </c>
      <c r="Q68" s="14"/>
      <c r="R68" s="4">
        <f t="shared" si="15"/>
        <v>-13.137273433522555</v>
      </c>
      <c r="S68" s="5">
        <f t="shared" si="6"/>
        <v>1.4602362708837762</v>
      </c>
      <c r="T68" s="6">
        <f t="shared" si="7"/>
        <v>-0.47883848722944611</v>
      </c>
      <c r="U68" s="14"/>
      <c r="V68" s="4">
        <f t="shared" si="8"/>
        <v>-13.137273433522555</v>
      </c>
      <c r="W68" s="5">
        <f t="shared" si="9"/>
        <v>-0.27019451632771202</v>
      </c>
      <c r="X68" s="5">
        <f t="shared" si="10"/>
        <v>116.00273663419151</v>
      </c>
      <c r="Y68" s="5">
        <f t="shared" si="11"/>
        <v>6.4612634166399801</v>
      </c>
      <c r="Z68" s="5">
        <f t="shared" si="16"/>
        <v>7.1450503866477675</v>
      </c>
      <c r="AA68" s="6">
        <f t="shared" si="12"/>
        <v>1.1058286786833051</v>
      </c>
    </row>
    <row r="69" spans="1:27" x14ac:dyDescent="0.25">
      <c r="A69">
        <f t="shared" si="0"/>
        <v>2.9538598234005366E-3</v>
      </c>
      <c r="B69" s="6">
        <v>65.390100000000004</v>
      </c>
      <c r="C69">
        <v>1</v>
      </c>
      <c r="D69" s="4">
        <v>0.12</v>
      </c>
      <c r="E69" s="5">
        <v>0.47598499999999999</v>
      </c>
      <c r="F69" s="7">
        <f t="shared" si="1"/>
        <v>4.1996936467752271</v>
      </c>
      <c r="G69" s="17">
        <f t="shared" si="2"/>
        <v>0.94448357434652697</v>
      </c>
      <c r="I69" s="4">
        <f t="shared" si="3"/>
        <v>0.88</v>
      </c>
      <c r="J69" s="6">
        <f t="shared" si="3"/>
        <v>0.52401500000000001</v>
      </c>
      <c r="K69" s="11">
        <f t="shared" si="4"/>
        <v>0.5943447609368534</v>
      </c>
      <c r="L69" s="18">
        <f t="shared" si="5"/>
        <v>1.001895919752807</v>
      </c>
      <c r="O69" s="4">
        <f t="shared" si="13"/>
        <v>-5.9011107802550145E-2</v>
      </c>
      <c r="P69" s="6">
        <f t="shared" si="14"/>
        <v>5.9011107802550145E-2</v>
      </c>
      <c r="Q69" s="14"/>
      <c r="R69" s="4">
        <f t="shared" si="15"/>
        <v>-14.600032266790711</v>
      </c>
      <c r="S69" s="5">
        <f t="shared" si="6"/>
        <v>1.4350115813849871</v>
      </c>
      <c r="T69" s="6">
        <f t="shared" si="7"/>
        <v>-0.52029572237208876</v>
      </c>
      <c r="U69" s="14"/>
      <c r="V69" s="4">
        <f t="shared" si="8"/>
        <v>-14.600032266790711</v>
      </c>
      <c r="W69" s="5">
        <f t="shared" si="9"/>
        <v>-0.29084605409218312</v>
      </c>
      <c r="X69" s="5">
        <f t="shared" si="10"/>
        <v>115.69147603128101</v>
      </c>
      <c r="Y69" s="5">
        <f t="shared" si="11"/>
        <v>6.9497063363078695</v>
      </c>
      <c r="Z69" s="5">
        <f t="shared" si="16"/>
        <v>7.6521685946444791</v>
      </c>
      <c r="AA69" s="6">
        <f t="shared" si="12"/>
        <v>1.1010779771609462</v>
      </c>
    </row>
    <row r="70" spans="1:27" x14ac:dyDescent="0.25">
      <c r="A70">
        <f t="shared" si="0"/>
        <v>2.9621607659436823E-3</v>
      </c>
      <c r="B70" s="6">
        <v>64.441400000000002</v>
      </c>
      <c r="C70">
        <v>1</v>
      </c>
      <c r="D70" s="4">
        <v>0.13</v>
      </c>
      <c r="E70" s="5">
        <v>0.50272499999999998</v>
      </c>
      <c r="F70" s="7">
        <f t="shared" si="1"/>
        <v>4.0960169925409966</v>
      </c>
      <c r="G70" s="17">
        <f t="shared" si="2"/>
        <v>0.94411605021598999</v>
      </c>
      <c r="I70" s="4">
        <f t="shared" si="3"/>
        <v>0.87</v>
      </c>
      <c r="J70" s="6">
        <f t="shared" si="3"/>
        <v>0.49727500000000002</v>
      </c>
      <c r="K70" s="11">
        <f t="shared" si="4"/>
        <v>0.57043588645954413</v>
      </c>
      <c r="L70" s="18">
        <f t="shared" si="5"/>
        <v>1.0020064889635094</v>
      </c>
      <c r="O70" s="4">
        <f t="shared" si="13"/>
        <v>-5.9510664494822431E-2</v>
      </c>
      <c r="P70" s="6">
        <f t="shared" si="14"/>
        <v>5.9510664494822431E-2</v>
      </c>
      <c r="Q70" s="14"/>
      <c r="R70" s="4">
        <f t="shared" si="15"/>
        <v>-16.087945470268391</v>
      </c>
      <c r="S70" s="5">
        <f t="shared" si="6"/>
        <v>1.4100150362981807</v>
      </c>
      <c r="T70" s="6">
        <f t="shared" si="7"/>
        <v>-0.56135449731069531</v>
      </c>
      <c r="U70" s="14"/>
      <c r="V70" s="4">
        <f t="shared" si="8"/>
        <v>-16.087945470268391</v>
      </c>
      <c r="W70" s="5">
        <f t="shared" si="9"/>
        <v>-0.310808365672678</v>
      </c>
      <c r="X70" s="5">
        <f t="shared" si="10"/>
        <v>115.38021542837051</v>
      </c>
      <c r="Y70" s="5">
        <f t="shared" si="11"/>
        <v>7.4212787553898956</v>
      </c>
      <c r="Z70" s="5">
        <f t="shared" si="16"/>
        <v>8.1413206683283192</v>
      </c>
      <c r="AA70" s="6">
        <f t="shared" si="12"/>
        <v>1.0970239680614982</v>
      </c>
    </row>
    <row r="71" spans="1:27" x14ac:dyDescent="0.25">
      <c r="A71">
        <f t="shared" si="0"/>
        <v>2.9703726124516239E-3</v>
      </c>
      <c r="B71" s="6">
        <v>63.508099999999999</v>
      </c>
      <c r="C71">
        <v>1</v>
      </c>
      <c r="D71" s="4">
        <v>0.14000000000000001</v>
      </c>
      <c r="E71" s="5">
        <v>0.52797400000000005</v>
      </c>
      <c r="F71" s="7">
        <f t="shared" si="1"/>
        <v>3.9958277901679056</v>
      </c>
      <c r="G71" s="17">
        <f t="shared" si="2"/>
        <v>0.94379514212858229</v>
      </c>
      <c r="I71" s="4">
        <f t="shared" si="3"/>
        <v>0.86</v>
      </c>
      <c r="J71" s="6">
        <f t="shared" si="3"/>
        <v>0.47202599999999995</v>
      </c>
      <c r="K71" s="11">
        <f t="shared" si="4"/>
        <v>0.54771034659778006</v>
      </c>
      <c r="L71" s="18">
        <f t="shared" si="5"/>
        <v>1.0021126043535102</v>
      </c>
      <c r="O71" s="4">
        <f t="shared" si="13"/>
        <v>-5.9956522786704117E-2</v>
      </c>
      <c r="P71" s="6">
        <f t="shared" si="14"/>
        <v>5.9956522786704117E-2</v>
      </c>
      <c r="Q71" s="14"/>
      <c r="R71" s="4">
        <f t="shared" si="15"/>
        <v>-17.587466452762946</v>
      </c>
      <c r="S71" s="5">
        <f t="shared" si="6"/>
        <v>1.3852507643040899</v>
      </c>
      <c r="T71" s="6">
        <f t="shared" si="7"/>
        <v>-0.60200869637622523</v>
      </c>
      <c r="U71" s="14"/>
      <c r="V71" s="4">
        <f t="shared" si="8"/>
        <v>-17.587466452762946</v>
      </c>
      <c r="W71" s="5">
        <f t="shared" si="9"/>
        <v>-0.33007590912823864</v>
      </c>
      <c r="X71" s="5">
        <f t="shared" si="10"/>
        <v>115.06895482546001</v>
      </c>
      <c r="Y71" s="5">
        <f t="shared" si="11"/>
        <v>7.8760331057998201</v>
      </c>
      <c r="Z71" s="5">
        <f t="shared" si="16"/>
        <v>8.6125865950781417</v>
      </c>
      <c r="AA71" s="6">
        <f t="shared" si="12"/>
        <v>1.0935183333264473</v>
      </c>
    </row>
    <row r="72" spans="1:27" x14ac:dyDescent="0.25">
      <c r="A72">
        <f t="shared" si="0"/>
        <v>2.9784926027646963E-3</v>
      </c>
      <c r="B72" s="6">
        <v>62.590299999999999</v>
      </c>
      <c r="C72">
        <v>1</v>
      </c>
      <c r="D72" s="4">
        <v>0.15</v>
      </c>
      <c r="E72" s="5">
        <v>0.55181999999999998</v>
      </c>
      <c r="F72" s="7">
        <f t="shared" si="1"/>
        <v>3.8990315297767504</v>
      </c>
      <c r="G72" s="17">
        <f t="shared" si="2"/>
        <v>0.94351635063865202</v>
      </c>
      <c r="I72" s="4">
        <f t="shared" si="3"/>
        <v>0.85</v>
      </c>
      <c r="J72" s="6">
        <f t="shared" si="3"/>
        <v>0.44818000000000002</v>
      </c>
      <c r="K72" s="11">
        <f t="shared" si="4"/>
        <v>0.52611076185510075</v>
      </c>
      <c r="L72" s="18">
        <f t="shared" si="5"/>
        <v>1.0022045289020582</v>
      </c>
      <c r="O72" s="4">
        <f t="shared" si="13"/>
        <v>-6.0343687046616731E-2</v>
      </c>
      <c r="P72" s="6">
        <f t="shared" si="14"/>
        <v>6.0343687046616731E-2</v>
      </c>
      <c r="Q72" s="14"/>
      <c r="R72" s="4">
        <f t="shared" si="15"/>
        <v>-19.119178584160917</v>
      </c>
      <c r="S72" s="5">
        <f t="shared" si="6"/>
        <v>1.3607281965994</v>
      </c>
      <c r="T72" s="6">
        <f t="shared" si="7"/>
        <v>-0.64224351454297968</v>
      </c>
      <c r="U72" s="14"/>
      <c r="V72" s="4">
        <f t="shared" si="8"/>
        <v>-19.119178584160917</v>
      </c>
      <c r="W72" s="5">
        <f t="shared" si="9"/>
        <v>-0.34864720843499308</v>
      </c>
      <c r="X72" s="5">
        <f t="shared" si="10"/>
        <v>114.7576942225495</v>
      </c>
      <c r="Y72" s="5">
        <f t="shared" si="11"/>
        <v>8.3138252217042137</v>
      </c>
      <c r="Z72" s="5">
        <f t="shared" si="16"/>
        <v>9.0658461451502035</v>
      </c>
      <c r="AA72" s="6">
        <f t="shared" si="12"/>
        <v>1.0904542618339812</v>
      </c>
    </row>
    <row r="73" spans="1:27" x14ac:dyDescent="0.25">
      <c r="A73">
        <f t="shared" si="0"/>
        <v>2.9865215296843817E-3</v>
      </c>
      <c r="B73" s="6">
        <v>61.6877</v>
      </c>
      <c r="C73">
        <v>1</v>
      </c>
      <c r="D73" s="4">
        <v>0.16</v>
      </c>
      <c r="E73" s="5">
        <v>0.57434499999999999</v>
      </c>
      <c r="F73" s="7">
        <f t="shared" si="1"/>
        <v>3.8054949089217689</v>
      </c>
      <c r="G73" s="17">
        <f t="shared" si="2"/>
        <v>0.94328236823658673</v>
      </c>
      <c r="I73" s="4">
        <f t="shared" si="3"/>
        <v>0.84</v>
      </c>
      <c r="J73" s="6">
        <f t="shared" si="3"/>
        <v>0.42565500000000001</v>
      </c>
      <c r="K73" s="11">
        <f t="shared" si="4"/>
        <v>0.50557355733078624</v>
      </c>
      <c r="L73" s="18">
        <f t="shared" si="5"/>
        <v>1.0022916260345447</v>
      </c>
      <c r="O73" s="4">
        <f t="shared" si="13"/>
        <v>-6.0678609341028963E-2</v>
      </c>
      <c r="P73" s="6">
        <f t="shared" si="14"/>
        <v>6.0678609341028963E-2</v>
      </c>
      <c r="Q73" s="14"/>
      <c r="R73" s="4">
        <f t="shared" si="15"/>
        <v>-20.65490947368016</v>
      </c>
      <c r="S73" s="5">
        <f t="shared" si="6"/>
        <v>1.3364460509033051</v>
      </c>
      <c r="T73" s="6">
        <f t="shared" si="7"/>
        <v>-0.68206173710025708</v>
      </c>
      <c r="U73" s="14"/>
      <c r="V73" s="4">
        <f t="shared" si="8"/>
        <v>-20.65490947368016</v>
      </c>
      <c r="W73" s="5">
        <f t="shared" si="9"/>
        <v>-0.36652006425000078</v>
      </c>
      <c r="X73" s="5">
        <f t="shared" si="10"/>
        <v>114.44643361963901</v>
      </c>
      <c r="Y73" s="5">
        <f t="shared" si="11"/>
        <v>8.7349033808860792</v>
      </c>
      <c r="Z73" s="5">
        <f t="shared" si="16"/>
        <v>9.5013788687244869</v>
      </c>
      <c r="AA73" s="6">
        <f t="shared" si="12"/>
        <v>1.0877485937069009</v>
      </c>
    </row>
    <row r="74" spans="1:27" x14ac:dyDescent="0.25">
      <c r="A74">
        <f t="shared" si="0"/>
        <v>2.9944575585049635E-3</v>
      </c>
      <c r="B74" s="6">
        <v>60.8003</v>
      </c>
      <c r="C74">
        <v>1</v>
      </c>
      <c r="D74" s="4">
        <v>0.17</v>
      </c>
      <c r="E74" s="5">
        <v>0.59562700000000002</v>
      </c>
      <c r="F74" s="7">
        <f t="shared" si="1"/>
        <v>3.7151200258088402</v>
      </c>
      <c r="G74" s="17">
        <f t="shared" si="2"/>
        <v>0.9430888399174423</v>
      </c>
      <c r="I74" s="4">
        <f t="shared" si="3"/>
        <v>0.83</v>
      </c>
      <c r="J74" s="6">
        <f t="shared" si="3"/>
        <v>0.40437299999999998</v>
      </c>
      <c r="K74" s="11">
        <f t="shared" si="4"/>
        <v>0.48604545736164323</v>
      </c>
      <c r="L74" s="18">
        <f t="shared" si="5"/>
        <v>1.002367943498069</v>
      </c>
      <c r="O74" s="4">
        <f t="shared" si="13"/>
        <v>-6.0959935243341645E-2</v>
      </c>
      <c r="P74" s="6">
        <f t="shared" si="14"/>
        <v>6.0959935243341645E-2</v>
      </c>
      <c r="Q74" s="14"/>
      <c r="R74" s="4">
        <f t="shared" si="15"/>
        <v>-22.206273406902426</v>
      </c>
      <c r="S74" s="5">
        <f t="shared" si="6"/>
        <v>1.3124109860754989</v>
      </c>
      <c r="T74" s="6">
        <f t="shared" si="7"/>
        <v>-0.72145312578971132</v>
      </c>
      <c r="U74" s="14"/>
      <c r="V74" s="4">
        <f t="shared" si="8"/>
        <v>-22.206273406902426</v>
      </c>
      <c r="W74" s="5">
        <f t="shared" si="9"/>
        <v>-0.38369427142616502</v>
      </c>
      <c r="X74" s="5">
        <f t="shared" si="10"/>
        <v>114.1351730167285</v>
      </c>
      <c r="Y74" s="5">
        <f t="shared" si="11"/>
        <v>9.1392212232651122</v>
      </c>
      <c r="Z74" s="5">
        <f t="shared" si="16"/>
        <v>9.9191640929045661</v>
      </c>
      <c r="AA74" s="6">
        <f t="shared" si="12"/>
        <v>1.0853401893428298</v>
      </c>
    </row>
    <row r="75" spans="1:27" x14ac:dyDescent="0.25">
      <c r="A75">
        <f t="shared" si="0"/>
        <v>3.0022997616173993E-3</v>
      </c>
      <c r="B75" s="6">
        <v>59.927999999999997</v>
      </c>
      <c r="C75">
        <v>1</v>
      </c>
      <c r="D75" s="4">
        <v>0.18</v>
      </c>
      <c r="E75" s="5">
        <v>0.61573800000000001</v>
      </c>
      <c r="F75" s="7">
        <f t="shared" si="1"/>
        <v>3.6278019095469585</v>
      </c>
      <c r="G75" s="17">
        <f t="shared" si="2"/>
        <v>0.94293094054130799</v>
      </c>
      <c r="I75" s="4">
        <f t="shared" si="3"/>
        <v>0.82000000000000006</v>
      </c>
      <c r="J75" s="6">
        <f t="shared" si="3"/>
        <v>0.38426199999999999</v>
      </c>
      <c r="K75" s="11">
        <f t="shared" si="4"/>
        <v>0.46747382080826</v>
      </c>
      <c r="L75" s="18">
        <f t="shared" si="5"/>
        <v>1.0024351616347691</v>
      </c>
      <c r="O75" s="4">
        <f t="shared" si="13"/>
        <v>-6.1194434248220915E-2</v>
      </c>
      <c r="P75" s="6">
        <f t="shared" si="14"/>
        <v>6.1194434248220915E-2</v>
      </c>
      <c r="Q75" s="14"/>
      <c r="R75" s="4">
        <f t="shared" si="15"/>
        <v>-23.767570758924709</v>
      </c>
      <c r="S75" s="5">
        <f t="shared" si="6"/>
        <v>1.2886269303065967</v>
      </c>
      <c r="T75" s="6">
        <f t="shared" si="7"/>
        <v>-0.76041193009245867</v>
      </c>
      <c r="U75" s="14"/>
      <c r="V75" s="4">
        <f t="shared" si="8"/>
        <v>-23.767570758924709</v>
      </c>
      <c r="W75" s="5">
        <f t="shared" si="9"/>
        <v>-0.4001677319518947</v>
      </c>
      <c r="X75" s="5">
        <f t="shared" si="10"/>
        <v>113.82391241381801</v>
      </c>
      <c r="Y75" s="5">
        <f t="shared" si="11"/>
        <v>9.5268304183722989</v>
      </c>
      <c r="Z75" s="5">
        <f t="shared" si="16"/>
        <v>10.319280918667118</v>
      </c>
      <c r="AA75" s="6">
        <f t="shared" si="12"/>
        <v>1.0831809180487348</v>
      </c>
    </row>
    <row r="76" spans="1:27" x14ac:dyDescent="0.25">
      <c r="A76">
        <f t="shared" si="0"/>
        <v>3.0100490487492497E-3</v>
      </c>
      <c r="B76" s="6">
        <v>59.070500000000003</v>
      </c>
      <c r="C76">
        <v>1</v>
      </c>
      <c r="D76" s="4">
        <v>0.19</v>
      </c>
      <c r="E76" s="5">
        <v>0.63474900000000001</v>
      </c>
      <c r="F76" s="7">
        <f t="shared" si="1"/>
        <v>3.5434195457162225</v>
      </c>
      <c r="G76" s="17">
        <f t="shared" si="2"/>
        <v>0.94281362040944861</v>
      </c>
      <c r="I76" s="4">
        <f t="shared" si="3"/>
        <v>0.81</v>
      </c>
      <c r="J76" s="6">
        <f t="shared" si="3"/>
        <v>0.36525099999999999</v>
      </c>
      <c r="K76" s="11">
        <f t="shared" si="4"/>
        <v>0.44980481530107991</v>
      </c>
      <c r="L76" s="18">
        <f t="shared" si="5"/>
        <v>1.0024951826982909</v>
      </c>
      <c r="O76" s="4">
        <f t="shared" si="13"/>
        <v>-6.1378736158697697E-2</v>
      </c>
      <c r="P76" s="6">
        <f t="shared" si="14"/>
        <v>6.1378736158697697E-2</v>
      </c>
      <c r="Q76" s="14"/>
      <c r="R76" s="4">
        <f t="shared" si="15"/>
        <v>-25.327967225501133</v>
      </c>
      <c r="S76" s="5">
        <f t="shared" si="6"/>
        <v>1.2650922342598094</v>
      </c>
      <c r="T76" s="6">
        <f t="shared" si="7"/>
        <v>-0.79894153408719037</v>
      </c>
      <c r="U76" s="14"/>
      <c r="V76" s="4">
        <f t="shared" si="8"/>
        <v>-25.327967225501133</v>
      </c>
      <c r="W76" s="5">
        <f t="shared" si="9"/>
        <v>-0.41594500307285909</v>
      </c>
      <c r="X76" s="5">
        <f t="shared" si="10"/>
        <v>113.51265181090751</v>
      </c>
      <c r="Y76" s="5">
        <f t="shared" si="11"/>
        <v>9.8979796829835642</v>
      </c>
      <c r="Z76" s="5">
        <f t="shared" si="16"/>
        <v>10.702008217761886</v>
      </c>
      <c r="AA76" s="6">
        <f t="shared" si="12"/>
        <v>1.0812315806386827</v>
      </c>
    </row>
    <row r="77" spans="1:27" x14ac:dyDescent="0.25">
      <c r="A77">
        <f t="shared" si="0"/>
        <v>3.0177045709472907E-3</v>
      </c>
      <c r="B77" s="6">
        <v>58.227699999999999</v>
      </c>
      <c r="C77">
        <v>1</v>
      </c>
      <c r="D77" s="4">
        <v>0.2</v>
      </c>
      <c r="E77" s="5">
        <v>0.65272300000000005</v>
      </c>
      <c r="F77" s="7">
        <f t="shared" si="1"/>
        <v>3.4618757835982086</v>
      </c>
      <c r="G77" s="17">
        <f t="shared" si="2"/>
        <v>0.94273024337339451</v>
      </c>
      <c r="I77" s="4">
        <f t="shared" si="3"/>
        <v>0.8</v>
      </c>
      <c r="J77" s="6">
        <f t="shared" si="3"/>
        <v>0.34727699999999995</v>
      </c>
      <c r="K77" s="11">
        <f t="shared" si="4"/>
        <v>0.43299175488593372</v>
      </c>
      <c r="L77" s="18">
        <f t="shared" si="5"/>
        <v>1.0025508456029542</v>
      </c>
      <c r="O77" s="4">
        <f t="shared" si="13"/>
        <v>-6.152269716095151E-2</v>
      </c>
      <c r="P77" s="6">
        <f t="shared" si="14"/>
        <v>6.152269716095151E-2</v>
      </c>
      <c r="Q77" s="14"/>
      <c r="R77" s="4">
        <f t="shared" si="15"/>
        <v>-26.881098365181121</v>
      </c>
      <c r="S77" s="5">
        <f t="shared" si="6"/>
        <v>1.2418105761560152</v>
      </c>
      <c r="T77" s="6">
        <f t="shared" si="7"/>
        <v>-0.83703659299481659</v>
      </c>
      <c r="U77" s="14"/>
      <c r="V77" s="4">
        <f t="shared" si="8"/>
        <v>-26.881098365181121</v>
      </c>
      <c r="W77" s="5">
        <f t="shared" si="9"/>
        <v>-0.4310241008784691</v>
      </c>
      <c r="X77" s="5">
        <f t="shared" si="10"/>
        <v>113.20139120799701</v>
      </c>
      <c r="Y77" s="5">
        <f t="shared" si="11"/>
        <v>10.252720997593556</v>
      </c>
      <c r="Z77" s="5">
        <f t="shared" si="16"/>
        <v>11.067424629560207</v>
      </c>
      <c r="AA77" s="6">
        <f t="shared" si="12"/>
        <v>1.0794621868826697</v>
      </c>
    </row>
    <row r="78" spans="1:27" x14ac:dyDescent="0.25">
      <c r="A78">
        <f t="shared" si="0"/>
        <v>3.0252655048638708E-3</v>
      </c>
      <c r="B78" s="6">
        <v>57.399500000000003</v>
      </c>
      <c r="C78">
        <v>1</v>
      </c>
      <c r="D78" s="4">
        <v>0.21</v>
      </c>
      <c r="E78" s="5">
        <v>0.66972299999999996</v>
      </c>
      <c r="F78" s="7">
        <f t="shared" si="1"/>
        <v>3.3830766963949896</v>
      </c>
      <c r="G78" s="17">
        <f t="shared" si="2"/>
        <v>0.94267952785566822</v>
      </c>
      <c r="I78" s="4">
        <f t="shared" si="3"/>
        <v>0.79</v>
      </c>
      <c r="J78" s="6">
        <f t="shared" si="3"/>
        <v>0.33027700000000004</v>
      </c>
      <c r="K78" s="11">
        <f t="shared" si="4"/>
        <v>0.41699048011930406</v>
      </c>
      <c r="L78" s="18">
        <f t="shared" si="5"/>
        <v>1.0025939963404455</v>
      </c>
      <c r="O78" s="4">
        <f t="shared" si="13"/>
        <v>-6.1619535054425682E-2</v>
      </c>
      <c r="P78" s="6">
        <f t="shared" si="14"/>
        <v>6.1619535054425682E-2</v>
      </c>
      <c r="Q78" s="14"/>
      <c r="R78" s="4">
        <f t="shared" si="15"/>
        <v>-28.442280102043938</v>
      </c>
      <c r="S78" s="5">
        <f t="shared" si="6"/>
        <v>1.2187855606604119</v>
      </c>
      <c r="T78" s="6">
        <f t="shared" si="7"/>
        <v>-0.87469188689404165</v>
      </c>
      <c r="U78" s="14"/>
      <c r="V78" s="4">
        <f t="shared" si="8"/>
        <v>-28.442280102043938</v>
      </c>
      <c r="W78" s="5">
        <f t="shared" si="9"/>
        <v>-0.44541108753021758</v>
      </c>
      <c r="X78" s="5">
        <f t="shared" si="10"/>
        <v>112.89013060508651</v>
      </c>
      <c r="Y78" s="5">
        <f t="shared" si="11"/>
        <v>10.591106247863605</v>
      </c>
      <c r="Z78" s="5">
        <f t="shared" si="16"/>
        <v>11.415608557851044</v>
      </c>
      <c r="AA78" s="6">
        <f t="shared" si="12"/>
        <v>1.0778485543144989</v>
      </c>
    </row>
    <row r="79" spans="1:27" x14ac:dyDescent="0.25">
      <c r="A79">
        <f t="shared" si="0"/>
        <v>3.0327338124041844E-3</v>
      </c>
      <c r="B79" s="6">
        <v>56.585500000000003</v>
      </c>
      <c r="C79">
        <v>1</v>
      </c>
      <c r="D79" s="4">
        <v>0.22</v>
      </c>
      <c r="E79" s="5">
        <v>0.68580700000000006</v>
      </c>
      <c r="F79" s="7">
        <f t="shared" si="1"/>
        <v>3.3069036462043524</v>
      </c>
      <c r="G79" s="17">
        <f t="shared" si="2"/>
        <v>0.94266567126398504</v>
      </c>
      <c r="I79" s="4">
        <f t="shared" si="3"/>
        <v>0.78</v>
      </c>
      <c r="J79" s="6">
        <f t="shared" si="3"/>
        <v>0.31419299999999994</v>
      </c>
      <c r="K79" s="11">
        <f t="shared" si="4"/>
        <v>0.40175369299793878</v>
      </c>
      <c r="L79" s="18">
        <f t="shared" si="5"/>
        <v>1.0026330696693933</v>
      </c>
      <c r="O79" s="4">
        <f t="shared" si="13"/>
        <v>-6.1673205792312502E-2</v>
      </c>
      <c r="P79" s="6">
        <f t="shared" si="14"/>
        <v>6.1673205792312502E-2</v>
      </c>
      <c r="Q79" s="14"/>
      <c r="R79" s="4">
        <f t="shared" si="15"/>
        <v>-29.987022226946713</v>
      </c>
      <c r="S79" s="5">
        <f t="shared" si="6"/>
        <v>1.1960122972595977</v>
      </c>
      <c r="T79" s="6">
        <f t="shared" si="7"/>
        <v>-0.91191608212813591</v>
      </c>
      <c r="U79" s="14"/>
      <c r="V79" s="4">
        <f t="shared" si="8"/>
        <v>-29.987022226946713</v>
      </c>
      <c r="W79" s="5">
        <f t="shared" si="9"/>
        <v>-0.45911033472261048</v>
      </c>
      <c r="X79" s="5">
        <f t="shared" si="10"/>
        <v>112.578870002176</v>
      </c>
      <c r="Y79" s="5">
        <f t="shared" si="11"/>
        <v>10.913483732267443</v>
      </c>
      <c r="Z79" s="5">
        <f t="shared" si="16"/>
        <v>11.746938167584801</v>
      </c>
      <c r="AA79" s="6">
        <f t="shared" si="12"/>
        <v>1.0763692378862597</v>
      </c>
    </row>
    <row r="80" spans="1:27" x14ac:dyDescent="0.25">
      <c r="A80">
        <f t="shared" si="0"/>
        <v>3.0401078387052548E-3</v>
      </c>
      <c r="B80" s="6">
        <v>55.785699999999999</v>
      </c>
      <c r="C80">
        <v>1</v>
      </c>
      <c r="D80" s="4">
        <v>0.23</v>
      </c>
      <c r="E80" s="5">
        <v>0.70102799999999998</v>
      </c>
      <c r="F80" s="7">
        <f t="shared" si="1"/>
        <v>3.2332793617751499</v>
      </c>
      <c r="G80" s="17">
        <f t="shared" si="2"/>
        <v>0.94268001154516945</v>
      </c>
      <c r="I80" s="4">
        <f t="shared" si="3"/>
        <v>0.77</v>
      </c>
      <c r="J80" s="6">
        <f t="shared" si="3"/>
        <v>0.29897200000000002</v>
      </c>
      <c r="K80" s="11">
        <f t="shared" si="4"/>
        <v>0.38724417595940114</v>
      </c>
      <c r="L80" s="18">
        <f t="shared" si="5"/>
        <v>1.0026627868924531</v>
      </c>
      <c r="O80" s="4">
        <f t="shared" si="13"/>
        <v>-6.168763217139725E-2</v>
      </c>
      <c r="P80" s="6">
        <f t="shared" si="14"/>
        <v>6.168763217139725E-2</v>
      </c>
      <c r="Q80" s="14"/>
      <c r="R80" s="4">
        <f t="shared" si="15"/>
        <v>-31.528926461590558</v>
      </c>
      <c r="S80" s="5">
        <f t="shared" si="6"/>
        <v>1.1734969044674208</v>
      </c>
      <c r="T80" s="6">
        <f t="shared" si="7"/>
        <v>-0.94869983928333745</v>
      </c>
      <c r="U80" s="14"/>
      <c r="V80" s="4">
        <f t="shared" si="8"/>
        <v>-31.528926461590558</v>
      </c>
      <c r="W80" s="5">
        <f t="shared" si="9"/>
        <v>-0.47212349566375211</v>
      </c>
      <c r="X80" s="5">
        <f t="shared" si="10"/>
        <v>112.2676093992655</v>
      </c>
      <c r="Y80" s="5">
        <f t="shared" si="11"/>
        <v>11.219807013925015</v>
      </c>
      <c r="Z80" s="5">
        <f t="shared" si="16"/>
        <v>12.061391381562316</v>
      </c>
      <c r="AA80" s="6">
        <f t="shared" si="12"/>
        <v>1.0750088095626602</v>
      </c>
    </row>
    <row r="81" spans="1:27" x14ac:dyDescent="0.25">
      <c r="A81">
        <f t="shared" si="0"/>
        <v>3.0473887230770829E-3</v>
      </c>
      <c r="B81" s="6">
        <v>54.9998</v>
      </c>
      <c r="C81">
        <v>1</v>
      </c>
      <c r="D81" s="4">
        <v>0.24</v>
      </c>
      <c r="E81" s="5">
        <v>0.71543699999999999</v>
      </c>
      <c r="F81" s="7">
        <f t="shared" si="1"/>
        <v>3.1621019139028643</v>
      </c>
      <c r="G81" s="17">
        <f t="shared" si="2"/>
        <v>0.94272341030295215</v>
      </c>
      <c r="I81" s="4">
        <f t="shared" si="3"/>
        <v>0.76</v>
      </c>
      <c r="J81" s="6">
        <f t="shared" si="3"/>
        <v>0.28456300000000001</v>
      </c>
      <c r="K81" s="11">
        <f t="shared" si="4"/>
        <v>0.37342139233285404</v>
      </c>
      <c r="L81" s="18">
        <f t="shared" si="5"/>
        <v>1.0026876008920544</v>
      </c>
      <c r="O81" s="4">
        <f t="shared" si="13"/>
        <v>-6.1666343391092289E-2</v>
      </c>
      <c r="P81" s="6">
        <f t="shared" si="14"/>
        <v>6.1666343391092289E-2</v>
      </c>
      <c r="Q81" s="14"/>
      <c r="R81" s="4">
        <f t="shared" si="15"/>
        <v>-33.055124708573352</v>
      </c>
      <c r="S81" s="5">
        <f t="shared" si="6"/>
        <v>1.1512369691036985</v>
      </c>
      <c r="T81" s="6">
        <f t="shared" si="7"/>
        <v>-0.98504775885446394</v>
      </c>
      <c r="U81" s="14"/>
      <c r="V81" s="4">
        <f t="shared" si="8"/>
        <v>-33.055124708573352</v>
      </c>
      <c r="W81" s="5">
        <f t="shared" si="9"/>
        <v>-0.48445535080758095</v>
      </c>
      <c r="X81" s="5">
        <f t="shared" si="10"/>
        <v>111.956348796355</v>
      </c>
      <c r="Y81" s="5">
        <f t="shared" si="11"/>
        <v>11.510326246531571</v>
      </c>
      <c r="Z81" s="5">
        <f t="shared" si="16"/>
        <v>12.359245877068531</v>
      </c>
      <c r="AA81" s="6">
        <f t="shared" si="12"/>
        <v>1.0737528730597681</v>
      </c>
    </row>
    <row r="82" spans="1:27" x14ac:dyDescent="0.25">
      <c r="A82">
        <f t="shared" si="0"/>
        <v>3.0545767334112049E-3</v>
      </c>
      <c r="B82" s="6">
        <v>54.227600000000002</v>
      </c>
      <c r="C82">
        <v>1</v>
      </c>
      <c r="D82" s="4">
        <v>0.25</v>
      </c>
      <c r="E82" s="5">
        <v>0.72908300000000004</v>
      </c>
      <c r="F82" s="7">
        <f t="shared" si="1"/>
        <v>3.0932821735636149</v>
      </c>
      <c r="G82" s="17">
        <f t="shared" si="2"/>
        <v>0.9427953340060925</v>
      </c>
      <c r="I82" s="4">
        <f t="shared" si="3"/>
        <v>0.75</v>
      </c>
      <c r="J82" s="6">
        <f t="shared" si="3"/>
        <v>0.27091699999999996</v>
      </c>
      <c r="K82" s="11">
        <f t="shared" si="4"/>
        <v>0.36024889356916989</v>
      </c>
      <c r="L82" s="18">
        <f t="shared" si="5"/>
        <v>1.0027030564559105</v>
      </c>
      <c r="O82" s="4">
        <f t="shared" si="13"/>
        <v>-6.1605466782567016E-2</v>
      </c>
      <c r="P82" s="6">
        <f t="shared" si="14"/>
        <v>6.1605466782567016E-2</v>
      </c>
      <c r="Q82" s="14"/>
      <c r="R82" s="4">
        <f t="shared" si="15"/>
        <v>-34.572406950748373</v>
      </c>
      <c r="S82" s="5">
        <f t="shared" si="6"/>
        <v>1.1292327192745744</v>
      </c>
      <c r="T82" s="6">
        <f t="shared" si="7"/>
        <v>-1.020960115393357</v>
      </c>
      <c r="U82" s="14"/>
      <c r="V82" s="4">
        <f t="shared" si="8"/>
        <v>-34.572406950748373</v>
      </c>
      <c r="W82" s="5">
        <f t="shared" si="9"/>
        <v>-0.49611386365321797</v>
      </c>
      <c r="X82" s="5">
        <f t="shared" si="10"/>
        <v>111.64508819344448</v>
      </c>
      <c r="Y82" s="5">
        <f t="shared" si="11"/>
        <v>11.785193098442461</v>
      </c>
      <c r="Z82" s="5">
        <f t="shared" si="16"/>
        <v>12.64067908245039</v>
      </c>
      <c r="AA82" s="6">
        <f t="shared" si="12"/>
        <v>1.0725898996191239</v>
      </c>
    </row>
    <row r="83" spans="1:27" x14ac:dyDescent="0.25">
      <c r="A83">
        <f t="shared" si="0"/>
        <v>3.0616721812485436E-3</v>
      </c>
      <c r="B83" s="6">
        <v>53.468899999999998</v>
      </c>
      <c r="C83">
        <v>1</v>
      </c>
      <c r="D83" s="4">
        <v>0.26</v>
      </c>
      <c r="E83" s="5">
        <v>0.74200999999999995</v>
      </c>
      <c r="F83" s="7">
        <f t="shared" si="1"/>
        <v>3.0267342561346409</v>
      </c>
      <c r="G83" s="17">
        <f t="shared" si="2"/>
        <v>0.94289236314694924</v>
      </c>
      <c r="I83" s="4">
        <f t="shared" si="3"/>
        <v>0.74</v>
      </c>
      <c r="J83" s="6">
        <f t="shared" si="3"/>
        <v>0.25799000000000005</v>
      </c>
      <c r="K83" s="11">
        <f t="shared" si="4"/>
        <v>0.34769228897764126</v>
      </c>
      <c r="L83" s="18">
        <f t="shared" si="5"/>
        <v>1.0027117258201679</v>
      </c>
      <c r="O83" s="4">
        <f t="shared" si="13"/>
        <v>-6.1511201592853587E-2</v>
      </c>
      <c r="P83" s="6">
        <f t="shared" si="14"/>
        <v>6.1511201592853587E-2</v>
      </c>
      <c r="Q83" s="14"/>
      <c r="R83" s="4">
        <f t="shared" si="15"/>
        <v>-36.075155004969602</v>
      </c>
      <c r="S83" s="5">
        <f t="shared" si="6"/>
        <v>1.1074842350177698</v>
      </c>
      <c r="T83" s="6">
        <f t="shared" si="7"/>
        <v>-1.0564374174427664</v>
      </c>
      <c r="U83" s="14"/>
      <c r="V83" s="4">
        <f t="shared" si="8"/>
        <v>-36.075155004969602</v>
      </c>
      <c r="W83" s="5">
        <f t="shared" si="9"/>
        <v>-0.50710264449209896</v>
      </c>
      <c r="X83" s="5">
        <f t="shared" si="10"/>
        <v>111.33382759053399</v>
      </c>
      <c r="Y83" s="5">
        <f t="shared" si="11"/>
        <v>12.044559503209006</v>
      </c>
      <c r="Z83" s="5">
        <f t="shared" si="16"/>
        <v>12.905868173636293</v>
      </c>
      <c r="AA83" s="6">
        <f t="shared" si="12"/>
        <v>1.0715101843448744</v>
      </c>
    </row>
    <row r="84" spans="1:27" x14ac:dyDescent="0.25">
      <c r="A84">
        <f t="shared" si="0"/>
        <v>3.0686763632748184E-3</v>
      </c>
      <c r="B84" s="6">
        <v>52.723399999999998</v>
      </c>
      <c r="C84">
        <v>1</v>
      </c>
      <c r="D84" s="4">
        <v>0.27</v>
      </c>
      <c r="E84" s="5">
        <v>0.75426199999999999</v>
      </c>
      <c r="F84" s="7">
        <f t="shared" si="1"/>
        <v>2.9623668379530348</v>
      </c>
      <c r="G84" s="17">
        <f t="shared" si="2"/>
        <v>0.94301722770205121</v>
      </c>
      <c r="I84" s="4">
        <f t="shared" si="3"/>
        <v>0.73</v>
      </c>
      <c r="J84" s="6">
        <f t="shared" si="3"/>
        <v>0.24573800000000001</v>
      </c>
      <c r="K84" s="11">
        <f t="shared" si="4"/>
        <v>0.33571754206381466</v>
      </c>
      <c r="L84" s="18">
        <f t="shared" si="5"/>
        <v>1.0027101806800622</v>
      </c>
      <c r="O84" s="4">
        <f t="shared" si="13"/>
        <v>-6.1377242240828453E-2</v>
      </c>
      <c r="P84" s="6">
        <f t="shared" si="14"/>
        <v>6.1377242240828453E-2</v>
      </c>
      <c r="Q84" s="14"/>
      <c r="R84" s="4">
        <f t="shared" si="15"/>
        <v>-37.565526127820256</v>
      </c>
      <c r="S84" s="5">
        <f t="shared" si="6"/>
        <v>1.0859885562368379</v>
      </c>
      <c r="T84" s="6">
        <f t="shared" si="7"/>
        <v>-1.0914851211817338</v>
      </c>
      <c r="U84" s="14"/>
      <c r="V84" s="4">
        <f t="shared" si="8"/>
        <v>-37.565526127820256</v>
      </c>
      <c r="W84" s="5">
        <f t="shared" si="9"/>
        <v>-0.51743256892130118</v>
      </c>
      <c r="X84" s="5">
        <f t="shared" si="10"/>
        <v>111.02256698762348</v>
      </c>
      <c r="Y84" s="5">
        <f t="shared" si="11"/>
        <v>12.288676917043613</v>
      </c>
      <c r="Z84" s="5">
        <f t="shared" si="16"/>
        <v>13.155090070598817</v>
      </c>
      <c r="AA84" s="6">
        <f t="shared" si="12"/>
        <v>1.0705049989843531</v>
      </c>
    </row>
    <row r="85" spans="1:27" x14ac:dyDescent="0.25">
      <c r="A85">
        <f t="shared" si="0"/>
        <v>3.0755896905003341E-3</v>
      </c>
      <c r="B85" s="6">
        <v>51.990900000000003</v>
      </c>
      <c r="C85">
        <v>1</v>
      </c>
      <c r="D85" s="4">
        <v>0.28000000000000003</v>
      </c>
      <c r="E85" s="5">
        <v>0.765876</v>
      </c>
      <c r="F85" s="7">
        <f t="shared" si="1"/>
        <v>2.9001005715964476</v>
      </c>
      <c r="G85" s="17">
        <f t="shared" si="2"/>
        <v>0.94316433552706613</v>
      </c>
      <c r="I85" s="4">
        <f t="shared" si="3"/>
        <v>0.72</v>
      </c>
      <c r="J85" s="6">
        <f t="shared" si="3"/>
        <v>0.234124</v>
      </c>
      <c r="K85" s="11">
        <f t="shared" si="4"/>
        <v>0.32429415897737812</v>
      </c>
      <c r="L85" s="18">
        <f t="shared" si="5"/>
        <v>1.0027076135062469</v>
      </c>
      <c r="O85" s="4">
        <f t="shared" si="13"/>
        <v>-6.1218697204173153E-2</v>
      </c>
      <c r="P85" s="6">
        <f t="shared" si="14"/>
        <v>6.1218697204173153E-2</v>
      </c>
      <c r="Q85" s="14"/>
      <c r="R85" s="4">
        <f t="shared" si="15"/>
        <v>-39.027166742475671</v>
      </c>
      <c r="S85" s="5">
        <f t="shared" si="6"/>
        <v>1.0647454162519399</v>
      </c>
      <c r="T85" s="6">
        <f t="shared" si="7"/>
        <v>-1.1261042770016565</v>
      </c>
      <c r="U85" s="14"/>
      <c r="V85" s="4">
        <f t="shared" si="8"/>
        <v>-39.027166742475671</v>
      </c>
      <c r="W85" s="5">
        <f t="shared" si="9"/>
        <v>-0.52710364358376893</v>
      </c>
      <c r="X85" s="5">
        <f t="shared" si="10"/>
        <v>110.71130638471298</v>
      </c>
      <c r="Y85" s="5">
        <f t="shared" si="11"/>
        <v>12.51769805922112</v>
      </c>
      <c r="Z85" s="5">
        <f t="shared" si="16"/>
        <v>13.388521433755614</v>
      </c>
      <c r="AA85" s="6">
        <f t="shared" si="12"/>
        <v>1.0695673733632682</v>
      </c>
    </row>
    <row r="86" spans="1:27" x14ac:dyDescent="0.25">
      <c r="A86">
        <f t="shared" si="0"/>
        <v>3.0824126166847294E-3</v>
      </c>
      <c r="B86" s="6">
        <v>51.2712</v>
      </c>
      <c r="C86">
        <v>1</v>
      </c>
      <c r="D86" s="4">
        <v>0.28999999999999998</v>
      </c>
      <c r="E86" s="5">
        <v>0.77689200000000003</v>
      </c>
      <c r="F86" s="7">
        <f t="shared" si="1"/>
        <v>2.8398589933916867</v>
      </c>
      <c r="G86" s="17">
        <f t="shared" si="2"/>
        <v>0.94333484066227768</v>
      </c>
      <c r="I86" s="4">
        <f t="shared" si="3"/>
        <v>0.71</v>
      </c>
      <c r="J86" s="6">
        <f t="shared" si="3"/>
        <v>0.22310799999999997</v>
      </c>
      <c r="K86" s="11">
        <f t="shared" si="4"/>
        <v>0.31339335038488086</v>
      </c>
      <c r="L86" s="18">
        <f t="shared" si="5"/>
        <v>1.0026907697064833</v>
      </c>
      <c r="O86" s="4">
        <f t="shared" si="13"/>
        <v>-6.1021135205574478E-2</v>
      </c>
      <c r="P86" s="6">
        <f t="shared" si="14"/>
        <v>6.1021135205574478E-2</v>
      </c>
      <c r="Q86" s="14"/>
      <c r="R86" s="4">
        <f t="shared" ref="R86:R121" si="17">8.314*(273.15+B86)*((D86*LN(G86))+(I86*LN(L86)))</f>
        <v>-40.482770553199465</v>
      </c>
      <c r="S86" s="5">
        <f t="shared" si="6"/>
        <v>1.0437544007263071</v>
      </c>
      <c r="T86" s="6">
        <f t="shared" si="7"/>
        <v>-1.1602961669468304</v>
      </c>
      <c r="U86" s="14"/>
      <c r="V86" s="4">
        <f t="shared" si="8"/>
        <v>-40.482770553199465</v>
      </c>
      <c r="W86" s="5">
        <f t="shared" si="9"/>
        <v>-0.5361304754646965</v>
      </c>
      <c r="X86" s="5">
        <f t="shared" si="10"/>
        <v>110.40004578180248</v>
      </c>
      <c r="Y86" s="5">
        <f t="shared" si="11"/>
        <v>12.731775916401388</v>
      </c>
      <c r="Z86" s="5">
        <f t="shared" si="16"/>
        <v>13.606338660311508</v>
      </c>
      <c r="AA86" s="6">
        <f t="shared" si="12"/>
        <v>1.0686913396569828</v>
      </c>
    </row>
    <row r="87" spans="1:27" x14ac:dyDescent="0.25">
      <c r="A87">
        <f t="shared" si="0"/>
        <v>3.089146592362394E-3</v>
      </c>
      <c r="B87" s="6">
        <v>50.564</v>
      </c>
      <c r="C87">
        <v>1</v>
      </c>
      <c r="D87" s="4">
        <v>0.3</v>
      </c>
      <c r="E87" s="5">
        <v>0.78734300000000002</v>
      </c>
      <c r="F87" s="7">
        <f t="shared" si="1"/>
        <v>2.781560236812755</v>
      </c>
      <c r="G87" s="17">
        <f t="shared" si="2"/>
        <v>0.94352681345269662</v>
      </c>
      <c r="I87" s="4">
        <f t="shared" si="3"/>
        <v>0.7</v>
      </c>
      <c r="J87" s="6">
        <f t="shared" si="3"/>
        <v>0.21265699999999998</v>
      </c>
      <c r="K87" s="11">
        <f t="shared" si="4"/>
        <v>0.30298648101817999</v>
      </c>
      <c r="L87" s="18">
        <f t="shared" si="5"/>
        <v>1.0026708560224036</v>
      </c>
      <c r="O87" s="4">
        <f t="shared" si="13"/>
        <v>-6.0797791068182748E-2</v>
      </c>
      <c r="P87" s="6">
        <f t="shared" si="14"/>
        <v>6.0797791068182748E-2</v>
      </c>
      <c r="Q87" s="14"/>
      <c r="R87" s="4">
        <f>8.314*(273.15+B87)*((D87*LN(G87))+(I87*LN(L87)))</f>
        <v>-41.909942046623961</v>
      </c>
      <c r="S87" s="5">
        <f t="shared" si="6"/>
        <v>1.0230120065319572</v>
      </c>
      <c r="T87" s="6">
        <f t="shared" si="7"/>
        <v>-1.1940670915698566</v>
      </c>
      <c r="U87" s="14"/>
      <c r="V87" s="4">
        <f t="shared" si="8"/>
        <v>-41.909942046623961</v>
      </c>
      <c r="W87" s="5">
        <f t="shared" si="9"/>
        <v>-0.54451540383517893</v>
      </c>
      <c r="X87" s="5">
        <f t="shared" si="10"/>
        <v>110.08878517889197</v>
      </c>
      <c r="Y87" s="5">
        <f t="shared" si="11"/>
        <v>12.931163247919882</v>
      </c>
      <c r="Z87" s="5">
        <f t="shared" si="16"/>
        <v>13.808817880536367</v>
      </c>
      <c r="AA87" s="6">
        <f t="shared" si="12"/>
        <v>1.0678712824043626</v>
      </c>
    </row>
    <row r="88" spans="1:27" x14ac:dyDescent="0.25">
      <c r="A88">
        <f t="shared" si="0"/>
        <v>3.0957921683268884E-3</v>
      </c>
      <c r="B88" s="6">
        <v>49.869100000000003</v>
      </c>
      <c r="C88">
        <v>1</v>
      </c>
      <c r="D88" s="4">
        <v>0.31</v>
      </c>
      <c r="E88" s="5">
        <v>0.79726300000000005</v>
      </c>
      <c r="F88" s="7">
        <f t="shared" si="1"/>
        <v>2.7251336582722736</v>
      </c>
      <c r="G88" s="17">
        <f t="shared" si="2"/>
        <v>0.94373944603611915</v>
      </c>
      <c r="I88" s="4">
        <f t="shared" si="3"/>
        <v>0.69</v>
      </c>
      <c r="J88" s="6">
        <f t="shared" si="3"/>
        <v>0.20273699999999995</v>
      </c>
      <c r="K88" s="11">
        <f t="shared" si="4"/>
        <v>0.29304799836068507</v>
      </c>
      <c r="L88" s="18">
        <f t="shared" si="5"/>
        <v>1.0026403209511001</v>
      </c>
      <c r="O88" s="4">
        <f t="shared" si="13"/>
        <v>-6.0542002916617321E-2</v>
      </c>
      <c r="P88" s="6">
        <f t="shared" si="14"/>
        <v>6.0542002916617321E-2</v>
      </c>
      <c r="Q88" s="14"/>
      <c r="R88" s="4">
        <f t="shared" si="17"/>
        <v>-43.321585842985485</v>
      </c>
      <c r="S88" s="5">
        <f t="shared" si="6"/>
        <v>1.0025174758196054</v>
      </c>
      <c r="T88" s="6">
        <f t="shared" si="7"/>
        <v>-1.2274188664509322</v>
      </c>
      <c r="U88" s="14"/>
      <c r="V88" s="4">
        <f t="shared" si="8"/>
        <v>-43.321585842985485</v>
      </c>
      <c r="W88" s="5">
        <f t="shared" si="9"/>
        <v>-0.55226977982411807</v>
      </c>
      <c r="X88" s="5">
        <f t="shared" si="10"/>
        <v>109.77752457598147</v>
      </c>
      <c r="Y88" s="5">
        <f t="shared" si="11"/>
        <v>13.116013823398047</v>
      </c>
      <c r="Z88" s="5">
        <f t="shared" si="16"/>
        <v>13.996134953981652</v>
      </c>
      <c r="AA88" s="6">
        <f t="shared" si="12"/>
        <v>1.0671027907132524</v>
      </c>
    </row>
    <row r="89" spans="1:27" x14ac:dyDescent="0.25">
      <c r="A89">
        <f t="shared" si="0"/>
        <v>3.1023508994645968E-3</v>
      </c>
      <c r="B89" s="6">
        <v>49.186199999999999</v>
      </c>
      <c r="C89">
        <v>1</v>
      </c>
      <c r="D89" s="4">
        <v>0.32</v>
      </c>
      <c r="E89" s="5">
        <v>0.80668200000000001</v>
      </c>
      <c r="F89" s="7">
        <f t="shared" si="1"/>
        <v>2.6705032321667295</v>
      </c>
      <c r="G89" s="17">
        <f t="shared" si="2"/>
        <v>0.94397236432275999</v>
      </c>
      <c r="I89" s="4">
        <f t="shared" si="3"/>
        <v>0.67999999999999994</v>
      </c>
      <c r="J89" s="6">
        <f t="shared" si="3"/>
        <v>0.19331799999999999</v>
      </c>
      <c r="K89" s="11">
        <f t="shared" si="4"/>
        <v>0.28355239148873707</v>
      </c>
      <c r="L89" s="18">
        <f t="shared" si="5"/>
        <v>1.0026054620028853</v>
      </c>
      <c r="O89" s="4">
        <f t="shared" si="13"/>
        <v>-6.0260462017913699E-2</v>
      </c>
      <c r="P89" s="6">
        <f t="shared" si="14"/>
        <v>6.0260462017913699E-2</v>
      </c>
      <c r="Q89" s="14"/>
      <c r="R89" s="4">
        <f t="shared" si="17"/>
        <v>-44.704199487307385</v>
      </c>
      <c r="S89" s="5">
        <f t="shared" si="6"/>
        <v>0.98226693111964025</v>
      </c>
      <c r="T89" s="6">
        <f t="shared" si="7"/>
        <v>-1.2603583704587882</v>
      </c>
      <c r="U89" s="14"/>
      <c r="V89" s="4">
        <f t="shared" si="8"/>
        <v>-44.704199487307385</v>
      </c>
      <c r="W89" s="5">
        <f t="shared" si="9"/>
        <v>-0.55939954812849157</v>
      </c>
      <c r="X89" s="5">
        <f t="shared" si="10"/>
        <v>109.46626397307097</v>
      </c>
      <c r="Y89" s="5">
        <f t="shared" si="11"/>
        <v>13.286581347167571</v>
      </c>
      <c r="Z89" s="5">
        <f t="shared" si="16"/>
        <v>14.168565465631502</v>
      </c>
      <c r="AA89" s="6">
        <f t="shared" si="12"/>
        <v>1.0663815691499869</v>
      </c>
    </row>
    <row r="90" spans="1:27" x14ac:dyDescent="0.25">
      <c r="A90">
        <f t="shared" si="0"/>
        <v>3.1088234315752626E-3</v>
      </c>
      <c r="B90" s="6">
        <v>48.515099999999997</v>
      </c>
      <c r="C90">
        <v>1</v>
      </c>
      <c r="D90" s="4">
        <v>0.33</v>
      </c>
      <c r="E90" s="5">
        <v>0.81562900000000005</v>
      </c>
      <c r="F90" s="7">
        <f t="shared" si="1"/>
        <v>2.6176036842251351</v>
      </c>
      <c r="G90" s="17">
        <f t="shared" si="2"/>
        <v>0.94422354506834982</v>
      </c>
      <c r="I90" s="4">
        <f t="shared" ref="I90:J121" si="18">1-D90</f>
        <v>0.66999999999999993</v>
      </c>
      <c r="J90" s="6">
        <f t="shared" si="18"/>
        <v>0.18437099999999995</v>
      </c>
      <c r="K90" s="11">
        <f t="shared" si="4"/>
        <v>0.27447696310272024</v>
      </c>
      <c r="L90" s="18">
        <f t="shared" si="5"/>
        <v>1.0025635445111718</v>
      </c>
      <c r="O90" s="4">
        <f t="shared" si="13"/>
        <v>-5.9952598890163827E-2</v>
      </c>
      <c r="P90" s="6">
        <f t="shared" si="14"/>
        <v>5.9952598890163827E-2</v>
      </c>
      <c r="Q90" s="14"/>
      <c r="R90" s="4">
        <f t="shared" si="17"/>
        <v>-46.062800175741067</v>
      </c>
      <c r="S90" s="5">
        <f t="shared" si="6"/>
        <v>0.9622592749073966</v>
      </c>
      <c r="T90" s="6">
        <f t="shared" si="7"/>
        <v>-1.2928879446773534</v>
      </c>
      <c r="U90" s="14"/>
      <c r="V90" s="4">
        <f t="shared" si="8"/>
        <v>-46.062800175741067</v>
      </c>
      <c r="W90" s="5">
        <f t="shared" si="9"/>
        <v>-0.56591345561230655</v>
      </c>
      <c r="X90" s="5">
        <f t="shared" si="10"/>
        <v>109.15500337016047</v>
      </c>
      <c r="Y90" s="5">
        <f t="shared" si="11"/>
        <v>13.443020364156327</v>
      </c>
      <c r="Z90" s="5">
        <f t="shared" si="16"/>
        <v>14.326284721987179</v>
      </c>
      <c r="AA90" s="59">
        <f t="shared" si="12"/>
        <v>1.0657043085485414</v>
      </c>
    </row>
    <row r="91" spans="1:27" x14ac:dyDescent="0.25">
      <c r="A91">
        <f t="shared" si="0"/>
        <v>3.1152104511572389E-3</v>
      </c>
      <c r="B91" s="6">
        <v>47.855600000000003</v>
      </c>
      <c r="C91">
        <v>1</v>
      </c>
      <c r="D91" s="4">
        <v>0.34</v>
      </c>
      <c r="E91" s="5">
        <v>0.82413000000000003</v>
      </c>
      <c r="F91" s="7">
        <f t="shared" si="1"/>
        <v>2.5663720944481714</v>
      </c>
      <c r="G91" s="17">
        <f t="shared" si="2"/>
        <v>0.94448960458599385</v>
      </c>
      <c r="I91" s="4">
        <f t="shared" si="18"/>
        <v>0.65999999999999992</v>
      </c>
      <c r="J91" s="6">
        <f t="shared" si="18"/>
        <v>0.17586999999999997</v>
      </c>
      <c r="K91" s="11">
        <f t="shared" si="4"/>
        <v>0.2658002600451983</v>
      </c>
      <c r="L91" s="18">
        <f t="shared" si="5"/>
        <v>1.0025185713677813</v>
      </c>
      <c r="O91" s="4">
        <f t="shared" si="13"/>
        <v>-5.9626003444806709E-2</v>
      </c>
      <c r="P91" s="6">
        <f t="shared" si="14"/>
        <v>5.9626003444806709E-2</v>
      </c>
      <c r="Q91" s="14"/>
      <c r="R91" s="4">
        <f t="shared" si="17"/>
        <v>-47.391765647760067</v>
      </c>
      <c r="S91" s="5">
        <f t="shared" si="6"/>
        <v>0.94249326520831578</v>
      </c>
      <c r="T91" s="6">
        <f t="shared" si="7"/>
        <v>-1.3250101543543424</v>
      </c>
      <c r="U91" s="14"/>
      <c r="V91" s="4">
        <f t="shared" si="8"/>
        <v>-47.391765647760067</v>
      </c>
      <c r="W91" s="5">
        <f t="shared" si="9"/>
        <v>-0.57181642779212871</v>
      </c>
      <c r="X91" s="5">
        <f t="shared" si="10"/>
        <v>108.84374276724996</v>
      </c>
      <c r="Y91" s="5">
        <f t="shared" si="11"/>
        <v>13.585485680746022</v>
      </c>
      <c r="Z91" s="5">
        <f t="shared" si="16"/>
        <v>14.469467747086583</v>
      </c>
      <c r="AA91" s="6">
        <f t="shared" si="12"/>
        <v>1.0650681239606605</v>
      </c>
    </row>
    <row r="92" spans="1:27" x14ac:dyDescent="0.25">
      <c r="A92">
        <f t="shared" si="0"/>
        <v>3.1215146338166794E-3</v>
      </c>
      <c r="B92" s="6">
        <v>47.207299999999996</v>
      </c>
      <c r="C92">
        <v>1</v>
      </c>
      <c r="D92" s="4">
        <v>0.35</v>
      </c>
      <c r="E92" s="5">
        <v>0.83221299999999998</v>
      </c>
      <c r="F92" s="7">
        <f t="shared" si="1"/>
        <v>2.5167326053330439</v>
      </c>
      <c r="G92" s="17">
        <f t="shared" si="2"/>
        <v>0.94477713823585818</v>
      </c>
      <c r="I92" s="4">
        <f t="shared" si="18"/>
        <v>0.65</v>
      </c>
      <c r="J92" s="6">
        <f t="shared" si="18"/>
        <v>0.16778700000000002</v>
      </c>
      <c r="K92" s="11">
        <f t="shared" si="4"/>
        <v>0.25749947476819762</v>
      </c>
      <c r="L92" s="18">
        <f t="shared" si="5"/>
        <v>1.0024635832217508</v>
      </c>
      <c r="O92" s="4">
        <f t="shared" si="13"/>
        <v>-5.9266765431354021E-2</v>
      </c>
      <c r="P92" s="6">
        <f t="shared" si="14"/>
        <v>5.9266765431354021E-2</v>
      </c>
      <c r="Q92" s="14"/>
      <c r="R92" s="4">
        <f t="shared" si="17"/>
        <v>-48.69537264241918</v>
      </c>
      <c r="S92" s="5">
        <f t="shared" si="6"/>
        <v>0.92296147504417581</v>
      </c>
      <c r="T92" s="6">
        <f t="shared" si="7"/>
        <v>-1.3567375986155814</v>
      </c>
      <c r="U92" s="14"/>
      <c r="V92" s="4">
        <f t="shared" si="8"/>
        <v>-48.69537264241918</v>
      </c>
      <c r="W92" s="5">
        <f t="shared" si="9"/>
        <v>-0.57712573716019788</v>
      </c>
      <c r="X92" s="5">
        <f t="shared" si="10"/>
        <v>108.53248216433947</v>
      </c>
      <c r="Y92" s="5">
        <f t="shared" si="11"/>
        <v>13.71433218966618</v>
      </c>
      <c r="Z92" s="5">
        <f t="shared" si="16"/>
        <v>14.598489278452575</v>
      </c>
      <c r="AA92" s="6">
        <f t="shared" si="12"/>
        <v>1.0644695692476089</v>
      </c>
    </row>
    <row r="93" spans="1:27" x14ac:dyDescent="0.25">
      <c r="A93">
        <f t="shared" si="0"/>
        <v>3.1277357914000401E-3</v>
      </c>
      <c r="B93" s="6">
        <v>46.570099999999996</v>
      </c>
      <c r="C93">
        <v>1</v>
      </c>
      <c r="D93" s="4">
        <v>0.36</v>
      </c>
      <c r="E93" s="5">
        <v>0.83989999999999998</v>
      </c>
      <c r="F93" s="7">
        <f t="shared" si="1"/>
        <v>2.4686348827523785</v>
      </c>
      <c r="G93" s="17">
        <f t="shared" si="2"/>
        <v>0.94507923057229903</v>
      </c>
      <c r="I93" s="4">
        <f t="shared" si="18"/>
        <v>0.64</v>
      </c>
      <c r="J93" s="6">
        <f t="shared" si="18"/>
        <v>0.16010000000000002</v>
      </c>
      <c r="K93" s="11">
        <f t="shared" si="4"/>
        <v>0.24955685952327694</v>
      </c>
      <c r="L93" s="18">
        <f t="shared" si="5"/>
        <v>1.0024018192802557</v>
      </c>
      <c r="O93" s="4">
        <f t="shared" si="13"/>
        <v>-5.8885452649990767E-2</v>
      </c>
      <c r="P93" s="6">
        <f t="shared" si="14"/>
        <v>5.8885452649990767E-2</v>
      </c>
      <c r="Q93" s="14"/>
      <c r="R93" s="4">
        <f t="shared" si="17"/>
        <v>-49.972805388207995</v>
      </c>
      <c r="S93" s="5">
        <f t="shared" si="6"/>
        <v>0.90366531880890488</v>
      </c>
      <c r="T93" s="6">
        <f t="shared" si="7"/>
        <v>-1.3880684958735601</v>
      </c>
      <c r="U93" s="14"/>
      <c r="V93" s="4">
        <f t="shared" si="8"/>
        <v>-49.972805388207995</v>
      </c>
      <c r="W93" s="5">
        <f t="shared" si="9"/>
        <v>-0.58184414601935774</v>
      </c>
      <c r="X93" s="5">
        <f t="shared" si="10"/>
        <v>108.22122156142898</v>
      </c>
      <c r="Y93" s="5">
        <f t="shared" si="11"/>
        <v>13.829615705129104</v>
      </c>
      <c r="Z93" s="5">
        <f t="shared" si="16"/>
        <v>14.713423762973321</v>
      </c>
      <c r="AA93" s="6">
        <f t="shared" si="12"/>
        <v>1.0639069137341561</v>
      </c>
    </row>
    <row r="94" spans="1:27" x14ac:dyDescent="0.25">
      <c r="A94">
        <f t="shared" si="0"/>
        <v>3.1338747415336808E-3</v>
      </c>
      <c r="B94" s="6">
        <v>45.943800000000003</v>
      </c>
      <c r="C94">
        <v>1</v>
      </c>
      <c r="D94" s="4">
        <v>0.37</v>
      </c>
      <c r="E94" s="5">
        <v>0.84721299999999999</v>
      </c>
      <c r="F94" s="7">
        <f t="shared" si="1"/>
        <v>2.4220228515449085</v>
      </c>
      <c r="G94" s="17">
        <f t="shared" si="2"/>
        <v>0.94539358429435061</v>
      </c>
      <c r="I94" s="4">
        <f t="shared" si="18"/>
        <v>0.63</v>
      </c>
      <c r="J94" s="6">
        <f t="shared" si="18"/>
        <v>0.15278700000000001</v>
      </c>
      <c r="K94" s="11">
        <f t="shared" si="4"/>
        <v>0.24195436573659501</v>
      </c>
      <c r="L94" s="18">
        <f t="shared" si="5"/>
        <v>1.0023338363031125</v>
      </c>
      <c r="O94" s="4">
        <f t="shared" si="13"/>
        <v>-5.8485064017126324E-2</v>
      </c>
      <c r="P94" s="6">
        <f t="shared" si="14"/>
        <v>5.8485064017126324E-2</v>
      </c>
      <c r="Q94" s="14"/>
      <c r="R94" s="4">
        <f t="shared" si="17"/>
        <v>-51.224024439480523</v>
      </c>
      <c r="S94" s="5">
        <f t="shared" si="6"/>
        <v>0.88460308007603139</v>
      </c>
      <c r="T94" s="6">
        <f t="shared" si="7"/>
        <v>-1.4190061419436448</v>
      </c>
      <c r="U94" s="14"/>
      <c r="V94" s="4">
        <f t="shared" si="8"/>
        <v>-51.224024439480523</v>
      </c>
      <c r="W94" s="5">
        <f t="shared" si="9"/>
        <v>-0.58597908634563001</v>
      </c>
      <c r="X94" s="5">
        <f t="shared" si="10"/>
        <v>107.90996095851847</v>
      </c>
      <c r="Y94" s="5">
        <f t="shared" si="11"/>
        <v>13.931492045678555</v>
      </c>
      <c r="Z94" s="5">
        <f t="shared" si="16"/>
        <v>14.814445352710607</v>
      </c>
      <c r="AA94" s="6">
        <f t="shared" si="12"/>
        <v>1.0633782299941044</v>
      </c>
    </row>
    <row r="95" spans="1:27" x14ac:dyDescent="0.25">
      <c r="A95">
        <f t="shared" si="0"/>
        <v>3.1399333266557421E-3</v>
      </c>
      <c r="B95" s="6">
        <v>45.328099999999999</v>
      </c>
      <c r="C95">
        <v>1</v>
      </c>
      <c r="D95" s="4">
        <v>0.38</v>
      </c>
      <c r="E95" s="5">
        <v>0.85417399999999999</v>
      </c>
      <c r="F95" s="7">
        <f t="shared" si="1"/>
        <v>2.3768351534283578</v>
      </c>
      <c r="G95" s="17">
        <f t="shared" si="2"/>
        <v>0.94572242948662155</v>
      </c>
      <c r="I95" s="4">
        <f t="shared" si="18"/>
        <v>0.62</v>
      </c>
      <c r="J95" s="6">
        <f t="shared" si="18"/>
        <v>0.14582600000000001</v>
      </c>
      <c r="K95" s="11">
        <f t="shared" si="4"/>
        <v>0.23467375103548879</v>
      </c>
      <c r="L95" s="18">
        <f t="shared" si="5"/>
        <v>1.0022562164222737</v>
      </c>
      <c r="O95" s="4">
        <f t="shared" si="13"/>
        <v>-5.8059842891810612E-2</v>
      </c>
      <c r="P95" s="6">
        <f t="shared" si="14"/>
        <v>5.8059842891810612E-2</v>
      </c>
      <c r="Q95" s="14"/>
      <c r="R95" s="4">
        <f t="shared" si="17"/>
        <v>-52.450976457643975</v>
      </c>
      <c r="S95" s="5">
        <f t="shared" si="6"/>
        <v>0.86576983529096496</v>
      </c>
      <c r="T95" s="6">
        <f t="shared" si="7"/>
        <v>-1.4495590228762001</v>
      </c>
      <c r="U95" s="14"/>
      <c r="V95" s="4">
        <f t="shared" si="8"/>
        <v>-52.450976457643975</v>
      </c>
      <c r="W95" s="5">
        <f t="shared" si="9"/>
        <v>-0.58954312208359771</v>
      </c>
      <c r="X95" s="5">
        <f t="shared" si="10"/>
        <v>107.59870035560797</v>
      </c>
      <c r="Y95" s="5">
        <f t="shared" si="11"/>
        <v>14.020217434921594</v>
      </c>
      <c r="Z95" s="5">
        <f t="shared" si="16"/>
        <v>14.901827900635453</v>
      </c>
      <c r="AA95" s="6">
        <f t="shared" si="12"/>
        <v>1.0628813689806222</v>
      </c>
    </row>
    <row r="96" spans="1:27" x14ac:dyDescent="0.25">
      <c r="A96">
        <f t="shared" si="0"/>
        <v>3.1459134427083545E-3</v>
      </c>
      <c r="B96" s="6">
        <v>44.722700000000003</v>
      </c>
      <c r="C96">
        <v>1</v>
      </c>
      <c r="D96" s="4">
        <v>0.39</v>
      </c>
      <c r="E96" s="5">
        <v>0.86080199999999996</v>
      </c>
      <c r="F96" s="7">
        <f t="shared" si="1"/>
        <v>2.3330127571198278</v>
      </c>
      <c r="G96" s="17">
        <f t="shared" si="2"/>
        <v>0.94606624359373359</v>
      </c>
      <c r="I96" s="4">
        <f t="shared" si="18"/>
        <v>0.61</v>
      </c>
      <c r="J96" s="6">
        <f t="shared" si="18"/>
        <v>0.13919800000000004</v>
      </c>
      <c r="K96" s="11">
        <f t="shared" si="4"/>
        <v>0.22769780895610911</v>
      </c>
      <c r="L96" s="18">
        <f t="shared" si="5"/>
        <v>1.0021767168911904</v>
      </c>
      <c r="O96" s="4">
        <f t="shared" si="13"/>
        <v>-5.7617038716575766E-2</v>
      </c>
      <c r="P96" s="6">
        <f t="shared" si="14"/>
        <v>5.7617038716575766E-2</v>
      </c>
      <c r="Q96" s="14"/>
      <c r="R96" s="4">
        <f t="shared" si="17"/>
        <v>-53.638915986704227</v>
      </c>
      <c r="S96" s="5">
        <f t="shared" si="6"/>
        <v>0.8471604611425716</v>
      </c>
      <c r="T96" s="6">
        <f t="shared" si="7"/>
        <v>-1.4797359284615543</v>
      </c>
      <c r="U96" s="14"/>
      <c r="V96" s="4">
        <f t="shared" si="8"/>
        <v>-53.638915986704227</v>
      </c>
      <c r="W96" s="5">
        <f t="shared" si="9"/>
        <v>-0.59254263034020271</v>
      </c>
      <c r="X96" s="5">
        <f t="shared" si="10"/>
        <v>107.28743975269747</v>
      </c>
      <c r="Y96" s="5">
        <f t="shared" si="11"/>
        <v>14.096048662939699</v>
      </c>
      <c r="Z96" s="5">
        <f t="shared" si="16"/>
        <v>14.975844956289336</v>
      </c>
      <c r="AA96" s="6">
        <f t="shared" si="12"/>
        <v>1.0624143910387265</v>
      </c>
    </row>
    <row r="97" spans="1:27" x14ac:dyDescent="0.25">
      <c r="A97">
        <f t="shared" si="0"/>
        <v>3.1518150514927784E-3</v>
      </c>
      <c r="B97" s="6">
        <v>44.127499999999998</v>
      </c>
      <c r="C97">
        <v>1</v>
      </c>
      <c r="D97" s="4">
        <v>0.4</v>
      </c>
      <c r="E97" s="5">
        <v>0.867116</v>
      </c>
      <c r="F97" s="7">
        <f t="shared" si="1"/>
        <v>2.2905130447595177</v>
      </c>
      <c r="G97" s="17">
        <f t="shared" si="2"/>
        <v>0.9464211544045571</v>
      </c>
      <c r="I97" s="4">
        <f t="shared" si="18"/>
        <v>0.6</v>
      </c>
      <c r="J97" s="6">
        <f t="shared" si="18"/>
        <v>0.132884</v>
      </c>
      <c r="K97" s="11">
        <f t="shared" si="4"/>
        <v>0.22101252328271326</v>
      </c>
      <c r="L97" s="18">
        <f t="shared" si="5"/>
        <v>1.0020849952019717</v>
      </c>
      <c r="O97" s="4">
        <f t="shared" si="13"/>
        <v>-5.7150438685357456E-2</v>
      </c>
      <c r="P97" s="6">
        <f t="shared" si="14"/>
        <v>5.7150438685357456E-2</v>
      </c>
      <c r="Q97" s="14"/>
      <c r="R97" s="4">
        <f t="shared" si="17"/>
        <v>-54.807433879183812</v>
      </c>
      <c r="S97" s="5">
        <f t="shared" si="6"/>
        <v>0.8287758294864942</v>
      </c>
      <c r="T97" s="6">
        <f t="shared" si="7"/>
        <v>-1.5095359126322496</v>
      </c>
      <c r="U97" s="14"/>
      <c r="V97" s="4">
        <f t="shared" si="8"/>
        <v>-54.807433879183812</v>
      </c>
      <c r="W97" s="5">
        <f t="shared" si="9"/>
        <v>-0.59498856664283561</v>
      </c>
      <c r="X97" s="5">
        <f t="shared" si="10"/>
        <v>106.97617914978696</v>
      </c>
      <c r="Y97" s="5">
        <f t="shared" si="11"/>
        <v>14.159042452800669</v>
      </c>
      <c r="Z97" s="5">
        <f t="shared" si="16"/>
        <v>15.036569761370458</v>
      </c>
      <c r="AA97" s="6">
        <f t="shared" si="12"/>
        <v>1.0619764586125817</v>
      </c>
    </row>
    <row r="98" spans="1:27" x14ac:dyDescent="0.25">
      <c r="A98">
        <f t="shared" si="0"/>
        <v>3.1576401313325687E-3</v>
      </c>
      <c r="B98" s="6">
        <v>43.542200000000001</v>
      </c>
      <c r="C98">
        <v>1</v>
      </c>
      <c r="D98" s="4">
        <v>0.41</v>
      </c>
      <c r="E98" s="5">
        <v>0.87313300000000005</v>
      </c>
      <c r="F98" s="7">
        <f t="shared" si="1"/>
        <v>2.2492807828563781</v>
      </c>
      <c r="G98" s="17">
        <f t="shared" si="2"/>
        <v>0.9467882796839816</v>
      </c>
      <c r="I98" s="4">
        <f t="shared" si="18"/>
        <v>0.59000000000000008</v>
      </c>
      <c r="J98" s="6">
        <f t="shared" si="18"/>
        <v>0.12686699999999995</v>
      </c>
      <c r="K98" s="11">
        <f t="shared" si="4"/>
        <v>0.21460240765193589</v>
      </c>
      <c r="L98" s="18">
        <f t="shared" si="5"/>
        <v>1.0019869577049556</v>
      </c>
      <c r="O98" s="4">
        <f t="shared" si="13"/>
        <v>-5.6664766606377794E-2</v>
      </c>
      <c r="P98" s="6">
        <f t="shared" si="14"/>
        <v>5.6664766606377794E-2</v>
      </c>
      <c r="Q98" s="14"/>
      <c r="R98" s="4">
        <f t="shared" si="17"/>
        <v>-55.944399281717502</v>
      </c>
      <c r="S98" s="5">
        <f t="shared" si="6"/>
        <v>0.81061051305288612</v>
      </c>
      <c r="T98" s="6">
        <f t="shared" si="7"/>
        <v>-1.5389682295943463</v>
      </c>
      <c r="U98" s="14"/>
      <c r="V98" s="4">
        <f t="shared" si="8"/>
        <v>-55.944399281717502</v>
      </c>
      <c r="W98" s="5">
        <f t="shared" si="9"/>
        <v>-0.59688851310215463</v>
      </c>
      <c r="X98" s="5">
        <f t="shared" si="10"/>
        <v>106.66491854687646</v>
      </c>
      <c r="Y98" s="5">
        <f t="shared" si="11"/>
        <v>14.209456233020759</v>
      </c>
      <c r="Z98" s="5">
        <f t="shared" si="16"/>
        <v>15.084275245241088</v>
      </c>
      <c r="AA98" s="6">
        <f t="shared" si="12"/>
        <v>1.0615659739453909</v>
      </c>
    </row>
    <row r="99" spans="1:27" x14ac:dyDescent="0.25">
      <c r="A99">
        <f t="shared" si="0"/>
        <v>3.163389711264768E-3</v>
      </c>
      <c r="B99" s="6">
        <v>42.9666</v>
      </c>
      <c r="C99">
        <v>1</v>
      </c>
      <c r="D99" s="4">
        <v>0.42</v>
      </c>
      <c r="E99" s="5">
        <v>0.87886900000000001</v>
      </c>
      <c r="F99" s="7">
        <f t="shared" si="1"/>
        <v>2.2092697168439641</v>
      </c>
      <c r="G99" s="17">
        <f t="shared" si="2"/>
        <v>0.94716603506634234</v>
      </c>
      <c r="I99" s="4">
        <f t="shared" si="18"/>
        <v>0.58000000000000007</v>
      </c>
      <c r="J99" s="6">
        <f t="shared" si="18"/>
        <v>0.12113099999999999</v>
      </c>
      <c r="K99" s="11">
        <f t="shared" si="4"/>
        <v>0.20845389978619466</v>
      </c>
      <c r="L99" s="18">
        <f t="shared" si="5"/>
        <v>1.0018836392043802</v>
      </c>
      <c r="O99" s="4">
        <f t="shared" si="13"/>
        <v>-5.6162741125224014E-2</v>
      </c>
      <c r="P99" s="6">
        <f t="shared" si="14"/>
        <v>5.6162741125224014E-2</v>
      </c>
      <c r="Q99" s="14"/>
      <c r="R99" s="4">
        <f t="shared" si="17"/>
        <v>-57.048837971070292</v>
      </c>
      <c r="S99" s="5">
        <f t="shared" si="6"/>
        <v>0.79266201605374131</v>
      </c>
      <c r="T99" s="6">
        <f t="shared" si="7"/>
        <v>-1.5680373663333569</v>
      </c>
      <c r="U99" s="14"/>
      <c r="V99" s="4">
        <f t="shared" si="8"/>
        <v>-57.048837971070292</v>
      </c>
      <c r="W99" s="5">
        <f t="shared" si="9"/>
        <v>-0.59825010962268044</v>
      </c>
      <c r="X99" s="5">
        <f t="shared" si="10"/>
        <v>106.35365794396597</v>
      </c>
      <c r="Y99" s="5">
        <f t="shared" si="11"/>
        <v>14.247447510504792</v>
      </c>
      <c r="Z99" s="5">
        <f t="shared" si="16"/>
        <v>15.119134020358274</v>
      </c>
      <c r="AA99" s="6">
        <f t="shared" si="12"/>
        <v>1.0611819421837336</v>
      </c>
    </row>
    <row r="100" spans="1:27" x14ac:dyDescent="0.25">
      <c r="A100">
        <f t="shared" si="0"/>
        <v>3.1690648564968206E-3</v>
      </c>
      <c r="B100" s="6">
        <v>42.400500000000001</v>
      </c>
      <c r="C100">
        <v>1</v>
      </c>
      <c r="D100" s="4">
        <v>0.43</v>
      </c>
      <c r="E100" s="5">
        <v>0.88434000000000001</v>
      </c>
      <c r="F100" s="7">
        <f t="shared" si="1"/>
        <v>2.1704352184358262</v>
      </c>
      <c r="G100" s="17">
        <f t="shared" si="2"/>
        <v>0.94755403602643795</v>
      </c>
      <c r="I100" s="4">
        <f t="shared" si="18"/>
        <v>0.57000000000000006</v>
      </c>
      <c r="J100" s="6">
        <f t="shared" si="18"/>
        <v>0.11565999999999999</v>
      </c>
      <c r="K100" s="11">
        <f t="shared" si="4"/>
        <v>0.20255415136399049</v>
      </c>
      <c r="L100" s="18">
        <f t="shared" si="5"/>
        <v>1.001768067133417</v>
      </c>
      <c r="O100" s="4">
        <f t="shared" si="13"/>
        <v>-5.5637819487297326E-2</v>
      </c>
      <c r="P100" s="6">
        <f t="shared" si="14"/>
        <v>5.5637819487297326E-2</v>
      </c>
      <c r="Q100" s="14"/>
      <c r="R100" s="4">
        <f t="shared" si="17"/>
        <v>-58.130582792794364</v>
      </c>
      <c r="S100" s="5">
        <f t="shared" si="6"/>
        <v>0.77492770893376528</v>
      </c>
      <c r="T100" s="6">
        <f t="shared" si="7"/>
        <v>-1.5967480140411692</v>
      </c>
      <c r="U100" s="14"/>
      <c r="V100" s="4">
        <f t="shared" si="8"/>
        <v>-58.130582792794364</v>
      </c>
      <c r="W100" s="5">
        <f t="shared" si="9"/>
        <v>-0.59908520959883993</v>
      </c>
      <c r="X100" s="5">
        <f t="shared" si="10"/>
        <v>106.04239734105548</v>
      </c>
      <c r="Y100" s="5">
        <f t="shared" si="11"/>
        <v>14.273174020622227</v>
      </c>
      <c r="Z100" s="5">
        <f t="shared" si="16"/>
        <v>15.141318377621758</v>
      </c>
      <c r="AA100" s="6">
        <f t="shared" si="12"/>
        <v>1.0608234969842878</v>
      </c>
    </row>
    <row r="101" spans="1:27" x14ac:dyDescent="0.25">
      <c r="A101">
        <f t="shared" si="0"/>
        <v>3.1746676757876992E-3</v>
      </c>
      <c r="B101" s="6">
        <v>41.843600000000002</v>
      </c>
      <c r="C101">
        <v>1</v>
      </c>
      <c r="D101" s="4">
        <v>0.44</v>
      </c>
      <c r="E101" s="5">
        <v>0.88955899999999999</v>
      </c>
      <c r="F101" s="7">
        <f t="shared" si="1"/>
        <v>2.1327274965379326</v>
      </c>
      <c r="G101" s="17">
        <f t="shared" si="2"/>
        <v>0.94795279907155339</v>
      </c>
      <c r="I101" s="4">
        <f t="shared" si="18"/>
        <v>0.56000000000000005</v>
      </c>
      <c r="J101" s="6">
        <f t="shared" si="18"/>
        <v>0.11044100000000001</v>
      </c>
      <c r="K101" s="11">
        <f t="shared" si="4"/>
        <v>0.1968899827653274</v>
      </c>
      <c r="L101" s="18">
        <f t="shared" si="5"/>
        <v>1.001656197327381</v>
      </c>
      <c r="O101" s="4">
        <f t="shared" si="13"/>
        <v>-5.5105395320608361E-2</v>
      </c>
      <c r="P101" s="6">
        <f t="shared" si="14"/>
        <v>5.5105395320608361E-2</v>
      </c>
      <c r="Q101" s="14"/>
      <c r="R101" s="4">
        <f t="shared" si="17"/>
        <v>-59.164025208698668</v>
      </c>
      <c r="S101" s="5">
        <f t="shared" si="6"/>
        <v>0.75740167536801295</v>
      </c>
      <c r="T101" s="6">
        <f t="shared" si="7"/>
        <v>-1.6251101693629246</v>
      </c>
      <c r="U101" s="14"/>
      <c r="V101" s="4">
        <f t="shared" si="8"/>
        <v>-59.164025208698668</v>
      </c>
      <c r="W101" s="5">
        <f t="shared" si="9"/>
        <v>-0.59939650427736035</v>
      </c>
      <c r="X101" s="5">
        <f t="shared" si="10"/>
        <v>105.73113673814497</v>
      </c>
      <c r="Y101" s="5">
        <f t="shared" si="11"/>
        <v>14.286894350726449</v>
      </c>
      <c r="Z101" s="5">
        <f t="shared" si="16"/>
        <v>15.151100281642016</v>
      </c>
      <c r="AA101" s="6">
        <f t="shared" si="12"/>
        <v>1.0604894184628464</v>
      </c>
    </row>
    <row r="102" spans="1:27" x14ac:dyDescent="0.25">
      <c r="A102">
        <f t="shared" si="0"/>
        <v>3.1801983044454723E-3</v>
      </c>
      <c r="B102" s="6">
        <v>41.2958</v>
      </c>
      <c r="C102">
        <v>1</v>
      </c>
      <c r="D102" s="4">
        <v>0.45</v>
      </c>
      <c r="E102" s="5">
        <v>0.89454100000000003</v>
      </c>
      <c r="F102" s="7">
        <f t="shared" si="1"/>
        <v>2.0961118904795124</v>
      </c>
      <c r="G102" s="17">
        <f t="shared" si="2"/>
        <v>0.94836010325485942</v>
      </c>
      <c r="I102" s="4">
        <f t="shared" si="18"/>
        <v>0.55000000000000004</v>
      </c>
      <c r="J102" s="6">
        <f t="shared" si="18"/>
        <v>0.10545899999999997</v>
      </c>
      <c r="K102" s="11">
        <f t="shared" si="4"/>
        <v>0.1914509069781741</v>
      </c>
      <c r="L102" s="18">
        <f t="shared" si="5"/>
        <v>1.0015290049552785</v>
      </c>
      <c r="O102" s="4">
        <f t="shared" si="13"/>
        <v>-5.4548830317344831E-2</v>
      </c>
      <c r="P102" s="6">
        <f t="shared" si="14"/>
        <v>5.4548830317344831E-2</v>
      </c>
      <c r="Q102" s="14"/>
      <c r="R102" s="4">
        <f t="shared" si="17"/>
        <v>-60.178983170187045</v>
      </c>
      <c r="S102" s="5">
        <f t="shared" si="6"/>
        <v>0.74008414789634425</v>
      </c>
      <c r="T102" s="6">
        <f t="shared" si="7"/>
        <v>-1.6531238636546772</v>
      </c>
      <c r="U102" s="14"/>
      <c r="V102" s="4">
        <f t="shared" si="8"/>
        <v>-60.178983170187045</v>
      </c>
      <c r="W102" s="5">
        <f t="shared" si="9"/>
        <v>-0.59919939488215435</v>
      </c>
      <c r="X102" s="5">
        <f t="shared" si="10"/>
        <v>105.41987613523446</v>
      </c>
      <c r="Y102" s="5">
        <f t="shared" si="11"/>
        <v>14.288666207039629</v>
      </c>
      <c r="Z102" s="5">
        <f t="shared" si="16"/>
        <v>15.148551365921833</v>
      </c>
      <c r="AA102" s="6">
        <f t="shared" si="12"/>
        <v>1.060179525955933</v>
      </c>
    </row>
    <row r="103" spans="1:27" x14ac:dyDescent="0.25">
      <c r="A103">
        <f t="shared" si="0"/>
        <v>3.185657913222042E-3</v>
      </c>
      <c r="B103" s="6">
        <v>40.756900000000002</v>
      </c>
      <c r="C103">
        <v>1</v>
      </c>
      <c r="D103" s="4">
        <v>0.46</v>
      </c>
      <c r="E103" s="5">
        <v>0.89929700000000001</v>
      </c>
      <c r="F103" s="7">
        <f t="shared" si="1"/>
        <v>2.0605482817385865</v>
      </c>
      <c r="G103" s="17">
        <f t="shared" si="2"/>
        <v>0.94877343840317341</v>
      </c>
      <c r="I103" s="4">
        <f t="shared" si="18"/>
        <v>0.54</v>
      </c>
      <c r="J103" s="6">
        <f t="shared" si="18"/>
        <v>0.10070299999999999</v>
      </c>
      <c r="K103" s="11">
        <f t="shared" si="4"/>
        <v>0.18622598180547342</v>
      </c>
      <c r="L103" s="18">
        <f t="shared" si="5"/>
        <v>1.0014018196012857</v>
      </c>
      <c r="O103" s="4">
        <f t="shared" si="13"/>
        <v>-5.3986084037636911E-2</v>
      </c>
      <c r="P103" s="6">
        <f t="shared" si="14"/>
        <v>5.3986084037636911E-2</v>
      </c>
      <c r="Q103" s="14"/>
      <c r="R103" s="4">
        <f t="shared" si="17"/>
        <v>-61.155333581234792</v>
      </c>
      <c r="S103" s="5">
        <f t="shared" si="6"/>
        <v>0.72297210357199604</v>
      </c>
      <c r="T103" s="6">
        <f t="shared" si="7"/>
        <v>-1.6807943867872406</v>
      </c>
      <c r="U103" s="14"/>
      <c r="V103" s="4">
        <f t="shared" si="8"/>
        <v>-61.155333581234792</v>
      </c>
      <c r="W103" s="5">
        <f t="shared" si="9"/>
        <v>-0.59849456190984307</v>
      </c>
      <c r="X103" s="5">
        <f t="shared" si="10"/>
        <v>105.10861553232397</v>
      </c>
      <c r="Y103" s="5">
        <f t="shared" si="11"/>
        <v>14.278647981241599</v>
      </c>
      <c r="Z103" s="5">
        <f t="shared" si="16"/>
        <v>15.133842927955072</v>
      </c>
      <c r="AA103" s="6">
        <f t="shared" si="12"/>
        <v>1.059893271956629</v>
      </c>
    </row>
    <row r="104" spans="1:27" x14ac:dyDescent="0.25">
      <c r="A104">
        <f t="shared" si="0"/>
        <v>3.1910487253994078E-3</v>
      </c>
      <c r="B104" s="6">
        <v>40.226599999999998</v>
      </c>
      <c r="C104">
        <v>1</v>
      </c>
      <c r="D104" s="4">
        <v>0.47</v>
      </c>
      <c r="E104" s="5">
        <v>0.90384100000000001</v>
      </c>
      <c r="F104" s="7">
        <f t="shared" si="1"/>
        <v>2.0259914680209681</v>
      </c>
      <c r="G104" s="17">
        <f t="shared" si="2"/>
        <v>0.94919746099686231</v>
      </c>
      <c r="I104" s="4">
        <f t="shared" si="18"/>
        <v>0.53</v>
      </c>
      <c r="J104" s="6">
        <f t="shared" si="18"/>
        <v>9.6158999999999994E-2</v>
      </c>
      <c r="K104" s="11">
        <f t="shared" si="4"/>
        <v>0.18120389514399787</v>
      </c>
      <c r="L104" s="18">
        <f t="shared" si="5"/>
        <v>1.0012592462624432</v>
      </c>
      <c r="O104" s="4">
        <f t="shared" si="13"/>
        <v>-5.3396883388361259E-2</v>
      </c>
      <c r="P104" s="6">
        <f t="shared" si="14"/>
        <v>5.3396883388361259E-2</v>
      </c>
      <c r="Q104" s="14"/>
      <c r="R104" s="4">
        <f t="shared" si="17"/>
        <v>-62.108047682996961</v>
      </c>
      <c r="S104" s="5">
        <f t="shared" si="6"/>
        <v>0.70605919457427191</v>
      </c>
      <c r="T104" s="6">
        <f t="shared" si="7"/>
        <v>-1.7081323892246227</v>
      </c>
      <c r="U104" s="14"/>
      <c r="V104" s="4">
        <f t="shared" si="8"/>
        <v>-62.108047682996961</v>
      </c>
      <c r="W104" s="5">
        <f t="shared" si="9"/>
        <v>-0.59730042595483557</v>
      </c>
      <c r="X104" s="5">
        <f t="shared" si="10"/>
        <v>104.79735492941346</v>
      </c>
      <c r="Y104" s="5">
        <f t="shared" si="11"/>
        <v>14.257099134898688</v>
      </c>
      <c r="Z104" s="5">
        <f t="shared" si="16"/>
        <v>15.107245924236054</v>
      </c>
      <c r="AA104" s="6">
        <f t="shared" si="12"/>
        <v>1.0596297171881457</v>
      </c>
    </row>
    <row r="105" spans="1:27" x14ac:dyDescent="0.25">
      <c r="A105">
        <f t="shared" si="0"/>
        <v>3.1963709682574799E-3</v>
      </c>
      <c r="B105" s="6">
        <v>39.704799999999999</v>
      </c>
      <c r="C105">
        <v>1</v>
      </c>
      <c r="D105" s="4">
        <v>0.48</v>
      </c>
      <c r="E105" s="5">
        <v>0.90818299999999996</v>
      </c>
      <c r="F105" s="7">
        <f t="shared" si="1"/>
        <v>1.9924106965536115</v>
      </c>
      <c r="G105" s="17">
        <f t="shared" si="2"/>
        <v>0.9496274638253307</v>
      </c>
      <c r="I105" s="4">
        <f t="shared" si="18"/>
        <v>0.52</v>
      </c>
      <c r="J105" s="6">
        <f t="shared" si="18"/>
        <v>9.1817000000000037E-2</v>
      </c>
      <c r="K105" s="11">
        <f t="shared" si="4"/>
        <v>0.17637578398506765</v>
      </c>
      <c r="L105" s="18">
        <f t="shared" si="5"/>
        <v>1.0011076909577497</v>
      </c>
      <c r="O105" s="4">
        <f t="shared" si="13"/>
        <v>-5.2792592558397307E-2</v>
      </c>
      <c r="P105" s="6">
        <f t="shared" si="14"/>
        <v>5.2792592558397307E-2</v>
      </c>
      <c r="Q105" s="14"/>
      <c r="R105" s="4">
        <f t="shared" si="17"/>
        <v>-63.032799115647194</v>
      </c>
      <c r="S105" s="5">
        <f t="shared" si="6"/>
        <v>0.68934531088036133</v>
      </c>
      <c r="T105" s="6">
        <f t="shared" si="7"/>
        <v>-1.7351384238292851</v>
      </c>
      <c r="U105" s="14"/>
      <c r="V105" s="4">
        <f t="shared" si="8"/>
        <v>-63.032799115647194</v>
      </c>
      <c r="W105" s="5">
        <f t="shared" si="9"/>
        <v>-0.59561959767590311</v>
      </c>
      <c r="X105" s="5">
        <f t="shared" si="10"/>
        <v>104.48609432650295</v>
      </c>
      <c r="Y105" s="5">
        <f t="shared" si="11"/>
        <v>14.224077765119064</v>
      </c>
      <c r="Z105" s="5">
        <f t="shared" si="16"/>
        <v>15.068830965180382</v>
      </c>
      <c r="AA105" s="6">
        <f t="shared" si="12"/>
        <v>1.0593889610286622</v>
      </c>
    </row>
    <row r="106" spans="1:27" x14ac:dyDescent="0.25">
      <c r="A106">
        <f t="shared" si="0"/>
        <v>3.2016269387451931E-3</v>
      </c>
      <c r="B106" s="6">
        <v>39.191200000000002</v>
      </c>
      <c r="C106">
        <v>1</v>
      </c>
      <c r="D106" s="4">
        <v>0.49</v>
      </c>
      <c r="E106" s="5">
        <v>0.91233299999999995</v>
      </c>
      <c r="F106" s="7">
        <f t="shared" si="1"/>
        <v>1.9597635430843148</v>
      </c>
      <c r="G106" s="17">
        <f t="shared" si="2"/>
        <v>0.95006567920043627</v>
      </c>
      <c r="I106" s="4">
        <f t="shared" si="18"/>
        <v>0.51</v>
      </c>
      <c r="J106" s="6">
        <f t="shared" si="18"/>
        <v>8.766700000000005E-2</v>
      </c>
      <c r="K106" s="11">
        <f t="shared" si="4"/>
        <v>0.17173141491244068</v>
      </c>
      <c r="L106" s="18">
        <f t="shared" si="5"/>
        <v>1.0009588433136472</v>
      </c>
      <c r="O106" s="4">
        <f t="shared" si="13"/>
        <v>-5.21825446939077E-2</v>
      </c>
      <c r="P106" s="6">
        <f t="shared" si="14"/>
        <v>5.21825446939077E-2</v>
      </c>
      <c r="Q106" s="14"/>
      <c r="R106" s="4">
        <f t="shared" si="17"/>
        <v>-63.91012493188957</v>
      </c>
      <c r="S106" s="5">
        <f t="shared" si="6"/>
        <v>0.67282382468116797</v>
      </c>
      <c r="T106" s="6">
        <f t="shared" si="7"/>
        <v>-1.7618235638516091</v>
      </c>
      <c r="U106" s="14"/>
      <c r="V106" s="4">
        <f t="shared" si="8"/>
        <v>-63.91012493188957</v>
      </c>
      <c r="W106" s="5">
        <f t="shared" si="9"/>
        <v>-0.59345740645352985</v>
      </c>
      <c r="X106" s="5">
        <f t="shared" si="10"/>
        <v>104.17483372359246</v>
      </c>
      <c r="Y106" s="5">
        <f t="shared" si="11"/>
        <v>14.17984388777711</v>
      </c>
      <c r="Z106" s="5">
        <f t="shared" si="16"/>
        <v>15.018868309955053</v>
      </c>
      <c r="AA106" s="6">
        <f t="shared" si="12"/>
        <v>1.0591702157525988</v>
      </c>
    </row>
    <row r="107" spans="1:27" x14ac:dyDescent="0.25">
      <c r="A107">
        <f t="shared" si="0"/>
        <v>3.2068158947753918E-3</v>
      </c>
      <c r="B107" s="6">
        <v>38.6858</v>
      </c>
      <c r="C107">
        <v>1</v>
      </c>
      <c r="D107" s="4">
        <v>0.5</v>
      </c>
      <c r="E107" s="5">
        <v>0.91630199999999995</v>
      </c>
      <c r="F107" s="7">
        <f t="shared" si="1"/>
        <v>1.9280278501373007</v>
      </c>
      <c r="G107" s="17">
        <f t="shared" si="2"/>
        <v>0.95050701672670057</v>
      </c>
      <c r="I107" s="4">
        <f t="shared" si="18"/>
        <v>0.5</v>
      </c>
      <c r="J107" s="6">
        <f t="shared" si="18"/>
        <v>8.369800000000005E-2</v>
      </c>
      <c r="K107" s="11">
        <f t="shared" si="4"/>
        <v>0.16726373294623392</v>
      </c>
      <c r="L107" s="18">
        <f t="shared" si="5"/>
        <v>1.0007907694718776</v>
      </c>
      <c r="O107" s="4">
        <f t="shared" si="13"/>
        <v>-5.1550191916561662E-2</v>
      </c>
      <c r="P107" s="6">
        <f t="shared" si="14"/>
        <v>5.1550191916561662E-2</v>
      </c>
      <c r="Q107" s="14"/>
      <c r="R107" s="4">
        <f t="shared" si="17"/>
        <v>-64.775246005522362</v>
      </c>
      <c r="S107" s="5">
        <f t="shared" si="6"/>
        <v>0.65649764117598552</v>
      </c>
      <c r="T107" s="6">
        <f t="shared" si="7"/>
        <v>-1.7881834730532811</v>
      </c>
      <c r="U107" s="14"/>
      <c r="V107" s="4">
        <f t="shared" si="8"/>
        <v>-64.775246005522362</v>
      </c>
      <c r="W107" s="5">
        <f t="shared" si="9"/>
        <v>-0.59082755491850047</v>
      </c>
      <c r="X107" s="5">
        <f t="shared" si="10"/>
        <v>103.86357312068196</v>
      </c>
      <c r="Y107" s="5">
        <f t="shared" si="11"/>
        <v>14.124354742069926</v>
      </c>
      <c r="Z107" s="5">
        <f t="shared" si="16"/>
        <v>14.957327861215106</v>
      </c>
      <c r="AA107" s="6">
        <f t="shared" si="12"/>
        <v>1.0589742423180677</v>
      </c>
    </row>
    <row r="108" spans="1:27" x14ac:dyDescent="0.25">
      <c r="A108">
        <f t="shared" si="0"/>
        <v>3.2119412266146592E-3</v>
      </c>
      <c r="B108" s="6">
        <v>38.188200000000002</v>
      </c>
      <c r="C108">
        <v>1</v>
      </c>
      <c r="D108" s="4">
        <v>0.51</v>
      </c>
      <c r="E108" s="5">
        <v>0.92009799999999997</v>
      </c>
      <c r="F108" s="7">
        <f t="shared" si="1"/>
        <v>1.8971573769839987</v>
      </c>
      <c r="G108" s="17">
        <f t="shared" si="2"/>
        <v>0.95095628194972492</v>
      </c>
      <c r="I108" s="4">
        <f t="shared" si="18"/>
        <v>0.49</v>
      </c>
      <c r="J108" s="6">
        <f t="shared" si="18"/>
        <v>7.9902000000000029E-2</v>
      </c>
      <c r="K108" s="11">
        <f t="shared" si="4"/>
        <v>0.16296255587180014</v>
      </c>
      <c r="L108" s="18">
        <f t="shared" si="5"/>
        <v>1.0006305144767718</v>
      </c>
      <c r="O108" s="4">
        <f t="shared" si="13"/>
        <v>-5.0917503889634147E-2</v>
      </c>
      <c r="P108" s="6">
        <f t="shared" si="14"/>
        <v>5.0917503889634147E-2</v>
      </c>
      <c r="Q108" s="14"/>
      <c r="R108" s="4">
        <f t="shared" si="17"/>
        <v>-65.585539907137402</v>
      </c>
      <c r="S108" s="5">
        <f t="shared" si="6"/>
        <v>0.64035664849440854</v>
      </c>
      <c r="T108" s="6">
        <f t="shared" si="7"/>
        <v>-1.814234823142642</v>
      </c>
      <c r="U108" s="14"/>
      <c r="V108" s="4">
        <f t="shared" si="8"/>
        <v>-65.585539907137402</v>
      </c>
      <c r="W108" s="5">
        <f t="shared" si="9"/>
        <v>-0.58773078380542665</v>
      </c>
      <c r="X108" s="5">
        <f t="shared" si="10"/>
        <v>103.55231251777145</v>
      </c>
      <c r="Y108" s="5">
        <f t="shared" si="11"/>
        <v>14.057971812791459</v>
      </c>
      <c r="Z108" s="5">
        <f t="shared" si="16"/>
        <v>14.884579159745783</v>
      </c>
      <c r="AA108" s="6">
        <f t="shared" si="12"/>
        <v>1.0587999007226767</v>
      </c>
    </row>
    <row r="109" spans="1:27" x14ac:dyDescent="0.25">
      <c r="A109">
        <f t="shared" si="0"/>
        <v>3.2170022428939641E-3</v>
      </c>
      <c r="B109" s="6">
        <v>37.698399999999999</v>
      </c>
      <c r="C109">
        <v>1</v>
      </c>
      <c r="D109" s="4">
        <v>0.52</v>
      </c>
      <c r="E109" s="5">
        <v>0.92373099999999997</v>
      </c>
      <c r="F109" s="7">
        <f t="shared" si="1"/>
        <v>1.8671319959104575</v>
      </c>
      <c r="G109" s="17">
        <f t="shared" si="2"/>
        <v>0.95140877726994966</v>
      </c>
      <c r="I109" s="4">
        <f t="shared" si="18"/>
        <v>0.48</v>
      </c>
      <c r="J109" s="6">
        <f t="shared" si="18"/>
        <v>7.6269000000000031E-2</v>
      </c>
      <c r="K109" s="11">
        <f t="shared" si="4"/>
        <v>0.15882162422032983</v>
      </c>
      <c r="L109" s="18">
        <f t="shared" si="5"/>
        <v>1.0004541307269985</v>
      </c>
      <c r="O109" s="4">
        <f t="shared" si="13"/>
        <v>-5.0265497031508274E-2</v>
      </c>
      <c r="P109" s="6">
        <f t="shared" si="14"/>
        <v>5.0265497031508274E-2</v>
      </c>
      <c r="Q109" s="14"/>
      <c r="R109" s="4">
        <f t="shared" si="17"/>
        <v>-66.377644800231906</v>
      </c>
      <c r="S109" s="5">
        <f t="shared" si="6"/>
        <v>0.62440356153047838</v>
      </c>
      <c r="T109" s="6">
        <f t="shared" si="7"/>
        <v>-1.8399735667676562</v>
      </c>
      <c r="U109" s="14"/>
      <c r="V109" s="4">
        <f t="shared" si="8"/>
        <v>-66.377644800231906</v>
      </c>
      <c r="W109" s="5">
        <f t="shared" si="9"/>
        <v>-0.58418149086816196</v>
      </c>
      <c r="X109" s="5">
        <f t="shared" si="10"/>
        <v>103.24105191486095</v>
      </c>
      <c r="Y109" s="5">
        <f t="shared" si="11"/>
        <v>13.980652398100011</v>
      </c>
      <c r="Z109" s="5">
        <f t="shared" si="16"/>
        <v>14.800591379007187</v>
      </c>
      <c r="AA109" s="6">
        <f t="shared" si="12"/>
        <v>1.0586481200990741</v>
      </c>
    </row>
    <row r="110" spans="1:27" x14ac:dyDescent="0.25">
      <c r="A110">
        <f t="shared" si="0"/>
        <v>3.2220024100578027E-3</v>
      </c>
      <c r="B110" s="6">
        <v>37.216000000000001</v>
      </c>
      <c r="C110">
        <v>1</v>
      </c>
      <c r="D110" s="4">
        <v>0.53</v>
      </c>
      <c r="E110" s="5">
        <v>0.92720899999999995</v>
      </c>
      <c r="F110" s="7">
        <f t="shared" si="1"/>
        <v>1.8379080100926521</v>
      </c>
      <c r="G110" s="17">
        <f t="shared" si="2"/>
        <v>0.95187078667121827</v>
      </c>
      <c r="I110" s="4">
        <f t="shared" si="18"/>
        <v>0.47</v>
      </c>
      <c r="J110" s="6">
        <f t="shared" si="18"/>
        <v>7.279100000000005E-2</v>
      </c>
      <c r="K110" s="11">
        <f t="shared" si="4"/>
        <v>0.15483165989190803</v>
      </c>
      <c r="L110" s="18">
        <f t="shared" si="5"/>
        <v>1.0002764821692691</v>
      </c>
      <c r="O110" s="4">
        <f t="shared" si="13"/>
        <v>-4.9602425644342238E-2</v>
      </c>
      <c r="P110" s="6">
        <f t="shared" si="14"/>
        <v>4.9602425644342238E-2</v>
      </c>
      <c r="Q110" s="14"/>
      <c r="R110" s="4">
        <f t="shared" si="17"/>
        <v>-67.123092363240801</v>
      </c>
      <c r="S110" s="5">
        <f t="shared" si="6"/>
        <v>0.6086279737651481</v>
      </c>
      <c r="T110" s="6">
        <f t="shared" si="7"/>
        <v>-1.8654168174725774</v>
      </c>
      <c r="U110" s="14"/>
      <c r="V110" s="4">
        <f t="shared" si="8"/>
        <v>-67.123092363240801</v>
      </c>
      <c r="W110" s="5">
        <f t="shared" si="9"/>
        <v>-0.58018591975296663</v>
      </c>
      <c r="X110" s="5">
        <f t="shared" si="10"/>
        <v>102.92979131195045</v>
      </c>
      <c r="Y110" s="5">
        <f t="shared" si="11"/>
        <v>13.892758641457808</v>
      </c>
      <c r="Z110" s="5">
        <f t="shared" si="16"/>
        <v>14.705733319580531</v>
      </c>
      <c r="AA110" s="6">
        <f t="shared" si="12"/>
        <v>1.0585178724473554</v>
      </c>
    </row>
    <row r="111" spans="1:27" x14ac:dyDescent="0.25">
      <c r="A111">
        <f t="shared" si="0"/>
        <v>3.2269400444220565E-3</v>
      </c>
      <c r="B111" s="6">
        <v>36.741100000000003</v>
      </c>
      <c r="C111">
        <v>1</v>
      </c>
      <c r="D111" s="4">
        <v>0.54</v>
      </c>
      <c r="E111" s="5">
        <v>0.93054000000000003</v>
      </c>
      <c r="F111" s="7">
        <f t="shared" si="1"/>
        <v>1.809473112107636</v>
      </c>
      <c r="G111" s="17">
        <f t="shared" si="2"/>
        <v>0.95233369907058163</v>
      </c>
      <c r="I111" s="4">
        <f t="shared" si="18"/>
        <v>0.45999999999999996</v>
      </c>
      <c r="J111" s="6">
        <f t="shared" si="18"/>
        <v>6.9459999999999966E-2</v>
      </c>
      <c r="K111" s="11">
        <f t="shared" si="4"/>
        <v>0.15098791095780059</v>
      </c>
      <c r="L111" s="18">
        <f t="shared" si="5"/>
        <v>1.0000800662922129</v>
      </c>
      <c r="O111" s="4">
        <f t="shared" si="13"/>
        <v>-4.8919844463312989E-2</v>
      </c>
      <c r="P111" s="6">
        <f t="shared" si="14"/>
        <v>4.8919844463312989E-2</v>
      </c>
      <c r="Q111" s="14"/>
      <c r="R111" s="4">
        <f t="shared" si="17"/>
        <v>-67.854663981511152</v>
      </c>
      <c r="S111" s="5">
        <f t="shared" si="6"/>
        <v>0.59303570461733091</v>
      </c>
      <c r="T111" s="6">
        <f t="shared" si="7"/>
        <v>-1.8905555052542915</v>
      </c>
      <c r="U111" s="14"/>
      <c r="V111" s="4">
        <f t="shared" si="8"/>
        <v>-67.854663981511152</v>
      </c>
      <c r="W111" s="5">
        <f t="shared" si="9"/>
        <v>-0.57575290484672592</v>
      </c>
      <c r="X111" s="5">
        <f t="shared" si="10"/>
        <v>102.61853070903996</v>
      </c>
      <c r="Y111" s="5">
        <f t="shared" si="11"/>
        <v>13.794146480607019</v>
      </c>
      <c r="Z111" s="5">
        <f t="shared" si="16"/>
        <v>14.599873403513186</v>
      </c>
      <c r="AA111" s="6">
        <f t="shared" si="12"/>
        <v>1.058410784896255</v>
      </c>
    </row>
    <row r="112" spans="1:27" x14ac:dyDescent="0.25">
      <c r="A112">
        <f t="shared" si="0"/>
        <v>3.2318176324091846E-3</v>
      </c>
      <c r="B112" s="6">
        <v>36.273400000000002</v>
      </c>
      <c r="C112">
        <v>1</v>
      </c>
      <c r="D112" s="4">
        <v>0.55000000000000004</v>
      </c>
      <c r="E112" s="5">
        <v>0.93373099999999998</v>
      </c>
      <c r="F112" s="7">
        <f t="shared" si="1"/>
        <v>1.7817916468739581</v>
      </c>
      <c r="G112" s="17">
        <f t="shared" si="2"/>
        <v>0.95280092386291215</v>
      </c>
      <c r="I112" s="4">
        <f t="shared" si="18"/>
        <v>0.44999999999999996</v>
      </c>
      <c r="J112" s="6">
        <f t="shared" si="18"/>
        <v>6.6269000000000022E-2</v>
      </c>
      <c r="K112" s="11">
        <f t="shared" si="4"/>
        <v>0.14728264322829618</v>
      </c>
      <c r="L112" s="18">
        <f t="shared" si="5"/>
        <v>0.99987643633049517</v>
      </c>
      <c r="O112" s="4">
        <f t="shared" si="13"/>
        <v>-4.8225720007971977E-2</v>
      </c>
      <c r="P112" s="6">
        <f t="shared" si="14"/>
        <v>4.8225720007971977E-2</v>
      </c>
      <c r="Q112" s="14"/>
      <c r="R112" s="4">
        <f t="shared" si="17"/>
        <v>-68.552482504337547</v>
      </c>
      <c r="S112" s="5">
        <f t="shared" si="6"/>
        <v>0.57761940126667943</v>
      </c>
      <c r="T112" s="6">
        <f t="shared" si="7"/>
        <v>-1.9154017952581734</v>
      </c>
      <c r="U112" s="14"/>
      <c r="V112" s="4">
        <f t="shared" si="8"/>
        <v>-68.552482504337547</v>
      </c>
      <c r="W112" s="5">
        <f t="shared" si="9"/>
        <v>-0.57088785447801293</v>
      </c>
      <c r="X112" s="5">
        <f t="shared" si="10"/>
        <v>102.30727010612945</v>
      </c>
      <c r="Y112" s="5">
        <f t="shared" si="11"/>
        <v>13.685076992009602</v>
      </c>
      <c r="Z112" s="5">
        <f t="shared" si="16"/>
        <v>14.483279668560215</v>
      </c>
      <c r="AA112" s="6">
        <f t="shared" si="12"/>
        <v>1.0583265024388731</v>
      </c>
    </row>
    <row r="113" spans="1:27" x14ac:dyDescent="0.25">
      <c r="A113">
        <f t="shared" si="0"/>
        <v>3.236636655492718E-3</v>
      </c>
      <c r="B113" s="6">
        <v>35.8127</v>
      </c>
      <c r="C113">
        <v>1</v>
      </c>
      <c r="D113" s="4">
        <v>0.56000000000000005</v>
      </c>
      <c r="E113" s="5">
        <v>0.93678799999999995</v>
      </c>
      <c r="F113" s="7">
        <f t="shared" si="1"/>
        <v>1.7548350407798767</v>
      </c>
      <c r="G113" s="17">
        <f t="shared" si="2"/>
        <v>0.95327234492780533</v>
      </c>
      <c r="I113" s="4">
        <f t="shared" si="18"/>
        <v>0.43999999999999995</v>
      </c>
      <c r="J113" s="6">
        <f t="shared" si="18"/>
        <v>6.3212000000000046E-2</v>
      </c>
      <c r="K113" s="11">
        <f t="shared" si="4"/>
        <v>0.14370930115750546</v>
      </c>
      <c r="L113" s="18">
        <f t="shared" si="5"/>
        <v>0.99968224190430843</v>
      </c>
      <c r="O113" s="4">
        <f t="shared" si="13"/>
        <v>-4.7536831143222588E-2</v>
      </c>
      <c r="P113" s="6">
        <f t="shared" si="14"/>
        <v>4.7536831143222588E-2</v>
      </c>
      <c r="Q113" s="14"/>
      <c r="R113" s="4">
        <f t="shared" si="17"/>
        <v>-69.197183489672653</v>
      </c>
      <c r="S113" s="5">
        <f t="shared" si="6"/>
        <v>0.56237485864250958</v>
      </c>
      <c r="T113" s="6">
        <f t="shared" si="7"/>
        <v>-1.9399627617739561</v>
      </c>
      <c r="U113" s="14"/>
      <c r="V113" s="4">
        <f t="shared" si="8"/>
        <v>-69.197183489672653</v>
      </c>
      <c r="W113" s="5">
        <f t="shared" si="9"/>
        <v>-0.56559212837243233</v>
      </c>
      <c r="X113" s="5">
        <f t="shared" si="10"/>
        <v>101.99600950321894</v>
      </c>
      <c r="Y113" s="5">
        <f t="shared" si="11"/>
        <v>13.565710162724985</v>
      </c>
      <c r="Z113" s="5">
        <f t="shared" si="16"/>
        <v>14.356119762320702</v>
      </c>
      <c r="AA113" s="6">
        <f t="shared" si="12"/>
        <v>1.0582652577796889</v>
      </c>
    </row>
    <row r="114" spans="1:27" x14ac:dyDescent="0.25">
      <c r="A114">
        <f t="shared" si="0"/>
        <v>3.2413965232780894E-3</v>
      </c>
      <c r="B114" s="6">
        <v>35.359000000000002</v>
      </c>
      <c r="C114">
        <v>1</v>
      </c>
      <c r="D114" s="4">
        <v>0.56999999999999995</v>
      </c>
      <c r="E114" s="5">
        <v>0.93971899999999997</v>
      </c>
      <c r="F114" s="7">
        <f t="shared" si="1"/>
        <v>1.7285871755046098</v>
      </c>
      <c r="G114" s="17">
        <f t="shared" si="2"/>
        <v>0.95374410265431653</v>
      </c>
      <c r="I114" s="4">
        <f t="shared" si="18"/>
        <v>0.43000000000000005</v>
      </c>
      <c r="J114" s="6">
        <f t="shared" si="18"/>
        <v>6.0281000000000029E-2</v>
      </c>
      <c r="K114" s="11">
        <f t="shared" si="4"/>
        <v>0.14026315640560738</v>
      </c>
      <c r="L114" s="18">
        <f t="shared" si="5"/>
        <v>0.99946682853501589</v>
      </c>
      <c r="O114" s="4">
        <f t="shared" si="13"/>
        <v>-4.6826566075594128E-2</v>
      </c>
      <c r="P114" s="6">
        <f t="shared" si="14"/>
        <v>4.6826566075594128E-2</v>
      </c>
      <c r="Q114" s="14"/>
      <c r="R114" s="4">
        <f t="shared" si="17"/>
        <v>-69.829201140135794</v>
      </c>
      <c r="S114" s="5">
        <f t="shared" si="6"/>
        <v>0.54730441330194346</v>
      </c>
      <c r="T114" s="6">
        <f t="shared" si="7"/>
        <v>-1.9642349321653154</v>
      </c>
      <c r="U114" s="14"/>
      <c r="V114" s="4">
        <f t="shared" si="8"/>
        <v>-69.829201140135794</v>
      </c>
      <c r="W114" s="5">
        <f t="shared" si="9"/>
        <v>-0.55988196156349845</v>
      </c>
      <c r="X114" s="5">
        <f t="shared" si="10"/>
        <v>101.68474890030845</v>
      </c>
      <c r="Y114" s="5">
        <f t="shared" si="11"/>
        <v>13.436002883779402</v>
      </c>
      <c r="Z114" s="5">
        <f t="shared" si="16"/>
        <v>14.218360936266208</v>
      </c>
      <c r="AA114" s="6">
        <f t="shared" si="12"/>
        <v>1.0582284820310144</v>
      </c>
    </row>
    <row r="115" spans="1:27" x14ac:dyDescent="0.25">
      <c r="A115">
        <f t="shared" si="0"/>
        <v>3.2460998110769913E-3</v>
      </c>
      <c r="B115" s="6">
        <v>34.911999999999999</v>
      </c>
      <c r="C115">
        <v>1</v>
      </c>
      <c r="D115" s="4">
        <v>0.57999999999999996</v>
      </c>
      <c r="E115" s="5">
        <v>0.94252999999999998</v>
      </c>
      <c r="F115" s="7">
        <f t="shared" si="1"/>
        <v>1.7030152689706928</v>
      </c>
      <c r="G115" s="17">
        <f t="shared" si="2"/>
        <v>0.95422029017985077</v>
      </c>
      <c r="I115" s="4">
        <f t="shared" si="18"/>
        <v>0.42000000000000004</v>
      </c>
      <c r="J115" s="6">
        <f t="shared" si="18"/>
        <v>5.7470000000000021E-2</v>
      </c>
      <c r="K115" s="11">
        <f t="shared" si="4"/>
        <v>0.13693745529163101</v>
      </c>
      <c r="L115" s="18">
        <f t="shared" si="5"/>
        <v>0.99923963857751052</v>
      </c>
      <c r="O115" s="4">
        <f t="shared" si="13"/>
        <v>-4.6100071407892899E-2</v>
      </c>
      <c r="P115" s="6">
        <f t="shared" si="14"/>
        <v>4.6100071407892899E-2</v>
      </c>
      <c r="Q115" s="14"/>
      <c r="R115" s="4">
        <f t="shared" si="17"/>
        <v>-70.430405439250791</v>
      </c>
      <c r="S115" s="5">
        <f t="shared" si="6"/>
        <v>0.53240036756560283</v>
      </c>
      <c r="T115" s="6">
        <f t="shared" si="7"/>
        <v>-1.9882309881139097</v>
      </c>
      <c r="U115" s="14"/>
      <c r="V115" s="4">
        <f t="shared" si="8"/>
        <v>-70.430405439250791</v>
      </c>
      <c r="W115" s="5">
        <f t="shared" si="9"/>
        <v>-0.55376349388022406</v>
      </c>
      <c r="X115" s="5">
        <f t="shared" si="10"/>
        <v>101.37348829739796</v>
      </c>
      <c r="Y115" s="5">
        <f t="shared" si="11"/>
        <v>13.29621667854776</v>
      </c>
      <c r="Z115" s="5">
        <f t="shared" si="16"/>
        <v>14.070270039659931</v>
      </c>
      <c r="AA115" s="6">
        <f t="shared" si="12"/>
        <v>1.0582160609913223</v>
      </c>
    </row>
    <row r="116" spans="1:27" x14ac:dyDescent="0.25">
      <c r="A116">
        <f t="shared" si="0"/>
        <v>3.2507480784015426E-3</v>
      </c>
      <c r="B116" s="6">
        <v>34.471499999999999</v>
      </c>
      <c r="C116">
        <v>1</v>
      </c>
      <c r="D116" s="4">
        <v>0.59</v>
      </c>
      <c r="E116" s="5">
        <v>0.94522600000000001</v>
      </c>
      <c r="F116" s="7">
        <f t="shared" si="1"/>
        <v>1.6780933102250357</v>
      </c>
      <c r="G116" s="17">
        <f t="shared" si="2"/>
        <v>0.95470136037122577</v>
      </c>
      <c r="I116" s="4">
        <f t="shared" si="18"/>
        <v>0.41000000000000003</v>
      </c>
      <c r="J116" s="6">
        <f t="shared" si="18"/>
        <v>5.4773999999999989E-2</v>
      </c>
      <c r="K116" s="11">
        <f t="shared" si="4"/>
        <v>0.13372652045798608</v>
      </c>
      <c r="L116" s="18">
        <f t="shared" si="5"/>
        <v>0.99901740876591572</v>
      </c>
      <c r="O116" s="4">
        <f t="shared" si="13"/>
        <v>-4.5373624765748091E-2</v>
      </c>
      <c r="P116" s="6">
        <f t="shared" si="14"/>
        <v>4.5373624765748091E-2</v>
      </c>
      <c r="Q116" s="14"/>
      <c r="R116" s="4">
        <f t="shared" si="17"/>
        <v>-70.981417423916156</v>
      </c>
      <c r="S116" s="5">
        <f t="shared" si="6"/>
        <v>0.51765821449956406</v>
      </c>
      <c r="T116" s="6">
        <f t="shared" si="7"/>
        <v>-2.0119584565940452</v>
      </c>
      <c r="U116" s="14"/>
      <c r="V116" s="4">
        <f t="shared" si="8"/>
        <v>-70.981417423916156</v>
      </c>
      <c r="W116" s="5">
        <f t="shared" si="9"/>
        <v>-0.54723813355391715</v>
      </c>
      <c r="X116" s="5">
        <f t="shared" si="10"/>
        <v>101.06222769448745</v>
      </c>
      <c r="Y116" s="5">
        <f t="shared" si="11"/>
        <v>13.14651173402085</v>
      </c>
      <c r="Z116" s="5">
        <f t="shared" si="16"/>
        <v>13.912013513362012</v>
      </c>
      <c r="AA116" s="6">
        <f t="shared" si="12"/>
        <v>1.0582285091915431</v>
      </c>
    </row>
    <row r="117" spans="1:27" x14ac:dyDescent="0.25">
      <c r="A117">
        <f t="shared" si="0"/>
        <v>3.2553407934893183E-3</v>
      </c>
      <c r="B117" s="6">
        <v>34.037500000000001</v>
      </c>
      <c r="C117">
        <v>1</v>
      </c>
      <c r="D117" s="4">
        <v>0.6</v>
      </c>
      <c r="E117" s="5">
        <v>0.94781300000000002</v>
      </c>
      <c r="F117" s="7">
        <f t="shared" si="1"/>
        <v>1.6538072715975032</v>
      </c>
      <c r="G117" s="17">
        <f t="shared" si="2"/>
        <v>0.95518284413360077</v>
      </c>
      <c r="I117" s="4">
        <f t="shared" si="18"/>
        <v>0.4</v>
      </c>
      <c r="J117" s="6">
        <f t="shared" si="18"/>
        <v>5.2186999999999983E-2</v>
      </c>
      <c r="K117" s="11">
        <f t="shared" si="4"/>
        <v>0.13062636558145038</v>
      </c>
      <c r="L117" s="18">
        <f t="shared" si="5"/>
        <v>0.99878381687538131</v>
      </c>
      <c r="O117" s="4">
        <f t="shared" si="13"/>
        <v>-4.4635573726258315E-2</v>
      </c>
      <c r="P117" s="6">
        <f t="shared" si="14"/>
        <v>4.4635573726258315E-2</v>
      </c>
      <c r="Q117" s="14"/>
      <c r="R117" s="4">
        <f t="shared" si="17"/>
        <v>-71.506367798412455</v>
      </c>
      <c r="S117" s="5">
        <f t="shared" si="6"/>
        <v>0.50308006719885279</v>
      </c>
      <c r="T117" s="6">
        <f t="shared" si="7"/>
        <v>-2.0354142021056463</v>
      </c>
      <c r="U117" s="14"/>
      <c r="V117" s="4">
        <f t="shared" si="8"/>
        <v>-71.506367798412455</v>
      </c>
      <c r="W117" s="5">
        <f t="shared" si="9"/>
        <v>-0.54031590803418372</v>
      </c>
      <c r="X117" s="5">
        <f t="shared" si="10"/>
        <v>100.75096709157694</v>
      </c>
      <c r="Y117" s="5">
        <f t="shared" si="11"/>
        <v>12.98684467225077</v>
      </c>
      <c r="Z117" s="5">
        <f t="shared" si="16"/>
        <v>13.743557383521875</v>
      </c>
      <c r="AA117" s="6">
        <f t="shared" si="12"/>
        <v>1.0582676339302022</v>
      </c>
    </row>
    <row r="118" spans="1:27" x14ac:dyDescent="0.25">
      <c r="A118">
        <f t="shared" si="0"/>
        <v>3.2598795539702402E-3</v>
      </c>
      <c r="B118" s="6">
        <v>33.6098</v>
      </c>
      <c r="C118">
        <v>1</v>
      </c>
      <c r="D118" s="4">
        <v>0.61</v>
      </c>
      <c r="E118" s="5">
        <v>0.95029699999999995</v>
      </c>
      <c r="F118" s="7">
        <f t="shared" si="1"/>
        <v>1.630132455740976</v>
      </c>
      <c r="G118" s="17">
        <f t="shared" si="2"/>
        <v>0.95566708640133369</v>
      </c>
      <c r="I118" s="4">
        <f t="shared" si="18"/>
        <v>0.39</v>
      </c>
      <c r="J118" s="6">
        <f t="shared" si="18"/>
        <v>4.9703000000000053E-2</v>
      </c>
      <c r="K118" s="11">
        <f t="shared" si="4"/>
        <v>0.12763176826370409</v>
      </c>
      <c r="L118" s="18">
        <f t="shared" si="5"/>
        <v>0.99852561378194327</v>
      </c>
      <c r="O118" s="4">
        <f t="shared" si="13"/>
        <v>-4.3870188365887207E-2</v>
      </c>
      <c r="P118" s="6">
        <f t="shared" si="14"/>
        <v>4.3870188365887207E-2</v>
      </c>
      <c r="Q118" s="14"/>
      <c r="R118" s="4">
        <f t="shared" si="17"/>
        <v>-72.013859308393279</v>
      </c>
      <c r="S118" s="5">
        <f t="shared" si="6"/>
        <v>0.48866127270794207</v>
      </c>
      <c r="T118" s="6">
        <f t="shared" si="7"/>
        <v>-2.0586059714748455</v>
      </c>
      <c r="U118" s="14"/>
      <c r="V118" s="4">
        <f t="shared" si="8"/>
        <v>-72.013859308393279</v>
      </c>
      <c r="W118" s="5">
        <f t="shared" si="9"/>
        <v>-0.53300924162148333</v>
      </c>
      <c r="X118" s="5">
        <f t="shared" si="10"/>
        <v>100.43970648866645</v>
      </c>
      <c r="Y118" s="5">
        <f t="shared" si="11"/>
        <v>12.817375482125042</v>
      </c>
      <c r="Z118" s="5">
        <f t="shared" si="16"/>
        <v>13.565067255151462</v>
      </c>
      <c r="AA118" s="6">
        <f t="shared" si="12"/>
        <v>1.058334233405984</v>
      </c>
    </row>
    <row r="119" spans="1:27" x14ac:dyDescent="0.25">
      <c r="A119">
        <f t="shared" si="0"/>
        <v>3.2643649194371059E-3</v>
      </c>
      <c r="B119" s="6">
        <v>33.188299999999998</v>
      </c>
      <c r="C119">
        <v>1</v>
      </c>
      <c r="D119" s="4">
        <v>0.62</v>
      </c>
      <c r="E119" s="5">
        <v>0.952681</v>
      </c>
      <c r="F119" s="7">
        <f t="shared" si="1"/>
        <v>1.607050415983772</v>
      </c>
      <c r="G119" s="17">
        <f t="shared" si="2"/>
        <v>0.95615062401379736</v>
      </c>
      <c r="I119" s="4">
        <f t="shared" si="18"/>
        <v>0.38</v>
      </c>
      <c r="J119" s="6">
        <f t="shared" si="18"/>
        <v>4.7319E-2</v>
      </c>
      <c r="K119" s="11">
        <f t="shared" si="4"/>
        <v>0.12473843873615099</v>
      </c>
      <c r="L119" s="18">
        <f t="shared" si="5"/>
        <v>0.99827836128301295</v>
      </c>
      <c r="O119" s="4">
        <f t="shared" si="13"/>
        <v>-4.311669940154518E-2</v>
      </c>
      <c r="P119" s="6">
        <f t="shared" si="14"/>
        <v>4.311669940154518E-2</v>
      </c>
      <c r="Q119" s="14"/>
      <c r="R119" s="4">
        <f t="shared" si="17"/>
        <v>-72.473155997260577</v>
      </c>
      <c r="S119" s="5">
        <f t="shared" si="6"/>
        <v>0.47440045899740718</v>
      </c>
      <c r="T119" s="6">
        <f t="shared" si="7"/>
        <v>-2.0815362241068605</v>
      </c>
      <c r="U119" s="14"/>
      <c r="V119" s="4">
        <f t="shared" si="8"/>
        <v>-72.473155997260577</v>
      </c>
      <c r="W119" s="5">
        <f t="shared" si="9"/>
        <v>-0.5253109566512969</v>
      </c>
      <c r="X119" s="5">
        <f t="shared" si="10"/>
        <v>100.12844588575595</v>
      </c>
      <c r="Y119" s="5">
        <f t="shared" si="11"/>
        <v>12.63816227256395</v>
      </c>
      <c r="Z119" s="5">
        <f t="shared" si="16"/>
        <v>13.376608305580078</v>
      </c>
      <c r="AA119" s="59">
        <f t="shared" si="12"/>
        <v>1.0584298584786502</v>
      </c>
    </row>
    <row r="120" spans="1:27" x14ac:dyDescent="0.25">
      <c r="A120">
        <f t="shared" si="0"/>
        <v>3.268798533486226E-3</v>
      </c>
      <c r="B120" s="6">
        <v>32.772799999999997</v>
      </c>
      <c r="C120">
        <v>1</v>
      </c>
      <c r="D120" s="4">
        <v>0.63</v>
      </c>
      <c r="E120" s="5">
        <v>0.95497100000000001</v>
      </c>
      <c r="F120" s="7">
        <f t="shared" si="1"/>
        <v>1.5845378596881525</v>
      </c>
      <c r="G120" s="17">
        <f t="shared" si="2"/>
        <v>0.9566366463628132</v>
      </c>
      <c r="I120" s="4">
        <f t="shared" si="18"/>
        <v>0.37</v>
      </c>
      <c r="J120" s="6">
        <f t="shared" si="18"/>
        <v>4.5028999999999986E-2</v>
      </c>
      <c r="K120" s="11">
        <f t="shared" si="4"/>
        <v>0.12194160760932417</v>
      </c>
      <c r="L120" s="18">
        <f t="shared" si="5"/>
        <v>0.99801866143918427</v>
      </c>
      <c r="O120" s="4">
        <f t="shared" si="13"/>
        <v>-4.2348335488867329E-2</v>
      </c>
      <c r="P120" s="6">
        <f t="shared" si="14"/>
        <v>4.2348335488867329E-2</v>
      </c>
      <c r="Q120" s="14"/>
      <c r="R120" s="4">
        <f t="shared" si="17"/>
        <v>-72.902060398303888</v>
      </c>
      <c r="S120" s="5">
        <f t="shared" si="6"/>
        <v>0.46029279363943748</v>
      </c>
      <c r="T120" s="6">
        <f t="shared" si="7"/>
        <v>-2.1042129749800198</v>
      </c>
      <c r="U120" s="14"/>
      <c r="V120" s="4">
        <f t="shared" si="8"/>
        <v>-72.902060398303888</v>
      </c>
      <c r="W120" s="5">
        <f t="shared" si="9"/>
        <v>-0.51723709611638424</v>
      </c>
      <c r="X120" s="5">
        <f t="shared" si="10"/>
        <v>99.817185282845429</v>
      </c>
      <c r="Y120" s="5">
        <f t="shared" si="11"/>
        <v>12.449365033135772</v>
      </c>
      <c r="Z120" s="5">
        <f t="shared" si="16"/>
        <v>13.17834527778615</v>
      </c>
      <c r="AA120" s="6">
        <f t="shared" si="12"/>
        <v>1.0585556165081587</v>
      </c>
    </row>
    <row r="121" spans="1:27" x14ac:dyDescent="0.25">
      <c r="A121">
        <f t="shared" si="0"/>
        <v>3.2731799237545474E-3</v>
      </c>
      <c r="B121" s="6">
        <v>32.363300000000002</v>
      </c>
      <c r="C121">
        <v>1</v>
      </c>
      <c r="D121" s="4">
        <v>0.64</v>
      </c>
      <c r="E121" s="5">
        <v>0.95717099999999999</v>
      </c>
      <c r="F121" s="7">
        <f t="shared" si="1"/>
        <v>1.5625829115675585</v>
      </c>
      <c r="G121" s="17">
        <f t="shared" si="2"/>
        <v>0.9571202119442469</v>
      </c>
      <c r="I121" s="4">
        <f t="shared" si="18"/>
        <v>0.36</v>
      </c>
      <c r="J121" s="6">
        <f t="shared" si="18"/>
        <v>4.2829000000000006E-2</v>
      </c>
      <c r="K121" s="11">
        <f t="shared" si="4"/>
        <v>0.11923804223156852</v>
      </c>
      <c r="L121" s="18">
        <f t="shared" si="5"/>
        <v>0.99774738177432987</v>
      </c>
      <c r="O121" s="4">
        <f t="shared" si="13"/>
        <v>-4.1571122914303059E-2</v>
      </c>
      <c r="P121" s="6">
        <f t="shared" si="14"/>
        <v>4.1571122914303059E-2</v>
      </c>
      <c r="Q121" s="14"/>
      <c r="R121" s="4">
        <f t="shared" si="17"/>
        <v>-73.307206218310583</v>
      </c>
      <c r="S121" s="5">
        <f t="shared" si="6"/>
        <v>0.44634016462384435</v>
      </c>
      <c r="T121" s="6">
        <f t="shared" si="7"/>
        <v>-2.1266334290292246</v>
      </c>
      <c r="U121" s="14"/>
      <c r="V121" s="4">
        <f t="shared" si="8"/>
        <v>-73.307206218310583</v>
      </c>
      <c r="W121" s="5">
        <f t="shared" si="9"/>
        <v>-0.50879100694311374</v>
      </c>
      <c r="X121" s="5">
        <f t="shared" si="10"/>
        <v>99.505924679934935</v>
      </c>
      <c r="Y121" s="5">
        <f t="shared" si="11"/>
        <v>12.250939567376827</v>
      </c>
      <c r="Z121" s="5">
        <f t="shared" si="16"/>
        <v>12.970242473603093</v>
      </c>
      <c r="AA121" s="6">
        <f t="shared" si="12"/>
        <v>1.0587141012548709</v>
      </c>
    </row>
    <row r="122" spans="1:27" x14ac:dyDescent="0.25">
      <c r="A122">
        <f t="shared" ref="A122:A156" si="19">1/(273.15+B122)</f>
        <v>3.2775118441084271E-3</v>
      </c>
      <c r="B122" s="6">
        <v>31.959499999999998</v>
      </c>
      <c r="C122">
        <v>1</v>
      </c>
      <c r="D122" s="4">
        <v>0.65</v>
      </c>
      <c r="E122" s="5">
        <v>0.95928599999999997</v>
      </c>
      <c r="F122" s="7">
        <f t="shared" ref="F122:F156" si="20">(10^($B$10-($C$10/($D$10+273.15+B122))))</f>
        <v>1.5411581431787165</v>
      </c>
      <c r="G122" s="17">
        <f t="shared" ref="G122:G156" si="21">(C122*E122)/(F122*D122)</f>
        <v>0.9576075121925206</v>
      </c>
      <c r="I122" s="4">
        <f t="shared" ref="I122:J156" si="22">1-D122</f>
        <v>0.35</v>
      </c>
      <c r="J122" s="6">
        <f t="shared" si="22"/>
        <v>4.0714000000000028E-2</v>
      </c>
      <c r="K122" s="11">
        <f t="shared" ref="K122:K156" si="23">(10^($K$10-($L$10/($M$10+273.15+B122))))</f>
        <v>0.11662270346683397</v>
      </c>
      <c r="L122" s="18">
        <f t="shared" ref="L122:L156" si="24">(C122*J122)/(I122*K122)</f>
        <v>0.99745341882591443</v>
      </c>
      <c r="O122" s="4">
        <f t="shared" ref="O122:O156" si="25">LN(G122/L122)</f>
        <v>-4.0767450729187193E-2</v>
      </c>
      <c r="P122" s="6">
        <f t="shared" si="14"/>
        <v>4.0767450729187193E-2</v>
      </c>
      <c r="Q122" s="14"/>
      <c r="R122" s="4">
        <f t="shared" ref="R122:R156" si="26">8.314*(273.15+B122)*((D122*LN(G122))+(I122*LN(L122)))</f>
        <v>-73.687196925374082</v>
      </c>
      <c r="S122" s="5">
        <f t="shared" ref="S122:S156" si="27">LN(F122)</f>
        <v>0.43253417480952289</v>
      </c>
      <c r="T122" s="6">
        <f t="shared" ref="T122:T156" si="28">LN(K122)</f>
        <v>-2.1488113116112211</v>
      </c>
      <c r="U122" s="14"/>
      <c r="V122" s="4">
        <f t="shared" ref="V122:V156" si="29">8.314*(B122+273.15)*((D122*LN(G122))+(I122*LN(L122)))</f>
        <v>-73.687196925374082</v>
      </c>
      <c r="W122" s="5">
        <f t="shared" ref="W122:W156" si="30">(D122*LN(E122/D122))+(I122*LN(J122/I122))</f>
        <v>-0.4999854176390921</v>
      </c>
      <c r="X122" s="5">
        <f t="shared" ref="X122:X156" si="31">(D122*$AB$13)+(I122*$AB$14)</f>
        <v>99.194664077024441</v>
      </c>
      <c r="Y122" s="5">
        <f t="shared" ref="Y122:Y156" si="32">(V122-8.314*(B122+273.15)*W122)/X122</f>
        <v>12.043147833618915</v>
      </c>
      <c r="Z122" s="5">
        <f t="shared" si="16"/>
        <v>12.752563746799012</v>
      </c>
      <c r="AA122" s="6">
        <f t="shared" ref="AA122:AA156" si="33">Z122/Y122</f>
        <v>1.0589061865702367</v>
      </c>
    </row>
    <row r="123" spans="1:27" x14ac:dyDescent="0.25">
      <c r="A123">
        <f t="shared" si="19"/>
        <v>3.281794931792815E-3</v>
      </c>
      <c r="B123" s="6">
        <v>31.561299999999999</v>
      </c>
      <c r="C123">
        <v>1</v>
      </c>
      <c r="D123" s="4">
        <v>0.66</v>
      </c>
      <c r="E123" s="5">
        <v>0.96131800000000001</v>
      </c>
      <c r="F123" s="7">
        <f t="shared" si="20"/>
        <v>1.5202474985670007</v>
      </c>
      <c r="G123" s="17">
        <f t="shared" si="21"/>
        <v>0.95809559010317369</v>
      </c>
      <c r="I123" s="4">
        <f t="shared" si="22"/>
        <v>0.33999999999999997</v>
      </c>
      <c r="J123" s="6">
        <f t="shared" si="22"/>
        <v>3.8681999999999994E-2</v>
      </c>
      <c r="K123" s="11">
        <f t="shared" si="23"/>
        <v>0.11409206890315478</v>
      </c>
      <c r="L123" s="18">
        <f t="shared" si="24"/>
        <v>0.99718226980235103</v>
      </c>
      <c r="O123" s="4">
        <f t="shared" si="25"/>
        <v>-3.9986017615645651E-2</v>
      </c>
      <c r="P123" s="6">
        <f t="shared" ref="P123:P156" si="34">ABS(O123)</f>
        <v>3.9986017615645651E-2</v>
      </c>
      <c r="Q123" s="14"/>
      <c r="R123" s="4">
        <f t="shared" si="26"/>
        <v>-74.006010818631111</v>
      </c>
      <c r="S123" s="5">
        <f t="shared" si="27"/>
        <v>0.41887314960775002</v>
      </c>
      <c r="T123" s="6">
        <f t="shared" si="28"/>
        <v>-2.1707495345812715</v>
      </c>
      <c r="U123" s="14"/>
      <c r="V123" s="4">
        <f t="shared" si="29"/>
        <v>-74.006010818631111</v>
      </c>
      <c r="W123" s="5">
        <f t="shared" si="30"/>
        <v>-0.4908110421152409</v>
      </c>
      <c r="X123" s="5">
        <f t="shared" si="31"/>
        <v>98.883403474113933</v>
      </c>
      <c r="Y123" s="5">
        <f t="shared" si="32"/>
        <v>11.826047590127358</v>
      </c>
      <c r="Z123" s="5">
        <f t="shared" ref="Z123:Z156" si="35">(((($T$6+273.15)*D123*$AB$13)+(($T$7+273.15)*I123*$AB$14))/X123)-(B123+273.15)</f>
        <v>12.525372496024261</v>
      </c>
      <c r="AA123" s="6">
        <f t="shared" si="33"/>
        <v>1.0591342881522576</v>
      </c>
    </row>
    <row r="124" spans="1:27" x14ac:dyDescent="0.25">
      <c r="A124">
        <f t="shared" si="19"/>
        <v>3.2860287586664902E-3</v>
      </c>
      <c r="B124" s="6">
        <v>31.168700000000001</v>
      </c>
      <c r="C124">
        <v>1</v>
      </c>
      <c r="D124" s="4">
        <v>0.67</v>
      </c>
      <c r="E124" s="5">
        <v>0.96327300000000005</v>
      </c>
      <c r="F124" s="7">
        <f t="shared" si="20"/>
        <v>1.4998405565004791</v>
      </c>
      <c r="G124" s="17">
        <f t="shared" si="21"/>
        <v>0.95858249017946784</v>
      </c>
      <c r="I124" s="4">
        <f t="shared" si="22"/>
        <v>0.32999999999999996</v>
      </c>
      <c r="J124" s="6">
        <f t="shared" si="22"/>
        <v>3.6726999999999954E-2</v>
      </c>
      <c r="K124" s="11">
        <f t="shared" si="23"/>
        <v>0.11164338404123633</v>
      </c>
      <c r="L124" s="18">
        <f t="shared" si="24"/>
        <v>0.99686999233946549</v>
      </c>
      <c r="O124" s="4">
        <f t="shared" si="25"/>
        <v>-3.9164742077711895E-2</v>
      </c>
      <c r="P124" s="6">
        <f t="shared" si="34"/>
        <v>3.9164742077711895E-2</v>
      </c>
      <c r="Q124" s="14"/>
      <c r="R124" s="4">
        <f t="shared" si="26"/>
        <v>-74.322596877665745</v>
      </c>
      <c r="S124" s="5">
        <f t="shared" si="27"/>
        <v>0.4053588067920324</v>
      </c>
      <c r="T124" s="6">
        <f t="shared" si="28"/>
        <v>-2.192445558687818</v>
      </c>
      <c r="U124" s="14"/>
      <c r="V124" s="4">
        <f t="shared" si="29"/>
        <v>-74.322596877665745</v>
      </c>
      <c r="W124" s="5">
        <f t="shared" si="30"/>
        <v>-0.48129192738845983</v>
      </c>
      <c r="X124" s="5">
        <f t="shared" si="31"/>
        <v>98.572142871203425</v>
      </c>
      <c r="Y124" s="5">
        <f t="shared" si="32"/>
        <v>11.599594014035164</v>
      </c>
      <c r="Z124" s="5">
        <f t="shared" si="35"/>
        <v>12.288631657625672</v>
      </c>
      <c r="AA124" s="6">
        <f t="shared" si="33"/>
        <v>1.0594018758550336</v>
      </c>
    </row>
    <row r="125" spans="1:27" x14ac:dyDescent="0.25">
      <c r="A125">
        <f t="shared" si="19"/>
        <v>3.2902150649077181E-3</v>
      </c>
      <c r="B125" s="6">
        <v>30.781500000000001</v>
      </c>
      <c r="C125">
        <v>1</v>
      </c>
      <c r="D125" s="4">
        <v>0.68</v>
      </c>
      <c r="E125" s="5">
        <v>0.96515200000000001</v>
      </c>
      <c r="F125" s="7">
        <f t="shared" si="20"/>
        <v>1.4799168973916719</v>
      </c>
      <c r="G125" s="17">
        <f t="shared" si="21"/>
        <v>0.95906816049749333</v>
      </c>
      <c r="I125" s="4">
        <f t="shared" si="22"/>
        <v>0.31999999999999995</v>
      </c>
      <c r="J125" s="6">
        <f t="shared" si="22"/>
        <v>3.484799999999999E-2</v>
      </c>
      <c r="K125" s="11">
        <f t="shared" si="23"/>
        <v>0.1092727790009214</v>
      </c>
      <c r="L125" s="18">
        <f t="shared" si="24"/>
        <v>0.99658854653162732</v>
      </c>
      <c r="O125" s="4">
        <f t="shared" si="25"/>
        <v>-3.837584632626747E-2</v>
      </c>
      <c r="P125" s="6">
        <f t="shared" si="34"/>
        <v>3.837584632626747E-2</v>
      </c>
      <c r="Q125" s="14"/>
      <c r="R125" s="4">
        <f t="shared" si="26"/>
        <v>-74.575650392651937</v>
      </c>
      <c r="S125" s="5">
        <f t="shared" si="27"/>
        <v>0.39198593578849783</v>
      </c>
      <c r="T125" s="6">
        <f t="shared" si="28"/>
        <v>-2.2139079632993308</v>
      </c>
      <c r="U125" s="14"/>
      <c r="V125" s="4">
        <f t="shared" si="29"/>
        <v>-74.575650392651937</v>
      </c>
      <c r="W125" s="5">
        <f t="shared" si="30"/>
        <v>-0.47141297316536079</v>
      </c>
      <c r="X125" s="5">
        <f t="shared" si="31"/>
        <v>98.260882268292931</v>
      </c>
      <c r="Y125" s="5">
        <f t="shared" si="32"/>
        <v>11.363946642898823</v>
      </c>
      <c r="Z125" s="5">
        <f t="shared" si="35"/>
        <v>12.042503698324424</v>
      </c>
      <c r="AA125" s="6">
        <f t="shared" si="33"/>
        <v>1.0597113904833073</v>
      </c>
    </row>
    <row r="126" spans="1:27" x14ac:dyDescent="0.25">
      <c r="A126">
        <f t="shared" si="19"/>
        <v>3.2943545305281247E-3</v>
      </c>
      <c r="B126" s="6">
        <v>30.3996</v>
      </c>
      <c r="C126">
        <v>1</v>
      </c>
      <c r="D126" s="4">
        <v>0.69</v>
      </c>
      <c r="E126" s="5">
        <v>0.96696099999999996</v>
      </c>
      <c r="F126" s="7">
        <f t="shared" si="20"/>
        <v>1.4604618135535949</v>
      </c>
      <c r="G126" s="17">
        <f t="shared" si="21"/>
        <v>0.95955453310574435</v>
      </c>
      <c r="I126" s="4">
        <f t="shared" si="22"/>
        <v>0.31000000000000005</v>
      </c>
      <c r="J126" s="6">
        <f t="shared" si="22"/>
        <v>3.3039000000000041E-2</v>
      </c>
      <c r="K126" s="11">
        <f t="shared" si="23"/>
        <v>0.10697716178132892</v>
      </c>
      <c r="L126" s="18">
        <f t="shared" si="24"/>
        <v>0.99626329190423646</v>
      </c>
      <c r="O126" s="4">
        <f t="shared" si="25"/>
        <v>-3.7542423199204013E-2</v>
      </c>
      <c r="P126" s="6">
        <f t="shared" si="34"/>
        <v>3.7542423199204013E-2</v>
      </c>
      <c r="Q126" s="14"/>
      <c r="R126" s="4">
        <f t="shared" si="26"/>
        <v>-74.822941925334348</v>
      </c>
      <c r="S126" s="5">
        <f t="shared" si="27"/>
        <v>0.37875269635772435</v>
      </c>
      <c r="T126" s="6">
        <f t="shared" si="28"/>
        <v>-2.2351399085980574</v>
      </c>
      <c r="U126" s="14"/>
      <c r="V126" s="4">
        <f t="shared" si="29"/>
        <v>-74.822941925334348</v>
      </c>
      <c r="W126" s="5">
        <f t="shared" si="30"/>
        <v>-0.46120199021623565</v>
      </c>
      <c r="X126" s="5">
        <f t="shared" si="31"/>
        <v>97.949621665382438</v>
      </c>
      <c r="Y126" s="5">
        <f t="shared" si="32"/>
        <v>11.119162567058849</v>
      </c>
      <c r="Z126" s="5">
        <f t="shared" si="35"/>
        <v>11.787050607754736</v>
      </c>
      <c r="AA126" s="6">
        <f t="shared" si="33"/>
        <v>1.0600663976866875</v>
      </c>
    </row>
    <row r="127" spans="1:27" x14ac:dyDescent="0.25">
      <c r="A127">
        <f t="shared" si="19"/>
        <v>3.2984478493955104E-3</v>
      </c>
      <c r="B127" s="6">
        <v>30.0229</v>
      </c>
      <c r="C127">
        <v>1</v>
      </c>
      <c r="D127" s="4">
        <v>0.7</v>
      </c>
      <c r="E127" s="5">
        <v>0.96870100000000003</v>
      </c>
      <c r="F127" s="7">
        <f t="shared" si="20"/>
        <v>1.4414610168638167</v>
      </c>
      <c r="G127" s="17">
        <f t="shared" si="21"/>
        <v>0.96003884616972124</v>
      </c>
      <c r="I127" s="4">
        <f t="shared" si="22"/>
        <v>0.30000000000000004</v>
      </c>
      <c r="J127" s="6">
        <f t="shared" si="22"/>
        <v>3.1298999999999966E-2</v>
      </c>
      <c r="K127" s="11">
        <f t="shared" si="23"/>
        <v>0.10475357043074317</v>
      </c>
      <c r="L127" s="18">
        <f t="shared" si="24"/>
        <v>0.99595650602646213</v>
      </c>
      <c r="O127" s="4">
        <f t="shared" si="25"/>
        <v>-3.6729839579632738E-2</v>
      </c>
      <c r="P127" s="6">
        <f t="shared" si="34"/>
        <v>3.6729839579632738E-2</v>
      </c>
      <c r="Q127" s="14"/>
      <c r="R127" s="4">
        <f t="shared" si="26"/>
        <v>-75.018945470977869</v>
      </c>
      <c r="S127" s="5">
        <f t="shared" si="27"/>
        <v>0.36565719427855214</v>
      </c>
      <c r="T127" s="6">
        <f t="shared" si="28"/>
        <v>-2.2561446355030879</v>
      </c>
      <c r="U127" s="14"/>
      <c r="V127" s="4">
        <f t="shared" si="29"/>
        <v>-75.018945470977869</v>
      </c>
      <c r="W127" s="5">
        <f t="shared" si="30"/>
        <v>-0.45064593336085534</v>
      </c>
      <c r="X127" s="5">
        <f t="shared" si="31"/>
        <v>97.63836106247193</v>
      </c>
      <c r="Y127" s="5">
        <f t="shared" si="32"/>
        <v>10.865298640171892</v>
      </c>
      <c r="Z127" s="5">
        <f t="shared" si="35"/>
        <v>11.522333890858761</v>
      </c>
      <c r="AA127" s="6">
        <f t="shared" si="33"/>
        <v>1.0604709794406972</v>
      </c>
    </row>
    <row r="128" spans="1:27" x14ac:dyDescent="0.25">
      <c r="A128">
        <f t="shared" si="19"/>
        <v>3.3024968196955625E-3</v>
      </c>
      <c r="B128" s="6">
        <v>29.651199999999999</v>
      </c>
      <c r="C128">
        <v>1</v>
      </c>
      <c r="D128" s="4">
        <v>0.71</v>
      </c>
      <c r="E128" s="5">
        <v>0.97037700000000005</v>
      </c>
      <c r="F128" s="7">
        <f t="shared" si="20"/>
        <v>1.4228956548239078</v>
      </c>
      <c r="G128" s="17">
        <f t="shared" si="21"/>
        <v>0.96052592780123824</v>
      </c>
      <c r="I128" s="4">
        <f t="shared" si="22"/>
        <v>0.29000000000000004</v>
      </c>
      <c r="J128" s="6">
        <f t="shared" si="22"/>
        <v>2.9622999999999955E-2</v>
      </c>
      <c r="K128" s="11">
        <f t="shared" si="23"/>
        <v>0.10259859245713282</v>
      </c>
      <c r="L128" s="18">
        <f t="shared" si="24"/>
        <v>0.99561088915277107</v>
      </c>
      <c r="O128" s="4">
        <f t="shared" si="25"/>
        <v>-3.5875531799256226E-2</v>
      </c>
      <c r="P128" s="6">
        <f t="shared" si="34"/>
        <v>3.5875531799256226E-2</v>
      </c>
      <c r="Q128" s="14"/>
      <c r="R128" s="4">
        <f t="shared" si="26"/>
        <v>-75.198405809546742</v>
      </c>
      <c r="S128" s="5">
        <f t="shared" si="27"/>
        <v>0.35269398881820724</v>
      </c>
      <c r="T128" s="6">
        <f t="shared" si="28"/>
        <v>-2.2769310650809662</v>
      </c>
      <c r="U128" s="14"/>
      <c r="V128" s="4">
        <f t="shared" si="29"/>
        <v>-75.198405809546742</v>
      </c>
      <c r="W128" s="5">
        <f t="shared" si="30"/>
        <v>-0.43976767566174768</v>
      </c>
      <c r="X128" s="5">
        <f t="shared" si="31"/>
        <v>97.327100459561422</v>
      </c>
      <c r="Y128" s="5">
        <f t="shared" si="32"/>
        <v>10.602514131242883</v>
      </c>
      <c r="Z128" s="5">
        <f t="shared" si="35"/>
        <v>11.248514560136243</v>
      </c>
      <c r="AA128" s="6">
        <f t="shared" si="33"/>
        <v>1.0609289854176911</v>
      </c>
    </row>
    <row r="129" spans="1:27" x14ac:dyDescent="0.25">
      <c r="A129">
        <f t="shared" si="19"/>
        <v>3.3064999837981502E-3</v>
      </c>
      <c r="B129" s="6">
        <v>29.284600000000001</v>
      </c>
      <c r="C129">
        <v>1</v>
      </c>
      <c r="D129" s="4">
        <v>0.72</v>
      </c>
      <c r="E129" s="5">
        <v>0.97199000000000002</v>
      </c>
      <c r="F129" s="7">
        <f t="shared" si="20"/>
        <v>1.404762226610609</v>
      </c>
      <c r="G129" s="17">
        <f t="shared" si="21"/>
        <v>0.96100684196808117</v>
      </c>
      <c r="I129" s="4">
        <f t="shared" si="22"/>
        <v>0.28000000000000003</v>
      </c>
      <c r="J129" s="6">
        <f t="shared" si="22"/>
        <v>2.8009999999999979E-2</v>
      </c>
      <c r="K129" s="11">
        <f t="shared" si="23"/>
        <v>0.10051066756677174</v>
      </c>
      <c r="L129" s="18">
        <f t="shared" si="24"/>
        <v>0.99527459828339104</v>
      </c>
      <c r="O129" s="4">
        <f t="shared" si="25"/>
        <v>-3.503714867913655E-2</v>
      </c>
      <c r="P129" s="6">
        <f t="shared" si="34"/>
        <v>3.503714867913655E-2</v>
      </c>
      <c r="Q129" s="14"/>
      <c r="R129" s="4">
        <f t="shared" si="26"/>
        <v>-75.341080575022318</v>
      </c>
      <c r="S129" s="5">
        <f t="shared" si="27"/>
        <v>0.33986805473496184</v>
      </c>
      <c r="T129" s="6">
        <f t="shared" si="28"/>
        <v>-2.2974914121729801</v>
      </c>
      <c r="U129" s="14"/>
      <c r="V129" s="4">
        <f t="shared" si="29"/>
        <v>-75.341080575022318</v>
      </c>
      <c r="W129" s="5">
        <f t="shared" si="30"/>
        <v>-0.42855594477249359</v>
      </c>
      <c r="X129" s="5">
        <f t="shared" si="31"/>
        <v>97.015839856650928</v>
      </c>
      <c r="Y129" s="5">
        <f t="shared" si="32"/>
        <v>10.330660153494042</v>
      </c>
      <c r="Z129" s="5">
        <f t="shared" si="35"/>
        <v>10.965453127745207</v>
      </c>
      <c r="AA129" s="6">
        <f t="shared" si="33"/>
        <v>1.0614474742968352</v>
      </c>
    </row>
    <row r="130" spans="1:27" x14ac:dyDescent="0.25">
      <c r="A130">
        <f t="shared" si="19"/>
        <v>3.3104591639965056E-3</v>
      </c>
      <c r="B130" s="6">
        <v>28.922899999999998</v>
      </c>
      <c r="C130">
        <v>1</v>
      </c>
      <c r="D130" s="4">
        <v>0.73</v>
      </c>
      <c r="E130" s="5">
        <v>0.97354399999999996</v>
      </c>
      <c r="F130" s="7">
        <f t="shared" si="20"/>
        <v>1.3870426038083279</v>
      </c>
      <c r="G130" s="17">
        <f t="shared" si="21"/>
        <v>0.96148590832506919</v>
      </c>
      <c r="I130" s="4">
        <f t="shared" si="22"/>
        <v>0.27</v>
      </c>
      <c r="J130" s="6">
        <f t="shared" si="22"/>
        <v>2.6456000000000035E-2</v>
      </c>
      <c r="K130" s="11">
        <f t="shared" si="23"/>
        <v>9.8486604170582692E-2</v>
      </c>
      <c r="L130" s="18">
        <f t="shared" si="24"/>
        <v>0.99490875952501212</v>
      </c>
      <c r="O130" s="4">
        <f t="shared" si="25"/>
        <v>-3.417112499087805E-2</v>
      </c>
      <c r="P130" s="6">
        <f t="shared" si="34"/>
        <v>3.417112499087805E-2</v>
      </c>
      <c r="Q130" s="14"/>
      <c r="R130" s="4">
        <f t="shared" si="26"/>
        <v>-75.466500492582554</v>
      </c>
      <c r="S130" s="5">
        <f t="shared" si="27"/>
        <v>0.32717385737741045</v>
      </c>
      <c r="T130" s="6">
        <f t="shared" si="28"/>
        <v>-2.3178347383208928</v>
      </c>
      <c r="U130" s="14"/>
      <c r="V130" s="4">
        <f t="shared" si="29"/>
        <v>-75.466500492582554</v>
      </c>
      <c r="W130" s="5">
        <f t="shared" si="30"/>
        <v>-0.41702762970246132</v>
      </c>
      <c r="X130" s="5">
        <f t="shared" si="31"/>
        <v>96.704579253740434</v>
      </c>
      <c r="Y130" s="5">
        <f t="shared" si="32"/>
        <v>10.049895392380822</v>
      </c>
      <c r="Z130" s="5">
        <f t="shared" si="35"/>
        <v>10.673309597449474</v>
      </c>
      <c r="AA130" s="6">
        <f t="shared" si="33"/>
        <v>1.0620319098586124</v>
      </c>
    </row>
    <row r="131" spans="1:27" x14ac:dyDescent="0.25">
      <c r="A131">
        <f t="shared" si="19"/>
        <v>3.3143762062257907E-3</v>
      </c>
      <c r="B131" s="6">
        <v>28.565899999999999</v>
      </c>
      <c r="C131">
        <v>1</v>
      </c>
      <c r="D131" s="4">
        <v>0.74</v>
      </c>
      <c r="E131" s="5">
        <v>0.97504000000000002</v>
      </c>
      <c r="F131" s="7">
        <f t="shared" si="20"/>
        <v>1.3697192153918716</v>
      </c>
      <c r="G131" s="17">
        <f t="shared" si="21"/>
        <v>0.96196476388385566</v>
      </c>
      <c r="I131" s="4">
        <f t="shared" si="22"/>
        <v>0.26</v>
      </c>
      <c r="J131" s="6">
        <f t="shared" si="22"/>
        <v>2.4959999999999982E-2</v>
      </c>
      <c r="K131" s="11">
        <f t="shared" si="23"/>
        <v>9.6523358217101299E-2</v>
      </c>
      <c r="L131" s="18">
        <f t="shared" si="24"/>
        <v>0.9945779112251335</v>
      </c>
      <c r="O131" s="4">
        <f t="shared" si="25"/>
        <v>-3.3340615316639108E-2</v>
      </c>
      <c r="P131" s="6">
        <f t="shared" si="34"/>
        <v>3.3340615316639108E-2</v>
      </c>
      <c r="Q131" s="14"/>
      <c r="R131" s="4">
        <f t="shared" si="26"/>
        <v>-75.527144159776199</v>
      </c>
      <c r="S131" s="5">
        <f t="shared" si="27"/>
        <v>0.3146057665657403</v>
      </c>
      <c r="T131" s="6">
        <f t="shared" si="28"/>
        <v>-2.3379702458643292</v>
      </c>
      <c r="U131" s="14"/>
      <c r="V131" s="4">
        <f t="shared" si="29"/>
        <v>-75.527144159776199</v>
      </c>
      <c r="W131" s="5">
        <f t="shared" si="30"/>
        <v>-0.40517289365036313</v>
      </c>
      <c r="X131" s="5">
        <f t="shared" si="31"/>
        <v>96.393318650829912</v>
      </c>
      <c r="Y131" s="5">
        <f t="shared" si="32"/>
        <v>9.7603785599863873</v>
      </c>
      <c r="Z131" s="5">
        <f t="shared" si="35"/>
        <v>10.372243456410843</v>
      </c>
      <c r="AA131" s="6">
        <f t="shared" si="33"/>
        <v>1.0626886439561734</v>
      </c>
    </row>
    <row r="132" spans="1:27" x14ac:dyDescent="0.25">
      <c r="A132">
        <f t="shared" si="19"/>
        <v>3.3182507774661574E-3</v>
      </c>
      <c r="B132" s="6">
        <v>28.2136</v>
      </c>
      <c r="C132">
        <v>1</v>
      </c>
      <c r="D132" s="4">
        <v>0.75</v>
      </c>
      <c r="E132" s="5">
        <v>0.97648199999999996</v>
      </c>
      <c r="F132" s="7">
        <f t="shared" si="20"/>
        <v>1.3527845954880529</v>
      </c>
      <c r="G132" s="17">
        <f t="shared" si="21"/>
        <v>0.9624414739364161</v>
      </c>
      <c r="I132" s="4">
        <f t="shared" si="22"/>
        <v>0.25</v>
      </c>
      <c r="J132" s="6">
        <f t="shared" si="22"/>
        <v>2.3518000000000039E-2</v>
      </c>
      <c r="K132" s="11">
        <f t="shared" si="23"/>
        <v>9.4619097391924326E-2</v>
      </c>
      <c r="L132" s="18">
        <f t="shared" si="24"/>
        <v>0.99421789673539129</v>
      </c>
      <c r="O132" s="4">
        <f t="shared" si="25"/>
        <v>-3.2483136627234711E-2</v>
      </c>
      <c r="P132" s="6">
        <f t="shared" si="34"/>
        <v>3.2483136627234711E-2</v>
      </c>
      <c r="Q132" s="14"/>
      <c r="R132" s="4">
        <f t="shared" si="26"/>
        <v>-75.570093905441652</v>
      </c>
      <c r="S132" s="5">
        <f t="shared" si="27"/>
        <v>0.30216513140556406</v>
      </c>
      <c r="T132" s="6">
        <f t="shared" si="28"/>
        <v>-2.3578959481194524</v>
      </c>
      <c r="U132" s="14"/>
      <c r="V132" s="4">
        <f t="shared" si="29"/>
        <v>-75.570093905441652</v>
      </c>
      <c r="W132" s="5">
        <f t="shared" si="30"/>
        <v>-0.39301137528768454</v>
      </c>
      <c r="X132" s="5">
        <f t="shared" si="31"/>
        <v>96.082058047919418</v>
      </c>
      <c r="Y132" s="5">
        <f t="shared" si="32"/>
        <v>9.4620624821773092</v>
      </c>
      <c r="Z132" s="5">
        <f t="shared" si="35"/>
        <v>10.062213666820469</v>
      </c>
      <c r="AA132" s="6">
        <f t="shared" si="33"/>
        <v>1.06342710014583</v>
      </c>
    </row>
    <row r="133" spans="1:27" x14ac:dyDescent="0.25">
      <c r="A133">
        <f t="shared" si="19"/>
        <v>3.3220836507307423E-3</v>
      </c>
      <c r="B133" s="6">
        <v>27.8659</v>
      </c>
      <c r="C133">
        <v>1</v>
      </c>
      <c r="D133" s="4">
        <v>0.76</v>
      </c>
      <c r="E133" s="5">
        <v>0.97787199999999996</v>
      </c>
      <c r="F133" s="7">
        <f t="shared" si="20"/>
        <v>1.3362267001325914</v>
      </c>
      <c r="G133" s="17">
        <f t="shared" si="21"/>
        <v>0.96291571189443526</v>
      </c>
      <c r="I133" s="4">
        <f t="shared" si="22"/>
        <v>0.24</v>
      </c>
      <c r="J133" s="6">
        <f t="shared" si="22"/>
        <v>2.2128000000000037E-2</v>
      </c>
      <c r="K133" s="11">
        <f t="shared" si="23"/>
        <v>9.2771523069594214E-2</v>
      </c>
      <c r="L133" s="18">
        <f t="shared" si="24"/>
        <v>0.99383945578682242</v>
      </c>
      <c r="O133" s="4">
        <f t="shared" si="25"/>
        <v>-3.160979894088374E-2</v>
      </c>
      <c r="P133" s="6">
        <f t="shared" si="34"/>
        <v>3.160979894088374E-2</v>
      </c>
      <c r="Q133" s="14"/>
      <c r="R133" s="4">
        <f t="shared" si="26"/>
        <v>-75.587537722063402</v>
      </c>
      <c r="S133" s="5">
        <f t="shared" si="27"/>
        <v>0.28984974644744677</v>
      </c>
      <c r="T133" s="6">
        <f t="shared" si="28"/>
        <v>-2.3776155497564124</v>
      </c>
      <c r="U133" s="14"/>
      <c r="V133" s="4">
        <f t="shared" si="29"/>
        <v>-75.587537722063402</v>
      </c>
      <c r="W133" s="5">
        <f t="shared" si="30"/>
        <v>-0.38054497049972591</v>
      </c>
      <c r="X133" s="5">
        <f t="shared" si="31"/>
        <v>95.770797445008924</v>
      </c>
      <c r="Y133" s="5">
        <f t="shared" si="32"/>
        <v>9.1550024350125963</v>
      </c>
      <c r="Z133" s="5">
        <f t="shared" si="35"/>
        <v>9.7432786573690464</v>
      </c>
      <c r="AA133" s="6">
        <f t="shared" si="33"/>
        <v>1.0642573529097745</v>
      </c>
    </row>
    <row r="134" spans="1:27" x14ac:dyDescent="0.25">
      <c r="A134">
        <f t="shared" si="19"/>
        <v>3.3258767177321781E-3</v>
      </c>
      <c r="B134" s="6">
        <v>27.522600000000001</v>
      </c>
      <c r="C134">
        <v>1</v>
      </c>
      <c r="D134" s="4">
        <v>0.77</v>
      </c>
      <c r="E134" s="5">
        <v>0.97921199999999997</v>
      </c>
      <c r="F134" s="7">
        <f t="shared" si="20"/>
        <v>1.3200291221372882</v>
      </c>
      <c r="G134" s="17">
        <f t="shared" si="21"/>
        <v>0.96339078795841449</v>
      </c>
      <c r="I134" s="4">
        <f t="shared" si="22"/>
        <v>0.22999999999999998</v>
      </c>
      <c r="J134" s="6">
        <f t="shared" si="22"/>
        <v>2.0788000000000029E-2</v>
      </c>
      <c r="K134" s="11">
        <f t="shared" si="23"/>
        <v>9.097791229691217E-2</v>
      </c>
      <c r="L134" s="18">
        <f t="shared" si="24"/>
        <v>0.99345661396013296</v>
      </c>
      <c r="O134" s="4">
        <f t="shared" si="25"/>
        <v>-3.0731259004925855E-2</v>
      </c>
      <c r="P134" s="6">
        <f t="shared" si="34"/>
        <v>3.0731259004925855E-2</v>
      </c>
      <c r="Q134" s="14"/>
      <c r="R134" s="4">
        <f t="shared" si="26"/>
        <v>-75.563605655554966</v>
      </c>
      <c r="S134" s="5">
        <f t="shared" si="27"/>
        <v>0.27765379858013051</v>
      </c>
      <c r="T134" s="6">
        <f t="shared" si="28"/>
        <v>-2.3971385239389962</v>
      </c>
      <c r="U134" s="14"/>
      <c r="V134" s="4">
        <f t="shared" si="29"/>
        <v>-75.563605655554966</v>
      </c>
      <c r="W134" s="5">
        <f t="shared" si="30"/>
        <v>-0.3677763928710639</v>
      </c>
      <c r="X134" s="5">
        <f t="shared" si="31"/>
        <v>95.45953684209843</v>
      </c>
      <c r="Y134" s="5">
        <f t="shared" si="32"/>
        <v>8.8393565024743488</v>
      </c>
      <c r="Z134" s="5">
        <f t="shared" si="35"/>
        <v>9.4155963145483383</v>
      </c>
      <c r="AA134" s="6">
        <f t="shared" si="33"/>
        <v>1.0651902445514767</v>
      </c>
    </row>
    <row r="135" spans="1:27" x14ac:dyDescent="0.25">
      <c r="A135">
        <f t="shared" si="19"/>
        <v>3.3296285666148799E-3</v>
      </c>
      <c r="B135" s="6">
        <v>27.183800000000002</v>
      </c>
      <c r="C135">
        <v>1</v>
      </c>
      <c r="D135" s="4">
        <v>0.78</v>
      </c>
      <c r="E135" s="5">
        <v>0.98050400000000004</v>
      </c>
      <c r="F135" s="7">
        <f t="shared" si="20"/>
        <v>1.3041899088906181</v>
      </c>
      <c r="G135" s="17">
        <f t="shared" si="21"/>
        <v>0.96385994224238336</v>
      </c>
      <c r="I135" s="4">
        <f t="shared" si="22"/>
        <v>0.21999999999999997</v>
      </c>
      <c r="J135" s="6">
        <f t="shared" si="22"/>
        <v>1.9495999999999958E-2</v>
      </c>
      <c r="K135" s="11">
        <f t="shared" si="23"/>
        <v>8.9237194426673716E-2</v>
      </c>
      <c r="L135" s="18">
        <f t="shared" si="24"/>
        <v>0.99306328922072151</v>
      </c>
      <c r="O135" s="4">
        <f t="shared" si="25"/>
        <v>-2.9848401457564813E-2</v>
      </c>
      <c r="P135" s="6">
        <f t="shared" si="34"/>
        <v>2.9848401457564813E-2</v>
      </c>
      <c r="Q135" s="14"/>
      <c r="R135" s="4">
        <f t="shared" si="26"/>
        <v>-75.515109319095799</v>
      </c>
      <c r="S135" s="5">
        <f t="shared" si="27"/>
        <v>0.26558208855293364</v>
      </c>
      <c r="T135" s="6">
        <f t="shared" si="28"/>
        <v>-2.4164573484297813</v>
      </c>
      <c r="U135" s="14"/>
      <c r="V135" s="4">
        <f t="shared" si="29"/>
        <v>-75.515109319095799</v>
      </c>
      <c r="W135" s="5">
        <f t="shared" si="30"/>
        <v>-0.35470922231984126</v>
      </c>
      <c r="X135" s="5">
        <f t="shared" si="31"/>
        <v>95.148276239187908</v>
      </c>
      <c r="Y135" s="5">
        <f t="shared" si="32"/>
        <v>8.5149732473378421</v>
      </c>
      <c r="Z135" s="5">
        <f t="shared" si="35"/>
        <v>9.0790239737830234</v>
      </c>
      <c r="AA135" s="6">
        <f t="shared" si="33"/>
        <v>1.0662422194481385</v>
      </c>
    </row>
    <row r="136" spans="1:27" x14ac:dyDescent="0.25">
      <c r="A136">
        <f t="shared" si="19"/>
        <v>3.3333400000133337E-3</v>
      </c>
      <c r="B136" s="6">
        <v>26.849399999999999</v>
      </c>
      <c r="C136">
        <v>1</v>
      </c>
      <c r="D136" s="4">
        <v>0.79</v>
      </c>
      <c r="E136" s="5">
        <v>0.98175000000000001</v>
      </c>
      <c r="F136" s="7">
        <f t="shared" si="20"/>
        <v>1.2886978561073286</v>
      </c>
      <c r="G136" s="17">
        <f t="shared" si="21"/>
        <v>0.96432341615057526</v>
      </c>
      <c r="I136" s="4">
        <f t="shared" si="22"/>
        <v>0.20999999999999996</v>
      </c>
      <c r="J136" s="6">
        <f t="shared" si="22"/>
        <v>1.8249999999999988E-2</v>
      </c>
      <c r="K136" s="11">
        <f t="shared" si="23"/>
        <v>8.7547313920378775E-2</v>
      </c>
      <c r="L136" s="18">
        <f t="shared" si="24"/>
        <v>0.99266051707535774</v>
      </c>
      <c r="O136" s="4">
        <f t="shared" si="25"/>
        <v>-2.8961997258016466E-2</v>
      </c>
      <c r="P136" s="6">
        <f t="shared" si="34"/>
        <v>2.8961997258016466E-2</v>
      </c>
      <c r="Q136" s="14"/>
      <c r="R136" s="4">
        <f t="shared" si="26"/>
        <v>-75.44073746194745</v>
      </c>
      <c r="S136" s="5">
        <f t="shared" si="27"/>
        <v>0.2536322947020162</v>
      </c>
      <c r="T136" s="6">
        <f t="shared" si="28"/>
        <v>-2.4355759012420206</v>
      </c>
      <c r="U136" s="14"/>
      <c r="V136" s="4">
        <f t="shared" si="29"/>
        <v>-75.44073746194745</v>
      </c>
      <c r="W136" s="5">
        <f t="shared" si="30"/>
        <v>-0.34134795372701243</v>
      </c>
      <c r="X136" s="5">
        <f t="shared" si="31"/>
        <v>94.837015636277414</v>
      </c>
      <c r="Y136" s="5">
        <f t="shared" si="32"/>
        <v>8.1819068297106572</v>
      </c>
      <c r="Z136" s="5">
        <f t="shared" si="35"/>
        <v>8.7336184103868959</v>
      </c>
      <c r="AA136" s="6">
        <f t="shared" si="33"/>
        <v>1.067430684821884</v>
      </c>
    </row>
    <row r="137" spans="1:27" x14ac:dyDescent="0.25">
      <c r="A137">
        <f t="shared" si="19"/>
        <v>3.3370140598413386E-3</v>
      </c>
      <c r="B137" s="6">
        <v>26.519100000000002</v>
      </c>
      <c r="C137">
        <v>1</v>
      </c>
      <c r="D137" s="4">
        <v>0.8</v>
      </c>
      <c r="E137" s="5">
        <v>0.98295200000000005</v>
      </c>
      <c r="F137" s="7">
        <f t="shared" si="20"/>
        <v>1.27353292476091</v>
      </c>
      <c r="G137" s="17">
        <f t="shared" si="21"/>
        <v>0.96478856267549684</v>
      </c>
      <c r="I137" s="4">
        <f t="shared" si="22"/>
        <v>0.19999999999999996</v>
      </c>
      <c r="J137" s="6">
        <f t="shared" si="22"/>
        <v>1.7047999999999952E-2</v>
      </c>
      <c r="K137" s="11">
        <f t="shared" si="23"/>
        <v>8.5905312070006581E-2</v>
      </c>
      <c r="L137" s="18">
        <f t="shared" si="24"/>
        <v>0.99225528603557578</v>
      </c>
      <c r="O137" s="4">
        <f t="shared" si="25"/>
        <v>-2.8071447675311324E-2</v>
      </c>
      <c r="P137" s="6">
        <f t="shared" si="34"/>
        <v>2.8071447675311324E-2</v>
      </c>
      <c r="Q137" s="14"/>
      <c r="R137" s="4">
        <f t="shared" si="26"/>
        <v>-75.321528288679318</v>
      </c>
      <c r="S137" s="5">
        <f t="shared" si="27"/>
        <v>0.24179486886124812</v>
      </c>
      <c r="T137" s="6">
        <f t="shared" si="28"/>
        <v>-2.4545096117408947</v>
      </c>
      <c r="U137" s="14"/>
      <c r="V137" s="4">
        <f t="shared" si="29"/>
        <v>-75.321528288679318</v>
      </c>
      <c r="W137" s="5">
        <f t="shared" si="30"/>
        <v>-0.32769804541025793</v>
      </c>
      <c r="X137" s="5">
        <f t="shared" si="31"/>
        <v>94.52575503336692</v>
      </c>
      <c r="Y137" s="5">
        <f t="shared" si="32"/>
        <v>7.8404177291917128</v>
      </c>
      <c r="Z137" s="5">
        <f t="shared" si="35"/>
        <v>8.3796358303416696</v>
      </c>
      <c r="AA137" s="6">
        <f t="shared" si="33"/>
        <v>1.0687741546145331</v>
      </c>
    </row>
    <row r="138" spans="1:27" x14ac:dyDescent="0.25">
      <c r="A138">
        <f t="shared" si="19"/>
        <v>3.3406493554217075E-3</v>
      </c>
      <c r="B138" s="6">
        <v>26.193000000000001</v>
      </c>
      <c r="C138">
        <v>1</v>
      </c>
      <c r="D138" s="4">
        <v>0.81</v>
      </c>
      <c r="E138" s="5">
        <v>0.98411199999999999</v>
      </c>
      <c r="F138" s="7">
        <f t="shared" si="20"/>
        <v>1.2586938170060942</v>
      </c>
      <c r="G138" s="17">
        <f t="shared" si="21"/>
        <v>0.9652491098348428</v>
      </c>
      <c r="I138" s="4">
        <f t="shared" si="22"/>
        <v>0.18999999999999995</v>
      </c>
      <c r="J138" s="6">
        <f t="shared" si="22"/>
        <v>1.5888000000000013E-2</v>
      </c>
      <c r="K138" s="11">
        <f t="shared" si="23"/>
        <v>8.4310313352256416E-2</v>
      </c>
      <c r="L138" s="18">
        <f t="shared" si="24"/>
        <v>0.99182471641639391</v>
      </c>
      <c r="O138" s="4">
        <f t="shared" si="25"/>
        <v>-2.7160181579301564E-2</v>
      </c>
      <c r="P138" s="6">
        <f t="shared" si="34"/>
        <v>2.7160181579301564E-2</v>
      </c>
      <c r="Q138" s="14"/>
      <c r="R138" s="4">
        <f t="shared" si="26"/>
        <v>-75.181360264745535</v>
      </c>
      <c r="S138" s="5">
        <f t="shared" si="27"/>
        <v>0.23007453009708759</v>
      </c>
      <c r="T138" s="6">
        <f t="shared" si="28"/>
        <v>-2.4732510803867283</v>
      </c>
      <c r="U138" s="14"/>
      <c r="V138" s="4">
        <f t="shared" si="29"/>
        <v>-75.181360264745535</v>
      </c>
      <c r="W138" s="5">
        <f t="shared" si="30"/>
        <v>-0.31376596744501145</v>
      </c>
      <c r="X138" s="5">
        <f t="shared" si="31"/>
        <v>94.214494430456426</v>
      </c>
      <c r="Y138" s="5">
        <f t="shared" si="32"/>
        <v>7.4903531222689406</v>
      </c>
      <c r="Z138" s="5">
        <f t="shared" si="35"/>
        <v>8.0169318608921571</v>
      </c>
      <c r="AA138" s="6">
        <f t="shared" si="33"/>
        <v>1.070300923070995</v>
      </c>
    </row>
    <row r="139" spans="1:27" x14ac:dyDescent="0.25">
      <c r="A139">
        <f t="shared" si="19"/>
        <v>3.3442467251463947E-3</v>
      </c>
      <c r="B139" s="6">
        <v>25.870999999999999</v>
      </c>
      <c r="C139">
        <v>1</v>
      </c>
      <c r="D139" s="4">
        <v>0.82</v>
      </c>
      <c r="E139" s="5">
        <v>0.985232</v>
      </c>
      <c r="F139" s="7">
        <f t="shared" si="20"/>
        <v>1.2441702147729874</v>
      </c>
      <c r="G139" s="17">
        <f t="shared" si="21"/>
        <v>0.96570583731874482</v>
      </c>
      <c r="I139" s="4">
        <f t="shared" si="22"/>
        <v>0.18000000000000005</v>
      </c>
      <c r="J139" s="6">
        <f t="shared" si="22"/>
        <v>1.4768000000000003E-2</v>
      </c>
      <c r="K139" s="11">
        <f t="shared" si="23"/>
        <v>8.2760498968783028E-2</v>
      </c>
      <c r="L139" s="18">
        <f t="shared" si="24"/>
        <v>0.9913478708651976</v>
      </c>
      <c r="O139" s="4">
        <f t="shared" si="25"/>
        <v>-2.6206231264897815E-2</v>
      </c>
      <c r="P139" s="6">
        <f t="shared" si="34"/>
        <v>2.6206231264897815E-2</v>
      </c>
      <c r="Q139" s="14"/>
      <c r="R139" s="4">
        <f t="shared" si="26"/>
        <v>-75.026538632918047</v>
      </c>
      <c r="S139" s="5">
        <f t="shared" si="27"/>
        <v>0.21846881355245826</v>
      </c>
      <c r="T139" s="6">
        <f t="shared" si="28"/>
        <v>-2.4918043970173267</v>
      </c>
      <c r="U139" s="14"/>
      <c r="V139" s="4">
        <f t="shared" si="29"/>
        <v>-75.026538632918047</v>
      </c>
      <c r="W139" s="5">
        <f t="shared" si="30"/>
        <v>-0.29955925009970696</v>
      </c>
      <c r="X139" s="5">
        <f t="shared" si="31"/>
        <v>93.903233827545904</v>
      </c>
      <c r="Y139" s="5">
        <f t="shared" si="32"/>
        <v>7.1317661949540119</v>
      </c>
      <c r="Z139" s="5">
        <f t="shared" si="35"/>
        <v>7.6455615409544748</v>
      </c>
      <c r="AA139" s="6">
        <f t="shared" si="33"/>
        <v>1.0720432122920676</v>
      </c>
    </row>
    <row r="140" spans="1:27" x14ac:dyDescent="0.25">
      <c r="A140">
        <f t="shared" si="19"/>
        <v>3.3478070190121963E-3</v>
      </c>
      <c r="B140" s="6">
        <v>25.553000000000001</v>
      </c>
      <c r="C140">
        <v>1</v>
      </c>
      <c r="D140" s="4">
        <v>0.83</v>
      </c>
      <c r="E140" s="5">
        <v>0.98631199999999997</v>
      </c>
      <c r="F140" s="7">
        <f t="shared" si="20"/>
        <v>1.229952078051036</v>
      </c>
      <c r="G140" s="17">
        <f t="shared" si="21"/>
        <v>0.96615773252432735</v>
      </c>
      <c r="I140" s="4">
        <f t="shared" si="22"/>
        <v>0.17000000000000004</v>
      </c>
      <c r="J140" s="6">
        <f t="shared" si="22"/>
        <v>1.3688000000000033E-2</v>
      </c>
      <c r="K140" s="11">
        <f t="shared" si="23"/>
        <v>8.1254122516049826E-2</v>
      </c>
      <c r="L140" s="18">
        <f t="shared" si="24"/>
        <v>0.99093614656806306</v>
      </c>
      <c r="O140" s="4">
        <f t="shared" si="25"/>
        <v>-2.5322993852366995E-2</v>
      </c>
      <c r="P140" s="6">
        <f t="shared" si="34"/>
        <v>2.5322993852366995E-2</v>
      </c>
      <c r="Q140" s="14"/>
      <c r="R140" s="4">
        <f t="shared" si="26"/>
        <v>-74.808620519043757</v>
      </c>
      <c r="S140" s="5">
        <f t="shared" si="27"/>
        <v>0.20697520769121217</v>
      </c>
      <c r="T140" s="6">
        <f t="shared" si="28"/>
        <v>-2.5101737204003776</v>
      </c>
      <c r="U140" s="14"/>
      <c r="V140" s="4">
        <f t="shared" si="29"/>
        <v>-74.808620519043757</v>
      </c>
      <c r="W140" s="5">
        <f t="shared" si="30"/>
        <v>-0.28506337504181245</v>
      </c>
      <c r="X140" s="5">
        <f t="shared" si="31"/>
        <v>93.59197322463541</v>
      </c>
      <c r="Y140" s="5">
        <f t="shared" si="32"/>
        <v>6.7647097905631801</v>
      </c>
      <c r="Z140" s="5">
        <f t="shared" si="35"/>
        <v>7.2655793113327718</v>
      </c>
      <c r="AA140" s="6">
        <f t="shared" si="33"/>
        <v>1.0740415385547373</v>
      </c>
    </row>
    <row r="141" spans="1:27" x14ac:dyDescent="0.25">
      <c r="A141">
        <f t="shared" si="19"/>
        <v>3.3513310984423349E-3</v>
      </c>
      <c r="B141" s="6">
        <v>25.238900000000001</v>
      </c>
      <c r="C141">
        <v>1</v>
      </c>
      <c r="D141" s="4">
        <v>0.84</v>
      </c>
      <c r="E141" s="5">
        <v>0.98735499999999998</v>
      </c>
      <c r="F141" s="7">
        <f t="shared" si="20"/>
        <v>1.2160296359427594</v>
      </c>
      <c r="G141" s="17">
        <f t="shared" si="21"/>
        <v>0.96660688547803475</v>
      </c>
      <c r="I141" s="4">
        <f t="shared" si="22"/>
        <v>0.16000000000000003</v>
      </c>
      <c r="J141" s="6">
        <f t="shared" si="22"/>
        <v>1.2645000000000017E-2</v>
      </c>
      <c r="K141" s="11">
        <f t="shared" si="23"/>
        <v>7.9789506771250518E-2</v>
      </c>
      <c r="L141" s="18">
        <f t="shared" si="24"/>
        <v>0.99049678583144662</v>
      </c>
      <c r="O141" s="4">
        <f t="shared" si="25"/>
        <v>-2.4414738352131933E-2</v>
      </c>
      <c r="P141" s="6">
        <f t="shared" si="34"/>
        <v>2.4414738352131933E-2</v>
      </c>
      <c r="Q141" s="14"/>
      <c r="R141" s="4">
        <f t="shared" si="26"/>
        <v>-74.565659761877868</v>
      </c>
      <c r="S141" s="5">
        <f t="shared" si="27"/>
        <v>0.19559115491044451</v>
      </c>
      <c r="T141" s="6">
        <f t="shared" si="28"/>
        <v>-2.5283632772670854</v>
      </c>
      <c r="U141" s="14"/>
      <c r="V141" s="4">
        <f t="shared" si="29"/>
        <v>-74.565659761877868</v>
      </c>
      <c r="W141" s="5">
        <f t="shared" si="30"/>
        <v>-0.27029859229856307</v>
      </c>
      <c r="X141" s="5">
        <f t="shared" si="31"/>
        <v>93.280712621724902</v>
      </c>
      <c r="Y141" s="5">
        <f t="shared" si="32"/>
        <v>6.3892364004355855</v>
      </c>
      <c r="Z141" s="5">
        <f t="shared" si="35"/>
        <v>6.8770390047409364</v>
      </c>
      <c r="AA141" s="6">
        <f t="shared" si="33"/>
        <v>1.0763475591969167</v>
      </c>
    </row>
    <row r="142" spans="1:27" x14ac:dyDescent="0.25">
      <c r="A142">
        <f t="shared" si="19"/>
        <v>3.3548187106291062E-3</v>
      </c>
      <c r="B142" s="6">
        <v>24.928699999999999</v>
      </c>
      <c r="C142">
        <v>1</v>
      </c>
      <c r="D142" s="4">
        <v>0.85</v>
      </c>
      <c r="E142" s="5">
        <v>0.98836299999999999</v>
      </c>
      <c r="F142" s="7">
        <f t="shared" si="20"/>
        <v>1.2023977537865038</v>
      </c>
      <c r="G142" s="17">
        <f t="shared" si="21"/>
        <v>0.96705104141974441</v>
      </c>
      <c r="I142" s="4">
        <f t="shared" si="22"/>
        <v>0.15000000000000002</v>
      </c>
      <c r="J142" s="6">
        <f t="shared" si="22"/>
        <v>1.1637000000000008E-2</v>
      </c>
      <c r="K142" s="11">
        <f t="shared" si="23"/>
        <v>7.8365496134560189E-2</v>
      </c>
      <c r="L142" s="18">
        <f t="shared" si="24"/>
        <v>0.98997650530775194</v>
      </c>
      <c r="O142" s="4">
        <f t="shared" si="25"/>
        <v>-2.3429933506774105E-2</v>
      </c>
      <c r="P142" s="6">
        <f t="shared" si="34"/>
        <v>2.3429933506774105E-2</v>
      </c>
      <c r="Q142" s="14"/>
      <c r="R142" s="4">
        <f t="shared" si="26"/>
        <v>-74.320796795136161</v>
      </c>
      <c r="S142" s="5">
        <f t="shared" si="27"/>
        <v>0.18431769134651935</v>
      </c>
      <c r="T142" s="6">
        <f t="shared" si="28"/>
        <v>-2.5463715488228336</v>
      </c>
      <c r="U142" s="14"/>
      <c r="V142" s="4">
        <f t="shared" si="29"/>
        <v>-74.320796795136161</v>
      </c>
      <c r="W142" s="5">
        <f t="shared" si="30"/>
        <v>-0.25527520630712353</v>
      </c>
      <c r="X142" s="5">
        <f t="shared" si="31"/>
        <v>92.969452018814408</v>
      </c>
      <c r="Y142" s="5">
        <f t="shared" si="32"/>
        <v>6.0052944714825731</v>
      </c>
      <c r="Z142" s="5">
        <f t="shared" si="35"/>
        <v>6.4798938356225904</v>
      </c>
      <c r="AA142" s="6">
        <f t="shared" si="33"/>
        <v>1.0790301568713665</v>
      </c>
    </row>
    <row r="143" spans="1:27" x14ac:dyDescent="0.25">
      <c r="A143">
        <f t="shared" si="19"/>
        <v>3.3582707323683235E-3</v>
      </c>
      <c r="B143" s="6">
        <v>24.622299999999999</v>
      </c>
      <c r="C143">
        <v>1</v>
      </c>
      <c r="D143" s="4">
        <v>0.86</v>
      </c>
      <c r="E143" s="5">
        <v>0.98933499999999996</v>
      </c>
      <c r="F143" s="7">
        <f t="shared" si="20"/>
        <v>1.1890470624545872</v>
      </c>
      <c r="G143" s="17">
        <f t="shared" si="21"/>
        <v>0.96748864801779644</v>
      </c>
      <c r="I143" s="4">
        <f t="shared" si="22"/>
        <v>0.14000000000000001</v>
      </c>
      <c r="J143" s="6">
        <f t="shared" si="22"/>
        <v>1.0665000000000036E-2</v>
      </c>
      <c r="K143" s="11">
        <f t="shared" si="23"/>
        <v>7.6980521834798643E-2</v>
      </c>
      <c r="L143" s="18">
        <f t="shared" si="24"/>
        <v>0.98958242439629118</v>
      </c>
      <c r="O143" s="4">
        <f t="shared" si="25"/>
        <v>-2.2579369089457416E-2</v>
      </c>
      <c r="P143" s="6">
        <f t="shared" si="34"/>
        <v>2.2579369089457416E-2</v>
      </c>
      <c r="Q143" s="14"/>
      <c r="R143" s="4">
        <f t="shared" si="26"/>
        <v>-73.999220288663977</v>
      </c>
      <c r="S143" s="5">
        <f t="shared" si="27"/>
        <v>0.17315219846828275</v>
      </c>
      <c r="T143" s="6">
        <f t="shared" si="28"/>
        <v>-2.5642028523134694</v>
      </c>
      <c r="U143" s="14"/>
      <c r="V143" s="4">
        <f t="shared" si="29"/>
        <v>-73.999220288663977</v>
      </c>
      <c r="W143" s="5">
        <f t="shared" si="30"/>
        <v>-0.23996798443061373</v>
      </c>
      <c r="X143" s="5">
        <f t="shared" si="31"/>
        <v>92.6581914159039</v>
      </c>
      <c r="Y143" s="5">
        <f t="shared" si="32"/>
        <v>5.6129355432292289</v>
      </c>
      <c r="Z143" s="5">
        <f t="shared" si="35"/>
        <v>6.0741963897665983</v>
      </c>
      <c r="AA143" s="6">
        <f t="shared" si="33"/>
        <v>1.0821781834095314</v>
      </c>
    </row>
    <row r="144" spans="1:27" x14ac:dyDescent="0.25">
      <c r="A144">
        <f t="shared" si="19"/>
        <v>3.3616891815799604E-3</v>
      </c>
      <c r="B144" s="6">
        <v>24.319500000000001</v>
      </c>
      <c r="C144">
        <v>1</v>
      </c>
      <c r="D144" s="4">
        <v>0.87</v>
      </c>
      <c r="E144" s="5">
        <v>0.99027500000000002</v>
      </c>
      <c r="F144" s="7">
        <f t="shared" si="20"/>
        <v>1.1759641382299404</v>
      </c>
      <c r="G144" s="17">
        <f t="shared" si="21"/>
        <v>0.9679267329955058</v>
      </c>
      <c r="I144" s="4">
        <f t="shared" si="22"/>
        <v>0.13</v>
      </c>
      <c r="J144" s="6">
        <f t="shared" si="22"/>
        <v>9.7249999999999837E-3</v>
      </c>
      <c r="K144" s="11">
        <f t="shared" si="23"/>
        <v>7.563263480766258E-2</v>
      </c>
      <c r="L144" s="18">
        <f t="shared" si="24"/>
        <v>0.98909277057359857</v>
      </c>
      <c r="O144" s="4">
        <f t="shared" si="25"/>
        <v>-2.1631734265754227E-2</v>
      </c>
      <c r="P144" s="6">
        <f t="shared" si="34"/>
        <v>2.1631734265754227E-2</v>
      </c>
      <c r="Q144" s="14"/>
      <c r="R144" s="4">
        <f t="shared" si="26"/>
        <v>-73.667461221785729</v>
      </c>
      <c r="S144" s="5">
        <f t="shared" si="27"/>
        <v>0.16208835430903065</v>
      </c>
      <c r="T144" s="6">
        <f t="shared" si="28"/>
        <v>-2.5818674115924778</v>
      </c>
      <c r="U144" s="14"/>
      <c r="V144" s="4">
        <f t="shared" si="29"/>
        <v>-73.667461221785729</v>
      </c>
      <c r="W144" s="5">
        <f t="shared" si="30"/>
        <v>-0.22441265342796785</v>
      </c>
      <c r="X144" s="5">
        <f t="shared" si="31"/>
        <v>92.346930812993406</v>
      </c>
      <c r="Y144" s="5">
        <f t="shared" si="32"/>
        <v>5.2123146035472505</v>
      </c>
      <c r="Z144" s="5">
        <f t="shared" si="35"/>
        <v>5.660098613712762</v>
      </c>
      <c r="AA144" s="6">
        <f t="shared" si="33"/>
        <v>1.0859088608850991</v>
      </c>
    </row>
    <row r="145" spans="1:27" x14ac:dyDescent="0.25">
      <c r="A145">
        <f t="shared" si="19"/>
        <v>3.3650726990305901E-3</v>
      </c>
      <c r="B145" s="6">
        <v>24.020399999999999</v>
      </c>
      <c r="C145">
        <v>1</v>
      </c>
      <c r="D145" s="4">
        <v>0.88</v>
      </c>
      <c r="E145" s="5">
        <v>0.99118300000000004</v>
      </c>
      <c r="F145" s="7">
        <f t="shared" si="20"/>
        <v>1.163148740606615</v>
      </c>
      <c r="G145" s="17">
        <f t="shared" si="21"/>
        <v>0.96835793984043506</v>
      </c>
      <c r="I145" s="4">
        <f t="shared" si="22"/>
        <v>0.12</v>
      </c>
      <c r="J145" s="6">
        <f t="shared" si="22"/>
        <v>8.8169999999999638E-3</v>
      </c>
      <c r="K145" s="11">
        <f t="shared" si="23"/>
        <v>7.432127663922139E-2</v>
      </c>
      <c r="L145" s="18">
        <f t="shared" si="24"/>
        <v>0.98861326557494722</v>
      </c>
      <c r="O145" s="4">
        <f t="shared" si="25"/>
        <v>-2.0701427839222453E-2</v>
      </c>
      <c r="P145" s="6">
        <f t="shared" si="34"/>
        <v>2.0701427839222453E-2</v>
      </c>
      <c r="Q145" s="14"/>
      <c r="R145" s="4">
        <f t="shared" si="26"/>
        <v>-73.30322894782681</v>
      </c>
      <c r="S145" s="5">
        <f t="shared" si="27"/>
        <v>0.15113075925958644</v>
      </c>
      <c r="T145" s="6">
        <f t="shared" si="28"/>
        <v>-2.5993580070242301</v>
      </c>
      <c r="U145" s="14"/>
      <c r="V145" s="4">
        <f t="shared" si="29"/>
        <v>-73.30322894782681</v>
      </c>
      <c r="W145" s="5">
        <f t="shared" si="30"/>
        <v>-0.20859720884591743</v>
      </c>
      <c r="X145" s="5">
        <f t="shared" si="31"/>
        <v>92.035670210082898</v>
      </c>
      <c r="Y145" s="5">
        <f t="shared" si="32"/>
        <v>4.8032748346098426</v>
      </c>
      <c r="Z145" s="5">
        <f t="shared" si="35"/>
        <v>5.2374518039422355</v>
      </c>
      <c r="AA145" s="6">
        <f t="shared" si="33"/>
        <v>1.0903918647760784</v>
      </c>
    </row>
    <row r="146" spans="1:27" x14ac:dyDescent="0.25">
      <c r="A146">
        <f t="shared" si="19"/>
        <v>3.3684221872580002E-3</v>
      </c>
      <c r="B146" s="6">
        <v>23.724900000000002</v>
      </c>
      <c r="C146">
        <v>1</v>
      </c>
      <c r="D146" s="4">
        <v>0.89</v>
      </c>
      <c r="E146" s="5">
        <v>0.99206099999999997</v>
      </c>
      <c r="F146" s="7">
        <f t="shared" si="20"/>
        <v>1.1505921136699357</v>
      </c>
      <c r="G146" s="17">
        <f t="shared" si="21"/>
        <v>0.96878404402017082</v>
      </c>
      <c r="I146" s="4">
        <f t="shared" si="22"/>
        <v>0.10999999999999999</v>
      </c>
      <c r="J146" s="6">
        <f t="shared" si="22"/>
        <v>7.9390000000000294E-3</v>
      </c>
      <c r="K146" s="11">
        <f t="shared" si="23"/>
        <v>7.304503511281682E-2</v>
      </c>
      <c r="L146" s="18">
        <f t="shared" si="24"/>
        <v>0.98805794481798781</v>
      </c>
      <c r="O146" s="4">
        <f t="shared" si="25"/>
        <v>-1.9699622364854643E-2</v>
      </c>
      <c r="P146" s="6">
        <f t="shared" si="34"/>
        <v>1.9699622364854643E-2</v>
      </c>
      <c r="Q146" s="14"/>
      <c r="R146" s="4">
        <f t="shared" si="26"/>
        <v>-72.927443252959364</v>
      </c>
      <c r="S146" s="5">
        <f t="shared" si="27"/>
        <v>0.14027669132130316</v>
      </c>
      <c r="T146" s="6">
        <f t="shared" si="28"/>
        <v>-2.6166791086966072</v>
      </c>
      <c r="U146" s="14"/>
      <c r="V146" s="4">
        <f t="shared" si="29"/>
        <v>-72.927443252959364</v>
      </c>
      <c r="W146" s="5">
        <f t="shared" si="30"/>
        <v>-0.19253504493821647</v>
      </c>
      <c r="X146" s="5">
        <f t="shared" si="31"/>
        <v>91.724409607172404</v>
      </c>
      <c r="Y146" s="5">
        <f t="shared" si="32"/>
        <v>4.3858663832767313</v>
      </c>
      <c r="Z146" s="5">
        <f t="shared" si="35"/>
        <v>4.8063065958472748</v>
      </c>
      <c r="AA146" s="6">
        <f t="shared" si="33"/>
        <v>1.0958625219805322</v>
      </c>
    </row>
    <row r="147" spans="1:27" x14ac:dyDescent="0.25">
      <c r="A147">
        <f t="shared" si="19"/>
        <v>3.3717385594381876E-3</v>
      </c>
      <c r="B147" s="6">
        <v>23.4329</v>
      </c>
      <c r="C147">
        <v>1</v>
      </c>
      <c r="D147" s="4">
        <v>0.9</v>
      </c>
      <c r="E147" s="5">
        <v>0.99290900000000004</v>
      </c>
      <c r="F147" s="7">
        <f t="shared" si="20"/>
        <v>1.138285730082212</v>
      </c>
      <c r="G147" s="17">
        <f t="shared" si="21"/>
        <v>0.96920500105236485</v>
      </c>
      <c r="I147" s="4">
        <f t="shared" si="22"/>
        <v>9.9999999999999978E-2</v>
      </c>
      <c r="J147" s="6">
        <f t="shared" si="22"/>
        <v>7.0909999999999584E-3</v>
      </c>
      <c r="K147" s="11">
        <f t="shared" si="23"/>
        <v>7.1802552715628257E-2</v>
      </c>
      <c r="L147" s="18">
        <f t="shared" si="24"/>
        <v>0.98756934563087773</v>
      </c>
      <c r="O147" s="4">
        <f t="shared" si="25"/>
        <v>-1.8770568824602478E-2</v>
      </c>
      <c r="P147" s="6">
        <f t="shared" si="34"/>
        <v>1.8770568824602478E-2</v>
      </c>
      <c r="Q147" s="14"/>
      <c r="R147" s="4">
        <f t="shared" si="26"/>
        <v>-72.499344833452938</v>
      </c>
      <c r="S147" s="5">
        <f t="shared" si="27"/>
        <v>0.12952338510442901</v>
      </c>
      <c r="T147" s="6">
        <f t="shared" si="28"/>
        <v>-2.6338352504175018</v>
      </c>
      <c r="U147" s="14"/>
      <c r="V147" s="4">
        <f t="shared" si="29"/>
        <v>-72.499344833452938</v>
      </c>
      <c r="W147" s="5">
        <f t="shared" si="30"/>
        <v>-0.17621455163864194</v>
      </c>
      <c r="X147" s="5">
        <f t="shared" si="31"/>
        <v>91.413149004261896</v>
      </c>
      <c r="Y147" s="5">
        <f t="shared" si="32"/>
        <v>3.96013898470768</v>
      </c>
      <c r="Z147" s="5">
        <f t="shared" si="35"/>
        <v>4.3667129524773145</v>
      </c>
      <c r="AA147" s="6">
        <f t="shared" si="33"/>
        <v>1.1026665905766553</v>
      </c>
    </row>
    <row r="148" spans="1:27" x14ac:dyDescent="0.25">
      <c r="A148">
        <f t="shared" si="19"/>
        <v>3.3750227392157057E-3</v>
      </c>
      <c r="B148" s="6">
        <v>23.144300000000001</v>
      </c>
      <c r="C148">
        <v>1</v>
      </c>
      <c r="D148" s="4">
        <v>0.91</v>
      </c>
      <c r="E148" s="5">
        <v>0.99372899999999997</v>
      </c>
      <c r="F148" s="7">
        <f t="shared" si="20"/>
        <v>1.1262212837946015</v>
      </c>
      <c r="G148" s="17">
        <f t="shared" si="21"/>
        <v>0.96962284927750408</v>
      </c>
      <c r="I148" s="4">
        <f t="shared" si="22"/>
        <v>8.9999999999999969E-2</v>
      </c>
      <c r="J148" s="6">
        <f t="shared" si="22"/>
        <v>6.2710000000000266E-3</v>
      </c>
      <c r="K148" s="11">
        <f t="shared" si="23"/>
        <v>7.0592524258571765E-2</v>
      </c>
      <c r="L148" s="18">
        <f t="shared" si="24"/>
        <v>0.98704187886180317</v>
      </c>
      <c r="O148" s="4">
        <f t="shared" si="25"/>
        <v>-1.7805288279711746E-2</v>
      </c>
      <c r="P148" s="6">
        <f t="shared" si="34"/>
        <v>1.7805288279711746E-2</v>
      </c>
      <c r="Q148" s="14"/>
      <c r="R148" s="4">
        <f t="shared" si="26"/>
        <v>-72.043397275427594</v>
      </c>
      <c r="S148" s="5">
        <f t="shared" si="27"/>
        <v>0.11886803242964843</v>
      </c>
      <c r="T148" s="6">
        <f t="shared" si="28"/>
        <v>-2.6508310287783288</v>
      </c>
      <c r="U148" s="14"/>
      <c r="V148" s="4">
        <f t="shared" si="29"/>
        <v>-72.043397275427594</v>
      </c>
      <c r="W148" s="5">
        <f t="shared" si="30"/>
        <v>-0.15965050540465509</v>
      </c>
      <c r="X148" s="5">
        <f t="shared" si="31"/>
        <v>91.101888401351403</v>
      </c>
      <c r="Y148" s="5">
        <f t="shared" si="32"/>
        <v>3.526141951821713</v>
      </c>
      <c r="Z148" s="5">
        <f t="shared" si="35"/>
        <v>3.9187201530519928</v>
      </c>
      <c r="AA148" s="59">
        <f t="shared" si="33"/>
        <v>1.1113336350589804</v>
      </c>
    </row>
    <row r="149" spans="1:27" x14ac:dyDescent="0.25">
      <c r="A149">
        <f t="shared" si="19"/>
        <v>3.3782745192630905E-3</v>
      </c>
      <c r="B149" s="6">
        <v>22.859100000000002</v>
      </c>
      <c r="C149">
        <v>1</v>
      </c>
      <c r="D149" s="4">
        <v>0.92</v>
      </c>
      <c r="E149" s="5">
        <v>0.99452200000000002</v>
      </c>
      <c r="F149" s="7">
        <f t="shared" si="20"/>
        <v>1.1143948131033885</v>
      </c>
      <c r="G149" s="17">
        <f t="shared" si="21"/>
        <v>0.97003518071180495</v>
      </c>
      <c r="I149" s="4">
        <f t="shared" si="22"/>
        <v>7.999999999999996E-2</v>
      </c>
      <c r="J149" s="6">
        <f t="shared" si="22"/>
        <v>5.4779999999999829E-3</v>
      </c>
      <c r="K149" s="11">
        <f t="shared" si="23"/>
        <v>6.9414104801498497E-2</v>
      </c>
      <c r="L149" s="18">
        <f t="shared" si="24"/>
        <v>0.98647098015332468</v>
      </c>
      <c r="O149" s="4">
        <f t="shared" si="25"/>
        <v>-1.6801568439343949E-2</v>
      </c>
      <c r="P149" s="6">
        <f t="shared" si="34"/>
        <v>1.6801568439343949E-2</v>
      </c>
      <c r="Q149" s="14"/>
      <c r="R149" s="4">
        <f t="shared" si="26"/>
        <v>-71.563532602581631</v>
      </c>
      <c r="S149" s="5">
        <f t="shared" si="27"/>
        <v>0.10831148904278898</v>
      </c>
      <c r="T149" s="6">
        <f t="shared" si="28"/>
        <v>-2.6676651929049937</v>
      </c>
      <c r="U149" s="14"/>
      <c r="V149" s="4">
        <f t="shared" si="29"/>
        <v>-71.563532602581631</v>
      </c>
      <c r="W149" s="5">
        <f t="shared" si="30"/>
        <v>-0.14284545940523408</v>
      </c>
      <c r="X149" s="5">
        <f t="shared" si="31"/>
        <v>90.790627798440894</v>
      </c>
      <c r="Y149" s="5">
        <f t="shared" si="32"/>
        <v>3.0838199685721435</v>
      </c>
      <c r="Z149" s="5">
        <f t="shared" si="35"/>
        <v>3.4622767812404618</v>
      </c>
      <c r="AA149" s="6">
        <f t="shared" si="33"/>
        <v>1.1227233809123915</v>
      </c>
    </row>
    <row r="150" spans="1:27" x14ac:dyDescent="0.25">
      <c r="A150">
        <f t="shared" si="19"/>
        <v>3.3814936936833366E-3</v>
      </c>
      <c r="B150" s="6">
        <v>22.577300000000001</v>
      </c>
      <c r="C150">
        <v>1</v>
      </c>
      <c r="D150" s="4">
        <v>0.93</v>
      </c>
      <c r="E150" s="5">
        <v>0.99528899999999998</v>
      </c>
      <c r="F150" s="7">
        <f t="shared" si="20"/>
        <v>1.1028024327188199</v>
      </c>
      <c r="G150" s="17">
        <f t="shared" si="21"/>
        <v>0.97043966721038233</v>
      </c>
      <c r="I150" s="4">
        <f t="shared" si="22"/>
        <v>6.9999999999999951E-2</v>
      </c>
      <c r="J150" s="6">
        <f t="shared" si="22"/>
        <v>4.7110000000000207E-3</v>
      </c>
      <c r="K150" s="11">
        <f t="shared" si="23"/>
        <v>6.826647382008949E-2</v>
      </c>
      <c r="L150" s="18">
        <f t="shared" si="24"/>
        <v>0.98584262865786498</v>
      </c>
      <c r="O150" s="4">
        <f t="shared" si="25"/>
        <v>-1.5747502071457642E-2</v>
      </c>
      <c r="P150" s="6">
        <f t="shared" si="34"/>
        <v>1.5747502071457642E-2</v>
      </c>
      <c r="Q150" s="14"/>
      <c r="R150" s="4">
        <f t="shared" si="26"/>
        <v>-71.06490466959896</v>
      </c>
      <c r="S150" s="5">
        <f t="shared" si="27"/>
        <v>9.7854606112496217E-2</v>
      </c>
      <c r="T150" s="6">
        <f t="shared" si="28"/>
        <v>-2.684336499389917</v>
      </c>
      <c r="U150" s="14"/>
      <c r="V150" s="4">
        <f t="shared" si="29"/>
        <v>-71.06490466959896</v>
      </c>
      <c r="W150" s="5">
        <f t="shared" si="30"/>
        <v>-0.12580249114066117</v>
      </c>
      <c r="X150" s="5">
        <f t="shared" si="31"/>
        <v>90.479367195530386</v>
      </c>
      <c r="Y150" s="5">
        <f t="shared" si="32"/>
        <v>2.6331169808911956</v>
      </c>
      <c r="Z150" s="5">
        <f t="shared" si="35"/>
        <v>2.9973307131963907</v>
      </c>
      <c r="AA150" s="6">
        <f t="shared" si="33"/>
        <v>1.138320376553086</v>
      </c>
    </row>
    <row r="151" spans="1:27" x14ac:dyDescent="0.25">
      <c r="A151">
        <f t="shared" si="19"/>
        <v>3.3846812036467909E-3</v>
      </c>
      <c r="B151" s="6">
        <v>22.2988</v>
      </c>
      <c r="C151">
        <v>1</v>
      </c>
      <c r="D151" s="4">
        <v>0.94</v>
      </c>
      <c r="E151" s="5">
        <v>0.99602999999999997</v>
      </c>
      <c r="F151" s="7">
        <f t="shared" si="20"/>
        <v>1.0914362675485481</v>
      </c>
      <c r="G151" s="17">
        <f t="shared" si="21"/>
        <v>0.97083669883783763</v>
      </c>
      <c r="I151" s="4">
        <f t="shared" si="22"/>
        <v>6.0000000000000053E-2</v>
      </c>
      <c r="J151" s="6">
        <f t="shared" si="22"/>
        <v>3.9700000000000291E-3</v>
      </c>
      <c r="K151" s="11">
        <f t="shared" si="23"/>
        <v>6.7148435931014147E-2</v>
      </c>
      <c r="L151" s="18">
        <f t="shared" si="24"/>
        <v>0.98537911939816902</v>
      </c>
      <c r="O151" s="4">
        <f t="shared" si="25"/>
        <v>-1.4868184095959771E-2</v>
      </c>
      <c r="P151" s="6">
        <f t="shared" si="34"/>
        <v>1.4868184095959771E-2</v>
      </c>
      <c r="Q151" s="14"/>
      <c r="R151" s="4">
        <f t="shared" si="26"/>
        <v>-70.509635923465979</v>
      </c>
      <c r="S151" s="5">
        <f t="shared" si="27"/>
        <v>8.7494505517081433E-2</v>
      </c>
      <c r="T151" s="6">
        <f t="shared" si="28"/>
        <v>-2.7008496484507374</v>
      </c>
      <c r="U151" s="14"/>
      <c r="V151" s="4">
        <f t="shared" si="29"/>
        <v>-70.509635923465979</v>
      </c>
      <c r="W151" s="5">
        <f t="shared" si="30"/>
        <v>-0.10851105584344789</v>
      </c>
      <c r="X151" s="5">
        <f t="shared" si="31"/>
        <v>90.168106592619893</v>
      </c>
      <c r="Y151" s="5">
        <f t="shared" si="32"/>
        <v>2.1740805280036759</v>
      </c>
      <c r="Z151" s="5">
        <f t="shared" si="35"/>
        <v>2.5239291053467809</v>
      </c>
      <c r="AA151" s="6">
        <f t="shared" si="33"/>
        <v>1.160917947995399</v>
      </c>
    </row>
    <row r="152" spans="1:27" x14ac:dyDescent="0.25">
      <c r="A152">
        <f t="shared" si="19"/>
        <v>3.3878391481075199E-3</v>
      </c>
      <c r="B152" s="6">
        <v>22.023399999999999</v>
      </c>
      <c r="C152">
        <v>1</v>
      </c>
      <c r="D152" s="4">
        <v>0.95</v>
      </c>
      <c r="E152" s="5">
        <v>0.99674700000000005</v>
      </c>
      <c r="F152" s="7">
        <f t="shared" si="20"/>
        <v>1.0802846099599011</v>
      </c>
      <c r="G152" s="17">
        <f t="shared" si="21"/>
        <v>0.97123235742476988</v>
      </c>
      <c r="I152" s="4">
        <f t="shared" si="22"/>
        <v>5.0000000000000044E-2</v>
      </c>
      <c r="J152" s="6">
        <f t="shared" si="22"/>
        <v>3.2529999999999504E-3</v>
      </c>
      <c r="K152" s="11">
        <f t="shared" si="23"/>
        <v>6.6058448213938178E-2</v>
      </c>
      <c r="L152" s="18">
        <f t="shared" si="24"/>
        <v>0.98488538194682318</v>
      </c>
      <c r="O152" s="4">
        <f t="shared" si="25"/>
        <v>-1.3959534192314422E-2</v>
      </c>
      <c r="P152" s="6">
        <f t="shared" si="34"/>
        <v>1.3959534192314422E-2</v>
      </c>
      <c r="Q152" s="14"/>
      <c r="R152" s="4">
        <f t="shared" si="26"/>
        <v>-69.920343259277217</v>
      </c>
      <c r="S152" s="5">
        <f t="shared" si="27"/>
        <v>7.7224534159441596E-2</v>
      </c>
      <c r="T152" s="6">
        <f t="shared" si="28"/>
        <v>-2.7172153498503784</v>
      </c>
      <c r="U152" s="14"/>
      <c r="V152" s="4">
        <f t="shared" si="29"/>
        <v>-69.920343259277217</v>
      </c>
      <c r="W152" s="5">
        <f t="shared" si="30"/>
        <v>-9.0989025610317603E-2</v>
      </c>
      <c r="X152" s="5">
        <f t="shared" si="31"/>
        <v>89.856845989709399</v>
      </c>
      <c r="Y152" s="5">
        <f t="shared" si="32"/>
        <v>1.7068620987578187</v>
      </c>
      <c r="Z152" s="5">
        <f t="shared" si="35"/>
        <v>2.0422183819264887</v>
      </c>
      <c r="AA152" s="6">
        <f t="shared" si="33"/>
        <v>1.1964753235851497</v>
      </c>
    </row>
    <row r="153" spans="1:27" x14ac:dyDescent="0.25">
      <c r="A153">
        <f t="shared" si="19"/>
        <v>3.3909650449150276E-3</v>
      </c>
      <c r="B153" s="6">
        <v>21.751300000000001</v>
      </c>
      <c r="C153">
        <v>1</v>
      </c>
      <c r="D153" s="4">
        <v>0.96</v>
      </c>
      <c r="E153" s="5">
        <v>0.99744100000000002</v>
      </c>
      <c r="F153" s="7">
        <f t="shared" si="20"/>
        <v>1.0693520805801988</v>
      </c>
      <c r="G153" s="17">
        <f t="shared" si="21"/>
        <v>0.97161735646779257</v>
      </c>
      <c r="I153" s="4">
        <f t="shared" si="22"/>
        <v>4.0000000000000036E-2</v>
      </c>
      <c r="J153" s="6">
        <f t="shared" si="22"/>
        <v>2.558999999999978E-3</v>
      </c>
      <c r="K153" s="11">
        <f t="shared" si="23"/>
        <v>6.4996583207933556E-2</v>
      </c>
      <c r="L153" s="18">
        <f t="shared" si="24"/>
        <v>0.98428250905642267</v>
      </c>
      <c r="O153" s="4">
        <f t="shared" si="25"/>
        <v>-1.2950897777610826E-2</v>
      </c>
      <c r="P153" s="6">
        <f t="shared" si="34"/>
        <v>1.2950897777610826E-2</v>
      </c>
      <c r="Q153" s="14"/>
      <c r="R153" s="4">
        <f t="shared" si="26"/>
        <v>-69.325357988738929</v>
      </c>
      <c r="S153" s="5">
        <f t="shared" si="27"/>
        <v>6.7052932897129422E-2</v>
      </c>
      <c r="T153" s="6">
        <f t="shared" si="28"/>
        <v>-2.7334205764999338</v>
      </c>
      <c r="U153" s="14"/>
      <c r="V153" s="4">
        <f t="shared" si="29"/>
        <v>-69.325357988738929</v>
      </c>
      <c r="W153" s="5">
        <f t="shared" si="30"/>
        <v>-7.3241189781620031E-2</v>
      </c>
      <c r="X153" s="5">
        <f t="shared" si="31"/>
        <v>89.545585386798891</v>
      </c>
      <c r="Y153" s="5">
        <f t="shared" si="32"/>
        <v>1.2311950355718138</v>
      </c>
      <c r="Z153" s="5">
        <f t="shared" si="35"/>
        <v>1.5519442222525868</v>
      </c>
      <c r="AA153" s="6">
        <f t="shared" si="33"/>
        <v>1.2605185835011143</v>
      </c>
    </row>
    <row r="154" spans="1:27" x14ac:dyDescent="0.25">
      <c r="A154">
        <f t="shared" si="19"/>
        <v>3.3940621561390784E-3</v>
      </c>
      <c r="B154" s="6">
        <v>21.482199999999999</v>
      </c>
      <c r="C154">
        <v>1</v>
      </c>
      <c r="D154" s="4">
        <v>0.97</v>
      </c>
      <c r="E154" s="5">
        <v>0.99811300000000003</v>
      </c>
      <c r="F154" s="7">
        <f t="shared" si="20"/>
        <v>1.0586232594675264</v>
      </c>
      <c r="G154" s="17">
        <f t="shared" si="21"/>
        <v>0.97200062914201302</v>
      </c>
      <c r="I154" s="4">
        <f t="shared" si="22"/>
        <v>3.0000000000000027E-2</v>
      </c>
      <c r="J154" s="6">
        <f t="shared" si="22"/>
        <v>1.886999999999972E-3</v>
      </c>
      <c r="K154" s="11">
        <f t="shared" si="23"/>
        <v>6.3960979334119872E-2</v>
      </c>
      <c r="L154" s="18">
        <f t="shared" si="24"/>
        <v>0.98341208428691329</v>
      </c>
      <c r="O154" s="4">
        <f t="shared" si="25"/>
        <v>-1.1671791448896034E-2</v>
      </c>
      <c r="P154" s="6">
        <f t="shared" si="34"/>
        <v>1.1671791448896034E-2</v>
      </c>
      <c r="Q154" s="14"/>
      <c r="R154" s="4">
        <f t="shared" si="26"/>
        <v>-68.707248382367396</v>
      </c>
      <c r="S154" s="5">
        <f t="shared" si="27"/>
        <v>5.6969252113772309E-2</v>
      </c>
      <c r="T154" s="6">
        <f t="shared" si="28"/>
        <v>-2.749482079468192</v>
      </c>
      <c r="U154" s="14"/>
      <c r="V154" s="4">
        <f t="shared" si="29"/>
        <v>-68.707248382367396</v>
      </c>
      <c r="W154" s="5">
        <f t="shared" si="30"/>
        <v>-5.5272961346681845E-2</v>
      </c>
      <c r="X154" s="5">
        <f t="shared" si="31"/>
        <v>89.234324783888397</v>
      </c>
      <c r="Y154" s="5">
        <f t="shared" si="32"/>
        <v>0.74733412703349766</v>
      </c>
      <c r="Z154" s="5">
        <f t="shared" si="35"/>
        <v>1.0533515477323476</v>
      </c>
      <c r="AA154" s="6">
        <f t="shared" si="33"/>
        <v>1.4094787185934752</v>
      </c>
    </row>
    <row r="155" spans="1:27" x14ac:dyDescent="0.25">
      <c r="A155">
        <f t="shared" si="19"/>
        <v>3.3971291540944581E-3</v>
      </c>
      <c r="B155" s="6">
        <v>21.216200000000001</v>
      </c>
      <c r="C155">
        <v>1</v>
      </c>
      <c r="D155" s="4">
        <v>0.98</v>
      </c>
      <c r="E155" s="5">
        <v>0.99876200000000004</v>
      </c>
      <c r="F155" s="7">
        <f t="shared" si="20"/>
        <v>1.0480989222399215</v>
      </c>
      <c r="G155" s="17">
        <f t="shared" si="21"/>
        <v>0.97237472182600926</v>
      </c>
      <c r="I155" s="4">
        <f t="shared" si="22"/>
        <v>2.0000000000000018E-2</v>
      </c>
      <c r="J155" s="6">
        <f t="shared" si="22"/>
        <v>1.2379999999999614E-3</v>
      </c>
      <c r="K155" s="11">
        <f t="shared" si="23"/>
        <v>6.2951365942656587E-2</v>
      </c>
      <c r="L155" s="18">
        <f t="shared" si="24"/>
        <v>0.98329875886066898</v>
      </c>
      <c r="O155" s="4">
        <f t="shared" si="25"/>
        <v>-1.1171753116902916E-2</v>
      </c>
      <c r="P155" s="6">
        <f t="shared" si="34"/>
        <v>1.1171753116902916E-2</v>
      </c>
      <c r="Q155" s="14"/>
      <c r="R155" s="4">
        <f t="shared" si="26"/>
        <v>-68.013612931128819</v>
      </c>
      <c r="S155" s="5">
        <f t="shared" si="27"/>
        <v>4.6977972894564582E-2</v>
      </c>
      <c r="T155" s="6">
        <f t="shared" si="28"/>
        <v>-2.7653928198764177</v>
      </c>
      <c r="U155" s="14"/>
      <c r="V155" s="4">
        <f t="shared" si="29"/>
        <v>-68.013612931128819</v>
      </c>
      <c r="W155" s="5">
        <f t="shared" si="30"/>
        <v>-3.7060040430621062E-2</v>
      </c>
      <c r="X155" s="5">
        <f t="shared" si="31"/>
        <v>88.923064180977889</v>
      </c>
      <c r="Y155" s="5">
        <f t="shared" si="32"/>
        <v>0.25511569549399887</v>
      </c>
      <c r="Z155" s="5">
        <f t="shared" si="35"/>
        <v>0.54628450859860322</v>
      </c>
      <c r="AA155" s="6">
        <f t="shared" si="33"/>
        <v>2.1413206566565544</v>
      </c>
    </row>
    <row r="156" spans="1:27" ht="15.75" thickBot="1" x14ac:dyDescent="0.3">
      <c r="A156" s="9">
        <f t="shared" si="19"/>
        <v>3.4001670162038364E-3</v>
      </c>
      <c r="B156" s="6">
        <v>20.953199999999999</v>
      </c>
      <c r="C156">
        <v>1</v>
      </c>
      <c r="D156" s="4">
        <v>0.99</v>
      </c>
      <c r="E156" s="5">
        <v>0.99939100000000003</v>
      </c>
      <c r="F156" s="13">
        <f t="shared" si="20"/>
        <v>1.0377719602784763</v>
      </c>
      <c r="G156" s="55">
        <f t="shared" si="21"/>
        <v>0.97274343229987892</v>
      </c>
      <c r="I156" s="8">
        <f t="shared" si="22"/>
        <v>1.0000000000000009E-2</v>
      </c>
      <c r="J156" s="10">
        <f t="shared" si="22"/>
        <v>6.0899999999997068E-4</v>
      </c>
      <c r="K156" s="16">
        <f t="shared" si="23"/>
        <v>6.1966726015103765E-2</v>
      </c>
      <c r="L156" s="39">
        <f t="shared" si="24"/>
        <v>0.98278550306422929</v>
      </c>
      <c r="O156" s="8">
        <f t="shared" si="25"/>
        <v>-1.0270529732961001E-2</v>
      </c>
      <c r="P156" s="10">
        <f t="shared" si="34"/>
        <v>1.0270529732961001E-2</v>
      </c>
      <c r="Q156" s="5"/>
      <c r="R156" s="8">
        <f t="shared" si="26"/>
        <v>-67.321052809438271</v>
      </c>
      <c r="S156" s="9">
        <f t="shared" si="27"/>
        <v>3.7076069161441412E-2</v>
      </c>
      <c r="T156" s="10">
        <f t="shared" si="28"/>
        <v>-2.7811577151755325</v>
      </c>
      <c r="U156" s="5"/>
      <c r="V156" s="8">
        <f t="shared" si="29"/>
        <v>-67.321052809438271</v>
      </c>
      <c r="W156" s="9">
        <f t="shared" si="30"/>
        <v>-1.8638482208361951E-2</v>
      </c>
      <c r="X156" s="9">
        <f t="shared" si="31"/>
        <v>88.611803578067395</v>
      </c>
      <c r="Y156" s="9">
        <f t="shared" si="32"/>
        <v>-0.2454156189865313</v>
      </c>
      <c r="Z156" s="5">
        <f t="shared" si="35"/>
        <v>3.0786470366194862E-2</v>
      </c>
      <c r="AA156" s="6">
        <f t="shared" si="33"/>
        <v>-0.12544625518673472</v>
      </c>
    </row>
  </sheetData>
  <conditionalFormatting sqref="AA58:AA156">
    <cfRule type="cellIs" dxfId="8" priority="1" operator="between">
      <formula>0.92</formula>
      <formula>1.08</formula>
    </cfRule>
    <cfRule type="cellIs" dxfId="7" priority="2" operator="lessThan">
      <formula>0.92</formula>
    </cfRule>
    <cfRule type="cellIs" dxfId="6" priority="3" operator="greaterThan">
      <formula>1.07999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G156"/>
  <sheetViews>
    <sheetView topLeftCell="H10" zoomScale="59" zoomScaleNormal="59" workbookViewId="0">
      <selection activeCell="AE14" sqref="AE14"/>
    </sheetView>
  </sheetViews>
  <sheetFormatPr defaultRowHeight="15" x14ac:dyDescent="0.25"/>
  <cols>
    <col min="7" max="7" width="13.85546875" bestFit="1" customWidth="1"/>
    <col min="8" max="8" width="13.5703125" bestFit="1" customWidth="1"/>
    <col min="11" max="11" width="10.7109375" bestFit="1" customWidth="1"/>
    <col min="12" max="12" width="13.28515625" bestFit="1" customWidth="1"/>
    <col min="15" max="16" width="13.85546875" bestFit="1" customWidth="1"/>
    <col min="17" max="17" width="13.5703125" bestFit="1" customWidth="1"/>
    <col min="18" max="18" width="13.85546875" bestFit="1" customWidth="1"/>
    <col min="19" max="19" width="13.28515625" bestFit="1" customWidth="1"/>
    <col min="22" max="22" width="14.85546875" bestFit="1" customWidth="1"/>
    <col min="23" max="23" width="13.85546875" bestFit="1" customWidth="1"/>
    <col min="25" max="25" width="15.85546875" bestFit="1" customWidth="1"/>
    <col min="26" max="27" width="14.28515625" bestFit="1" customWidth="1"/>
    <col min="28" max="28" width="13.5703125" bestFit="1" customWidth="1"/>
    <col min="29" max="29" width="13.85546875" bestFit="1" customWidth="1"/>
    <col min="31" max="31" width="13.85546875" bestFit="1" customWidth="1"/>
    <col min="35" max="35" width="14" bestFit="1" customWidth="1"/>
  </cols>
  <sheetData>
    <row r="4" spans="1:33" x14ac:dyDescent="0.25">
      <c r="B4" t="s">
        <v>0</v>
      </c>
      <c r="V4" s="1" t="s">
        <v>16</v>
      </c>
      <c r="W4" s="3"/>
      <c r="Z4" s="1" t="s">
        <v>18</v>
      </c>
      <c r="AA4" s="2"/>
      <c r="AB4" s="2"/>
      <c r="AC4" s="3"/>
    </row>
    <row r="5" spans="1:33" x14ac:dyDescent="0.25">
      <c r="V5" s="8"/>
      <c r="W5" s="10"/>
      <c r="Z5" s="8"/>
      <c r="AA5" s="9"/>
      <c r="AB5" s="9"/>
      <c r="AC5" s="10"/>
    </row>
    <row r="6" spans="1:33" x14ac:dyDescent="0.25">
      <c r="A6" s="1" t="s">
        <v>1</v>
      </c>
      <c r="B6" s="2" t="s">
        <v>50</v>
      </c>
      <c r="C6" s="2"/>
      <c r="D6" s="2"/>
      <c r="E6" s="2"/>
      <c r="F6" s="2"/>
      <c r="G6" s="2"/>
      <c r="H6" s="3"/>
      <c r="J6" s="1" t="s">
        <v>8</v>
      </c>
      <c r="K6" s="2" t="s">
        <v>51</v>
      </c>
      <c r="L6" s="2"/>
      <c r="M6" s="2"/>
      <c r="N6" s="2"/>
      <c r="O6" s="2"/>
      <c r="P6" s="2"/>
      <c r="Q6" s="3"/>
      <c r="S6" t="s">
        <v>52</v>
      </c>
      <c r="T6" s="24">
        <v>20.2</v>
      </c>
      <c r="V6" s="4" t="s">
        <v>35</v>
      </c>
      <c r="W6" s="25">
        <v>-4.5510000000000002E-2</v>
      </c>
      <c r="Z6" s="15" t="s">
        <v>69</v>
      </c>
      <c r="AA6" s="2">
        <f>MIN(R58:R156)</f>
        <v>-78.70334551658587</v>
      </c>
      <c r="AB6" s="2" t="s">
        <v>39</v>
      </c>
      <c r="AC6" s="3">
        <f>34*AA8*((ABS(T6-T7))/(T8+273.15))</f>
        <v>29.650599590913842</v>
      </c>
    </row>
    <row r="7" spans="1:33" x14ac:dyDescent="0.25">
      <c r="A7" s="4"/>
      <c r="B7" s="5"/>
      <c r="C7" s="5"/>
      <c r="D7" s="5"/>
      <c r="E7" s="5"/>
      <c r="F7" s="5"/>
      <c r="G7" s="5"/>
      <c r="H7" s="6"/>
      <c r="J7" s="4"/>
      <c r="K7" s="5"/>
      <c r="L7" s="5"/>
      <c r="M7" s="5"/>
      <c r="N7" s="5"/>
      <c r="O7" s="5"/>
      <c r="P7" s="5"/>
      <c r="Q7" s="6"/>
      <c r="S7" t="s">
        <v>53</v>
      </c>
      <c r="T7" s="24">
        <v>78.37</v>
      </c>
      <c r="V7" s="4" t="s">
        <v>36</v>
      </c>
      <c r="W7" s="25">
        <v>4.5510000000000002E-2</v>
      </c>
      <c r="Z7" s="21" t="s">
        <v>20</v>
      </c>
      <c r="AA7" s="5">
        <f>-237.02+1.3863*AA6</f>
        <v>-346.12644788964303</v>
      </c>
      <c r="AB7" s="14" t="s">
        <v>55</v>
      </c>
      <c r="AC7" s="6">
        <f>ABS(W8-AC6)</f>
        <v>70.349400409086158</v>
      </c>
    </row>
    <row r="8" spans="1:33" x14ac:dyDescent="0.25">
      <c r="A8" s="4"/>
      <c r="B8" s="5" t="s">
        <v>2</v>
      </c>
      <c r="C8" s="5" t="s">
        <v>3</v>
      </c>
      <c r="D8" s="5" t="s">
        <v>4</v>
      </c>
      <c r="E8" s="5"/>
      <c r="F8" s="5" t="s">
        <v>5</v>
      </c>
      <c r="G8" s="5" t="s">
        <v>6</v>
      </c>
      <c r="H8" s="6" t="s">
        <v>24</v>
      </c>
      <c r="J8" s="4"/>
      <c r="K8" s="5" t="s">
        <v>2</v>
      </c>
      <c r="L8" s="5" t="s">
        <v>3</v>
      </c>
      <c r="M8" s="5" t="s">
        <v>4</v>
      </c>
      <c r="N8" s="5"/>
      <c r="O8" s="5" t="s">
        <v>5</v>
      </c>
      <c r="P8" s="5" t="s">
        <v>6</v>
      </c>
      <c r="Q8" s="6" t="s">
        <v>24</v>
      </c>
      <c r="S8" t="s">
        <v>37</v>
      </c>
      <c r="T8" s="24">
        <f>T6</f>
        <v>20.2</v>
      </c>
      <c r="V8" s="4" t="s">
        <v>30</v>
      </c>
      <c r="W8" s="6">
        <f>(100*ABS(W6))/W7</f>
        <v>100</v>
      </c>
      <c r="Z8" s="22" t="s">
        <v>33</v>
      </c>
      <c r="AA8" s="9">
        <f>ABS(AA7/AA6)</f>
        <v>4.3978619411636153</v>
      </c>
      <c r="AB8" s="23" t="s">
        <v>31</v>
      </c>
      <c r="AC8" s="10" t="b">
        <f>IF(AC7&lt;10,TRUE,FALSE)</f>
        <v>0</v>
      </c>
    </row>
    <row r="9" spans="1:33" ht="15.75" thickBot="1" x14ac:dyDescent="0.3">
      <c r="A9" s="4"/>
      <c r="B9" s="5"/>
      <c r="C9" s="5"/>
      <c r="D9" s="5"/>
      <c r="E9" s="5"/>
      <c r="F9" s="5"/>
      <c r="G9" s="5"/>
      <c r="H9" s="6"/>
      <c r="J9" s="4"/>
      <c r="K9" s="5"/>
      <c r="L9" s="5"/>
      <c r="M9" s="5"/>
      <c r="N9" s="5"/>
      <c r="O9" s="5"/>
      <c r="P9" s="5"/>
      <c r="Q9" s="6"/>
      <c r="V9" s="4" t="s">
        <v>38</v>
      </c>
      <c r="W9" s="6">
        <f>150*((T7-T8)/(T8+273.15))</f>
        <v>29.744332708368844</v>
      </c>
    </row>
    <row r="10" spans="1:33" x14ac:dyDescent="0.25">
      <c r="A10" s="47" t="s">
        <v>10</v>
      </c>
      <c r="B10" s="45">
        <v>3.6863899999999998</v>
      </c>
      <c r="C10" s="45">
        <v>822.89400000000001</v>
      </c>
      <c r="D10" s="45">
        <v>-69.899000000000001</v>
      </c>
      <c r="E10" s="48"/>
      <c r="F10" s="48">
        <v>20.25</v>
      </c>
      <c r="G10" s="48">
        <v>104.35</v>
      </c>
      <c r="H10" s="49" t="s">
        <v>7</v>
      </c>
      <c r="J10" s="22" t="s">
        <v>9</v>
      </c>
      <c r="K10" s="46">
        <v>5.2467699999999997</v>
      </c>
      <c r="L10" s="46">
        <v>1598.673</v>
      </c>
      <c r="M10" s="46">
        <v>-46.423999999999999</v>
      </c>
      <c r="N10" s="23"/>
      <c r="O10" s="23">
        <v>19.62</v>
      </c>
      <c r="P10" s="23">
        <v>93.48</v>
      </c>
      <c r="Q10" s="44" t="s">
        <v>7</v>
      </c>
      <c r="V10" s="4" t="s">
        <v>54</v>
      </c>
      <c r="W10" s="6">
        <f>W8-W9</f>
        <v>70.255667291631156</v>
      </c>
      <c r="Z10" s="1"/>
      <c r="AA10" s="2" t="s">
        <v>19</v>
      </c>
      <c r="AB10" s="2"/>
      <c r="AC10" s="2"/>
      <c r="AD10" s="2" t="s">
        <v>29</v>
      </c>
      <c r="AE10" s="2"/>
      <c r="AF10" s="2"/>
      <c r="AG10" s="3"/>
    </row>
    <row r="11" spans="1:33" x14ac:dyDescent="0.25">
      <c r="A11" s="4"/>
      <c r="B11" s="5"/>
      <c r="C11" s="5"/>
      <c r="D11" s="5"/>
      <c r="E11" s="5"/>
      <c r="F11" s="5"/>
      <c r="G11" s="5"/>
      <c r="H11" s="5"/>
      <c r="J11" s="5"/>
      <c r="K11" s="12"/>
      <c r="L11" s="12"/>
      <c r="M11" s="12"/>
      <c r="N11" s="5"/>
      <c r="O11" s="5"/>
      <c r="P11" s="5"/>
      <c r="Q11" s="5"/>
      <c r="S11" s="40"/>
      <c r="T11" s="40"/>
      <c r="V11" s="8" t="s">
        <v>31</v>
      </c>
      <c r="W11" s="10" t="b">
        <f>IF(W10&lt;10,TRUE,FALSE)</f>
        <v>0</v>
      </c>
      <c r="Z11" s="4" t="s">
        <v>48</v>
      </c>
      <c r="AA11" s="5" t="s">
        <v>56</v>
      </c>
      <c r="AB11" s="14">
        <f>-SLOPE(S58:S156,A58:A156)*8.314</f>
        <v>25901.735423019913</v>
      </c>
      <c r="AC11" s="5"/>
      <c r="AD11" s="5" t="s">
        <v>26</v>
      </c>
      <c r="AE11" s="41">
        <v>9.3177000000000003</v>
      </c>
      <c r="AF11" s="5"/>
      <c r="AG11" s="6"/>
    </row>
    <row r="12" spans="1:33" x14ac:dyDescent="0.25">
      <c r="A12" s="21"/>
      <c r="B12" s="14"/>
      <c r="C12" s="14"/>
      <c r="D12" s="14"/>
      <c r="E12" s="14"/>
      <c r="F12" s="14"/>
      <c r="G12" s="14"/>
      <c r="H12" s="14"/>
      <c r="J12" s="14"/>
      <c r="K12" s="42"/>
      <c r="L12" s="42"/>
      <c r="M12" s="42"/>
      <c r="N12" s="14"/>
      <c r="O12" s="14"/>
      <c r="P12" s="14"/>
      <c r="Q12" s="14"/>
      <c r="S12" s="40"/>
      <c r="T12" s="40"/>
      <c r="Z12" s="4" t="s">
        <v>48</v>
      </c>
      <c r="AA12" s="5" t="s">
        <v>57</v>
      </c>
      <c r="AB12" s="14">
        <f>-SLOPE(T58:T156,A58:A156)*8.314</f>
        <v>41979.626865876664</v>
      </c>
      <c r="AC12" s="5"/>
      <c r="AD12" s="5" t="s">
        <v>9</v>
      </c>
      <c r="AE12" s="41">
        <v>9.9970999999999997</v>
      </c>
      <c r="AF12" s="5"/>
      <c r="AG12" s="6"/>
    </row>
    <row r="13" spans="1:33" x14ac:dyDescent="0.25">
      <c r="A13" s="4"/>
      <c r="B13" s="5"/>
      <c r="C13" s="5"/>
      <c r="D13" s="5"/>
      <c r="E13" s="5"/>
      <c r="F13" s="5"/>
      <c r="G13" s="5"/>
      <c r="H13" s="5"/>
      <c r="J13" s="14"/>
      <c r="K13" s="43"/>
      <c r="L13" s="43"/>
      <c r="M13" s="43"/>
      <c r="N13" s="14"/>
      <c r="O13" s="14"/>
      <c r="P13" s="14"/>
      <c r="Q13" s="14"/>
      <c r="Z13" s="4" t="s">
        <v>49</v>
      </c>
      <c r="AA13" s="5" t="s">
        <v>58</v>
      </c>
      <c r="AB13" s="5">
        <f>AB11/(T6+273.15)</f>
        <v>88.296353922004144</v>
      </c>
      <c r="AC13" s="5"/>
      <c r="AD13" s="5"/>
      <c r="AE13" s="14"/>
      <c r="AF13" s="5"/>
      <c r="AG13" s="6"/>
    </row>
    <row r="14" spans="1:33" x14ac:dyDescent="0.25">
      <c r="J14" s="14"/>
      <c r="K14" s="42"/>
      <c r="L14" s="42"/>
      <c r="M14" s="42"/>
      <c r="N14" s="14"/>
      <c r="O14" s="14"/>
      <c r="P14" s="14"/>
      <c r="Q14" s="14"/>
      <c r="Z14" s="8" t="s">
        <v>49</v>
      </c>
      <c r="AA14" s="9" t="s">
        <v>59</v>
      </c>
      <c r="AB14" s="9">
        <f>AB12/(T7+273.15)</f>
        <v>119.42315335080981</v>
      </c>
      <c r="AC14" s="9"/>
      <c r="AD14" s="9" t="s">
        <v>30</v>
      </c>
      <c r="AE14" s="9">
        <f>100*(ABS(AE12-AE11))/(AE12+AE11)</f>
        <v>3.5175098887899408</v>
      </c>
      <c r="AF14" s="9" t="s">
        <v>31</v>
      </c>
      <c r="AG14" s="10" t="b">
        <f>IF(AE14&lt;=5,TRUE,FALSE)</f>
        <v>1</v>
      </c>
    </row>
    <row r="15" spans="1:33" x14ac:dyDescent="0.25">
      <c r="J15" s="14"/>
      <c r="K15" s="43"/>
      <c r="L15" s="43"/>
      <c r="M15" s="43"/>
      <c r="N15" s="14"/>
      <c r="O15" s="14"/>
      <c r="P15" s="14"/>
      <c r="Q15" s="14"/>
    </row>
    <row r="16" spans="1:33" x14ac:dyDescent="0.25">
      <c r="J16" s="14"/>
      <c r="K16" s="42"/>
      <c r="L16" s="42"/>
      <c r="M16" s="42"/>
      <c r="N16" s="14"/>
      <c r="O16" s="42"/>
      <c r="P16" s="42"/>
      <c r="Q16" s="14"/>
    </row>
    <row r="28" spans="31:31" ht="15.75" thickBot="1" x14ac:dyDescent="0.3">
      <c r="AE28" s="19"/>
    </row>
    <row r="54" spans="1:27" x14ac:dyDescent="0.25">
      <c r="D54" s="50" t="s">
        <v>64</v>
      </c>
      <c r="I54" s="50" t="s">
        <v>51</v>
      </c>
      <c r="O54" s="50" t="s">
        <v>16</v>
      </c>
      <c r="Q54" s="5"/>
      <c r="R54" s="20" t="s">
        <v>18</v>
      </c>
      <c r="S54" s="5"/>
      <c r="T54" s="5"/>
      <c r="U54" s="5"/>
      <c r="V54" s="50" t="s">
        <v>19</v>
      </c>
    </row>
    <row r="55" spans="1:27" x14ac:dyDescent="0.25">
      <c r="A55" s="1" t="s">
        <v>60</v>
      </c>
      <c r="B55" s="2" t="s">
        <v>46</v>
      </c>
      <c r="C55" s="3" t="s">
        <v>61</v>
      </c>
      <c r="D55" s="1" t="s">
        <v>11</v>
      </c>
      <c r="E55" s="2" t="s">
        <v>12</v>
      </c>
      <c r="F55" s="2" t="s">
        <v>13</v>
      </c>
      <c r="G55" s="51" t="s">
        <v>65</v>
      </c>
      <c r="H55" s="5"/>
      <c r="I55" s="1" t="s">
        <v>11</v>
      </c>
      <c r="J55" s="2" t="s">
        <v>12</v>
      </c>
      <c r="K55" s="2" t="s">
        <v>13</v>
      </c>
      <c r="L55" s="3" t="s">
        <v>66</v>
      </c>
      <c r="M55" s="5"/>
      <c r="N55" s="5"/>
      <c r="O55" s="1" t="s">
        <v>17</v>
      </c>
      <c r="P55" s="3" t="s">
        <v>34</v>
      </c>
      <c r="Q55" s="14"/>
      <c r="R55" s="15" t="s">
        <v>21</v>
      </c>
      <c r="S55" s="2" t="s">
        <v>67</v>
      </c>
      <c r="T55" s="3" t="s">
        <v>68</v>
      </c>
      <c r="U55" s="14"/>
      <c r="V55" s="1" t="s">
        <v>22</v>
      </c>
      <c r="W55" s="2" t="s">
        <v>23</v>
      </c>
      <c r="X55" s="2" t="s">
        <v>25</v>
      </c>
      <c r="Y55" s="2" t="s">
        <v>27</v>
      </c>
      <c r="Z55" s="2" t="s">
        <v>28</v>
      </c>
      <c r="AA55" s="3" t="s">
        <v>32</v>
      </c>
    </row>
    <row r="56" spans="1:27" x14ac:dyDescent="0.25">
      <c r="A56" s="8" t="s">
        <v>62</v>
      </c>
      <c r="B56" s="9" t="s">
        <v>63</v>
      </c>
      <c r="C56" s="10" t="s">
        <v>14</v>
      </c>
      <c r="D56" s="8" t="s">
        <v>15</v>
      </c>
      <c r="E56" s="9" t="s">
        <v>15</v>
      </c>
      <c r="F56" s="9" t="s">
        <v>14</v>
      </c>
      <c r="G56" s="10" t="s">
        <v>15</v>
      </c>
      <c r="H56" s="5"/>
      <c r="I56" s="8"/>
      <c r="J56" s="9" t="s">
        <v>15</v>
      </c>
      <c r="K56" s="9" t="s">
        <v>14</v>
      </c>
      <c r="L56" s="10" t="s">
        <v>15</v>
      </c>
      <c r="M56" s="5"/>
      <c r="N56" s="5"/>
      <c r="O56" s="8" t="s">
        <v>15</v>
      </c>
      <c r="P56" s="10" t="s">
        <v>15</v>
      </c>
      <c r="Q56" s="5"/>
      <c r="R56" s="8" t="s">
        <v>15</v>
      </c>
      <c r="S56" s="9" t="s">
        <v>15</v>
      </c>
      <c r="T56" s="10" t="s">
        <v>15</v>
      </c>
      <c r="U56" s="5"/>
      <c r="V56" s="8" t="s">
        <v>15</v>
      </c>
      <c r="W56" s="9" t="s">
        <v>15</v>
      </c>
      <c r="X56" s="9" t="s">
        <v>15</v>
      </c>
      <c r="Y56" s="9" t="s">
        <v>15</v>
      </c>
      <c r="Z56" s="9" t="s">
        <v>15</v>
      </c>
      <c r="AA56" s="10" t="s">
        <v>15</v>
      </c>
    </row>
    <row r="57" spans="1:27" x14ac:dyDescent="0.25">
      <c r="C57" s="20"/>
      <c r="F57" s="7"/>
      <c r="G57" s="17"/>
      <c r="I57" s="1"/>
      <c r="K57" s="11"/>
      <c r="L57" s="18"/>
      <c r="O57" s="1"/>
      <c r="P57" s="3"/>
      <c r="R57" s="1"/>
      <c r="S57" s="2"/>
      <c r="T57" s="3"/>
      <c r="V57" s="1"/>
      <c r="W57" s="2"/>
      <c r="X57" s="2"/>
      <c r="Y57" s="2"/>
      <c r="Z57" s="2"/>
      <c r="AA57" s="3"/>
    </row>
    <row r="58" spans="1:27" x14ac:dyDescent="0.25">
      <c r="A58">
        <f t="shared" ref="A58:A121" si="0">1/(273.15+B58)</f>
        <v>2.8570808176736737E-3</v>
      </c>
      <c r="B58" s="34">
        <v>76.857600000000005</v>
      </c>
      <c r="C58">
        <v>1</v>
      </c>
      <c r="D58" s="4">
        <v>0.01</v>
      </c>
      <c r="E58" s="5">
        <v>5.28456E-2</v>
      </c>
      <c r="F58" s="7">
        <f t="shared" ref="F58:F121" si="1">(10^($B$10-($C$10/($D$10+273.15+B58))))</f>
        <v>5.605602411706637</v>
      </c>
      <c r="G58" s="17">
        <f t="shared" ref="G58:G121" si="2">(C58*E58)/(F58*D58)</f>
        <v>0.94272829427999061</v>
      </c>
      <c r="I58" s="4">
        <f t="shared" ref="I58:J89" si="3">1-D58</f>
        <v>0.99</v>
      </c>
      <c r="J58" s="6">
        <f t="shared" si="3"/>
        <v>0.94715439999999995</v>
      </c>
      <c r="K58" s="11">
        <f t="shared" ref="K58:K121" si="4">(10^($K$10-($L$10/($M$10+273.15+B58))))</f>
        <v>0.95667449253296943</v>
      </c>
      <c r="L58" s="18">
        <f t="shared" ref="L58:L121" si="5">(C58*J58)/(I58*K58)</f>
        <v>1.0000492577454656</v>
      </c>
      <c r="O58" s="4">
        <f t="shared" ref="O58:O121" si="6">LN(G58/L58)</f>
        <v>-5.9026423475602371E-2</v>
      </c>
      <c r="P58" s="6">
        <f>ABS(O58)</f>
        <v>5.9026423475602371E-2</v>
      </c>
      <c r="Q58" s="14"/>
      <c r="R58" s="4">
        <f t="shared" ref="R58:R121" si="7">8.314*(273.15+B58)*((D58*LN(G58))+(I58*LN(L58)))</f>
        <v>-1.5743124975816318</v>
      </c>
      <c r="S58" s="5">
        <f t="shared" ref="S58:S121" si="8">LN(F58)</f>
        <v>1.7237665283057624</v>
      </c>
      <c r="T58" s="6">
        <f t="shared" ref="T58:T121" si="9">LN(K58)</f>
        <v>-4.4292078581987145E-2</v>
      </c>
      <c r="U58" s="14"/>
      <c r="V58" s="4">
        <f t="shared" ref="V58:V121" si="10">8.314*(B58+273.15)*((D58*LN(G58))+(I58*LN(L58)))</f>
        <v>-1.5743124975816318</v>
      </c>
      <c r="W58" s="5">
        <f t="shared" ref="W58:W121" si="11">(D58*LN(E58/D58))+(I58*LN(J58/I58))</f>
        <v>-2.7152500215522925E-2</v>
      </c>
      <c r="X58" s="5">
        <f t="shared" ref="X58:X121" si="12">(D58*$AB$13)+(I58*$AB$14)</f>
        <v>119.11188535652175</v>
      </c>
      <c r="Y58" s="5">
        <f t="shared" ref="Y58:Y121" si="13">(V58-8.314*(B58+273.15)*W58)/X58</f>
        <v>0.65013212843136436</v>
      </c>
      <c r="Z58" s="5">
        <f>(((($T$6+273.15)*D58*$AB$13)+(($T$7+273.15)*I58*$AB$14))/X58)-(B58+273.15)</f>
        <v>1.0811920737490937</v>
      </c>
      <c r="AA58" s="6">
        <f t="shared" ref="AA58:AA121" si="14">Z58/Y58</f>
        <v>1.6630343686563971</v>
      </c>
    </row>
    <row r="59" spans="1:27" x14ac:dyDescent="0.25">
      <c r="A59">
        <f t="shared" si="0"/>
        <v>2.8661236508797715E-3</v>
      </c>
      <c r="B59" s="34">
        <v>75.753299999999996</v>
      </c>
      <c r="C59">
        <v>1</v>
      </c>
      <c r="D59" s="4">
        <v>0.02</v>
      </c>
      <c r="E59" s="5">
        <v>0.102821</v>
      </c>
      <c r="F59" s="7">
        <f t="shared" si="1"/>
        <v>5.4575107069929549</v>
      </c>
      <c r="G59" s="17">
        <f t="shared" si="2"/>
        <v>0.94201372677336936</v>
      </c>
      <c r="I59" s="4">
        <f t="shared" si="3"/>
        <v>0.98</v>
      </c>
      <c r="J59" s="6">
        <f t="shared" si="3"/>
        <v>0.89717899999999995</v>
      </c>
      <c r="K59" s="11">
        <f t="shared" si="4"/>
        <v>0.9152482590569192</v>
      </c>
      <c r="L59" s="18">
        <f t="shared" si="5"/>
        <v>1.0002627882117281</v>
      </c>
      <c r="O59" s="4">
        <f t="shared" si="6"/>
        <v>-5.9998186254645786E-2</v>
      </c>
      <c r="P59" s="6">
        <f t="shared" ref="P59:P122" si="15">ABS(O59)</f>
        <v>5.9998186254645786E-2</v>
      </c>
      <c r="Q59" s="14"/>
      <c r="R59" s="4">
        <f t="shared" si="7"/>
        <v>-2.7186420369782107</v>
      </c>
      <c r="S59" s="5">
        <f t="shared" si="8"/>
        <v>1.6969927713260575</v>
      </c>
      <c r="T59" s="6">
        <f t="shared" si="9"/>
        <v>-8.8559929133921009E-2</v>
      </c>
      <c r="U59" s="14"/>
      <c r="V59" s="4">
        <f t="shared" si="10"/>
        <v>-2.7186420369782107</v>
      </c>
      <c r="W59" s="5">
        <f t="shared" si="11"/>
        <v>-5.3786085160860378E-2</v>
      </c>
      <c r="X59" s="5">
        <f t="shared" si="12"/>
        <v>118.80061736223369</v>
      </c>
      <c r="Y59" s="5">
        <f t="shared" si="13"/>
        <v>1.2904231560323813</v>
      </c>
      <c r="Z59" s="5">
        <f t="shared" ref="Z59:Z122" si="16">(((($T$6+273.15)*D59*$AB$13)+(($T$7+273.15)*I59*$AB$14))/X59)-(B59+273.15)</f>
        <v>1.7520245426356951</v>
      </c>
      <c r="AA59" s="6">
        <f t="shared" si="14"/>
        <v>1.357713192331873</v>
      </c>
    </row>
    <row r="60" spans="1:27" x14ac:dyDescent="0.25">
      <c r="A60">
        <f t="shared" si="0"/>
        <v>2.8751123090745732E-3</v>
      </c>
      <c r="B60" s="34">
        <v>74.662499999999994</v>
      </c>
      <c r="C60">
        <v>1</v>
      </c>
      <c r="D60" s="4">
        <v>0.03</v>
      </c>
      <c r="E60" s="5">
        <v>0.15007100000000001</v>
      </c>
      <c r="F60" s="7">
        <f t="shared" si="1"/>
        <v>5.3139606087894835</v>
      </c>
      <c r="G60" s="17">
        <f t="shared" si="2"/>
        <v>0.94136314416643796</v>
      </c>
      <c r="I60" s="4">
        <f t="shared" si="3"/>
        <v>0.97</v>
      </c>
      <c r="J60" s="6">
        <f t="shared" si="3"/>
        <v>0.84992899999999993</v>
      </c>
      <c r="K60" s="11">
        <f t="shared" si="4"/>
        <v>0.87581089728966488</v>
      </c>
      <c r="L60" s="18">
        <f t="shared" si="5"/>
        <v>1.0004619337680232</v>
      </c>
      <c r="O60" s="4">
        <f t="shared" si="6"/>
        <v>-6.0888127915971139E-2</v>
      </c>
      <c r="P60" s="6">
        <f t="shared" si="15"/>
        <v>6.0888127915971139E-2</v>
      </c>
      <c r="Q60" s="14"/>
      <c r="R60" s="4">
        <f t="shared" si="7"/>
        <v>-3.9466584456179872</v>
      </c>
      <c r="S60" s="5">
        <f t="shared" si="8"/>
        <v>1.6703374345870543</v>
      </c>
      <c r="T60" s="6">
        <f t="shared" si="9"/>
        <v>-0.13260508202307181</v>
      </c>
      <c r="U60" s="14"/>
      <c r="V60" s="4">
        <f t="shared" si="10"/>
        <v>-3.9466584456179872</v>
      </c>
      <c r="W60" s="5">
        <f t="shared" si="11"/>
        <v>-7.98816232527821E-2</v>
      </c>
      <c r="X60" s="5">
        <f t="shared" si="12"/>
        <v>118.48934936794565</v>
      </c>
      <c r="Y60" s="5">
        <f t="shared" si="13"/>
        <v>1.916189777156287</v>
      </c>
      <c r="Z60" s="5">
        <f t="shared" si="16"/>
        <v>2.4070795989155727</v>
      </c>
      <c r="AA60" s="6">
        <f t="shared" si="14"/>
        <v>1.2561801694234005</v>
      </c>
    </row>
    <row r="61" spans="1:27" x14ac:dyDescent="0.25">
      <c r="A61">
        <f t="shared" si="0"/>
        <v>2.8840443992867184E-3</v>
      </c>
      <c r="B61" s="34">
        <v>73.585300000000004</v>
      </c>
      <c r="C61">
        <v>1</v>
      </c>
      <c r="D61" s="4">
        <v>0.04</v>
      </c>
      <c r="E61" s="5">
        <v>0.19473299999999999</v>
      </c>
      <c r="F61" s="7">
        <f t="shared" si="1"/>
        <v>5.1748393222944999</v>
      </c>
      <c r="G61" s="17">
        <f t="shared" si="2"/>
        <v>0.94076834019291</v>
      </c>
      <c r="I61" s="4">
        <f t="shared" si="3"/>
        <v>0.96</v>
      </c>
      <c r="J61" s="6">
        <f t="shared" si="3"/>
        <v>0.80526699999999996</v>
      </c>
      <c r="K61" s="11">
        <f t="shared" si="4"/>
        <v>0.83826995444762697</v>
      </c>
      <c r="L61" s="18">
        <f t="shared" si="5"/>
        <v>1.0006559190343427</v>
      </c>
      <c r="O61" s="4">
        <f t="shared" si="6"/>
        <v>-6.1714058423323406E-2</v>
      </c>
      <c r="P61" s="6">
        <f t="shared" si="15"/>
        <v>6.1714058423323406E-2</v>
      </c>
      <c r="Q61" s="14"/>
      <c r="R61" s="4">
        <f t="shared" si="7"/>
        <v>-5.2260305371797786</v>
      </c>
      <c r="S61" s="5">
        <f t="shared" si="8"/>
        <v>1.6438082898374271</v>
      </c>
      <c r="T61" s="6">
        <f t="shared" si="9"/>
        <v>-0.17641508903081965</v>
      </c>
      <c r="U61" s="14"/>
      <c r="V61" s="4">
        <f t="shared" si="10"/>
        <v>-5.2260305371797786</v>
      </c>
      <c r="W61" s="5">
        <f t="shared" si="11"/>
        <v>-0.10541901219955088</v>
      </c>
      <c r="X61" s="5">
        <f t="shared" si="12"/>
        <v>118.17808137365759</v>
      </c>
      <c r="Y61" s="5">
        <f t="shared" si="13"/>
        <v>2.5272994052924211</v>
      </c>
      <c r="Z61" s="5">
        <f t="shared" si="16"/>
        <v>3.0462392472303463</v>
      </c>
      <c r="AA61" s="59">
        <f t="shared" si="14"/>
        <v>1.2053337411670388</v>
      </c>
    </row>
    <row r="62" spans="1:27" x14ac:dyDescent="0.25">
      <c r="A62">
        <f t="shared" si="0"/>
        <v>2.8929133170346602E-3</v>
      </c>
      <c r="B62" s="34">
        <v>72.522300000000001</v>
      </c>
      <c r="C62">
        <v>1</v>
      </c>
      <c r="D62" s="4">
        <v>0.05</v>
      </c>
      <c r="E62" s="5">
        <v>0.23694100000000001</v>
      </c>
      <c r="F62" s="7">
        <f t="shared" si="1"/>
        <v>5.0400988228814425</v>
      </c>
      <c r="G62" s="17">
        <f t="shared" si="2"/>
        <v>0.94022362785553482</v>
      </c>
      <c r="I62" s="4">
        <f t="shared" si="3"/>
        <v>0.95</v>
      </c>
      <c r="J62" s="6">
        <f t="shared" si="3"/>
        <v>0.76305899999999993</v>
      </c>
      <c r="K62" s="11">
        <f t="shared" si="4"/>
        <v>0.80255348868933307</v>
      </c>
      <c r="L62" s="18">
        <f t="shared" si="5"/>
        <v>1.0008304883351207</v>
      </c>
      <c r="O62" s="4">
        <f t="shared" si="6"/>
        <v>-6.2467673708798237E-2</v>
      </c>
      <c r="P62" s="6">
        <f t="shared" si="15"/>
        <v>6.2467673708798237E-2</v>
      </c>
      <c r="Q62" s="14"/>
      <c r="R62" s="4">
        <f t="shared" si="7"/>
        <v>-6.5905872021706564</v>
      </c>
      <c r="S62" s="5">
        <f t="shared" si="8"/>
        <v>1.6174256896056205</v>
      </c>
      <c r="T62" s="6">
        <f t="shared" si="9"/>
        <v>-0.21995677362677246</v>
      </c>
      <c r="U62" s="14"/>
      <c r="V62" s="4">
        <f t="shared" si="10"/>
        <v>-6.5905872021706564</v>
      </c>
      <c r="W62" s="5">
        <f t="shared" si="11"/>
        <v>-0.13038089048009605</v>
      </c>
      <c r="X62" s="5">
        <f t="shared" si="12"/>
        <v>117.86681337936952</v>
      </c>
      <c r="Y62" s="5">
        <f t="shared" si="13"/>
        <v>3.1231318308229699</v>
      </c>
      <c r="Z62" s="5">
        <f t="shared" si="16"/>
        <v>3.6688853021293539</v>
      </c>
      <c r="AA62" s="6">
        <f t="shared" si="14"/>
        <v>1.1747455761938086</v>
      </c>
    </row>
    <row r="63" spans="1:27" x14ac:dyDescent="0.25">
      <c r="A63">
        <f t="shared" si="0"/>
        <v>2.9017182234288216E-3</v>
      </c>
      <c r="B63" s="34">
        <v>71.473399999999998</v>
      </c>
      <c r="C63">
        <v>1</v>
      </c>
      <c r="D63" s="4">
        <v>0.06</v>
      </c>
      <c r="E63" s="5">
        <v>0.27682299999999999</v>
      </c>
      <c r="F63" s="7">
        <f t="shared" si="1"/>
        <v>4.9096021767319344</v>
      </c>
      <c r="G63" s="17">
        <f t="shared" si="2"/>
        <v>0.93973330232996111</v>
      </c>
      <c r="I63" s="4">
        <f t="shared" si="3"/>
        <v>0.94</v>
      </c>
      <c r="J63" s="6">
        <f t="shared" si="3"/>
        <v>0.72317699999999996</v>
      </c>
      <c r="K63" s="11">
        <f t="shared" si="4"/>
        <v>0.76856880711672781</v>
      </c>
      <c r="L63" s="18">
        <f t="shared" si="5"/>
        <v>1.0009998153954596</v>
      </c>
      <c r="O63" s="4">
        <f t="shared" si="6"/>
        <v>-6.3158480813003404E-2</v>
      </c>
      <c r="P63" s="6">
        <f t="shared" si="15"/>
        <v>6.3158480813003404E-2</v>
      </c>
      <c r="Q63" s="14"/>
      <c r="R63" s="4">
        <f t="shared" si="7"/>
        <v>-7.9944578633524834</v>
      </c>
      <c r="S63" s="5">
        <f t="shared" si="8"/>
        <v>1.5911929154550306</v>
      </c>
      <c r="T63" s="6">
        <f t="shared" si="9"/>
        <v>-0.26322518570210351</v>
      </c>
      <c r="U63" s="14"/>
      <c r="V63" s="4">
        <f t="shared" si="10"/>
        <v>-7.9944578633524834</v>
      </c>
      <c r="W63" s="5">
        <f t="shared" si="11"/>
        <v>-0.15475029256850936</v>
      </c>
      <c r="X63" s="5">
        <f t="shared" si="12"/>
        <v>117.55554538508146</v>
      </c>
      <c r="Y63" s="5">
        <f t="shared" si="13"/>
        <v>3.7037463108906392</v>
      </c>
      <c r="Z63" s="5">
        <f t="shared" si="16"/>
        <v>4.2750993855535739</v>
      </c>
      <c r="AA63" s="6">
        <f t="shared" si="14"/>
        <v>1.1542635555202325</v>
      </c>
    </row>
    <row r="64" spans="1:27" x14ac:dyDescent="0.25">
      <c r="A64">
        <f t="shared" si="0"/>
        <v>2.9104540599378913E-3</v>
      </c>
      <c r="B64" s="34">
        <v>70.438999999999993</v>
      </c>
      <c r="C64">
        <v>1</v>
      </c>
      <c r="D64" s="4">
        <v>7.0000000000000007E-2</v>
      </c>
      <c r="E64" s="5">
        <v>0.31450400000000001</v>
      </c>
      <c r="F64" s="7">
        <f t="shared" si="1"/>
        <v>4.7832769334985645</v>
      </c>
      <c r="G64" s="17">
        <f t="shared" si="2"/>
        <v>0.93929629168012585</v>
      </c>
      <c r="I64" s="4">
        <f t="shared" si="3"/>
        <v>0.92999999999999994</v>
      </c>
      <c r="J64" s="6">
        <f t="shared" si="3"/>
        <v>0.68549599999999999</v>
      </c>
      <c r="K64" s="11">
        <f t="shared" si="4"/>
        <v>0.73624333369301664</v>
      </c>
      <c r="L64" s="18">
        <f t="shared" si="5"/>
        <v>1.0011533407317981</v>
      </c>
      <c r="O64" s="4">
        <f t="shared" si="6"/>
        <v>-6.3776986095897895E-2</v>
      </c>
      <c r="P64" s="6">
        <f t="shared" si="15"/>
        <v>6.3776986095897895E-2</v>
      </c>
      <c r="Q64" s="14"/>
      <c r="R64" s="4">
        <f t="shared" si="7"/>
        <v>-9.4602355264311448</v>
      </c>
      <c r="S64" s="5">
        <f t="shared" si="8"/>
        <v>1.5651258625617837</v>
      </c>
      <c r="T64" s="6">
        <f t="shared" si="9"/>
        <v>-0.30619459846410052</v>
      </c>
      <c r="U64" s="14"/>
      <c r="V64" s="4">
        <f t="shared" si="10"/>
        <v>-9.4602355264311448</v>
      </c>
      <c r="W64" s="5">
        <f t="shared" si="11"/>
        <v>-0.17851387907367777</v>
      </c>
      <c r="X64" s="5">
        <f t="shared" si="12"/>
        <v>117.2442773907934</v>
      </c>
      <c r="Y64" s="5">
        <f t="shared" si="13"/>
        <v>4.2687142982136592</v>
      </c>
      <c r="Z64" s="5">
        <f t="shared" si="16"/>
        <v>4.8644629242788824</v>
      </c>
      <c r="AA64" s="6">
        <f t="shared" si="14"/>
        <v>1.13956160671482</v>
      </c>
    </row>
    <row r="65" spans="1:27" x14ac:dyDescent="0.25">
      <c r="A65">
        <f t="shared" si="0"/>
        <v>2.9191182394681138E-3</v>
      </c>
      <c r="B65" s="34">
        <v>69.419200000000004</v>
      </c>
      <c r="C65">
        <v>1</v>
      </c>
      <c r="D65" s="4">
        <v>0.08</v>
      </c>
      <c r="E65" s="5">
        <v>0.35010000000000002</v>
      </c>
      <c r="F65" s="7">
        <f t="shared" si="1"/>
        <v>4.6610144800653064</v>
      </c>
      <c r="G65" s="17">
        <f t="shared" si="2"/>
        <v>0.93890504282206899</v>
      </c>
      <c r="I65" s="4">
        <f t="shared" si="3"/>
        <v>0.92</v>
      </c>
      <c r="J65" s="6">
        <f t="shared" si="3"/>
        <v>0.64989999999999992</v>
      </c>
      <c r="K65" s="11">
        <f t="shared" si="4"/>
        <v>0.70549798073100844</v>
      </c>
      <c r="L65" s="18">
        <f t="shared" si="5"/>
        <v>1.0012970451684413</v>
      </c>
      <c r="O65" s="4">
        <f t="shared" si="6"/>
        <v>-6.4337135474530835E-2</v>
      </c>
      <c r="P65" s="6">
        <f t="shared" si="15"/>
        <v>6.4337135474530835E-2</v>
      </c>
      <c r="Q65" s="14"/>
      <c r="R65" s="4">
        <f t="shared" si="7"/>
        <v>-10.967445227842822</v>
      </c>
      <c r="S65" s="5">
        <f t="shared" si="8"/>
        <v>1.5392331240292683</v>
      </c>
      <c r="T65" s="6">
        <f t="shared" si="9"/>
        <v>-0.34885136987478405</v>
      </c>
      <c r="U65" s="14"/>
      <c r="V65" s="4">
        <f t="shared" si="10"/>
        <v>-10.967445227842822</v>
      </c>
      <c r="W65" s="5">
        <f t="shared" si="11"/>
        <v>-0.2016553764684213</v>
      </c>
      <c r="X65" s="5">
        <f t="shared" si="12"/>
        <v>116.93300939650535</v>
      </c>
      <c r="Y65" s="5">
        <f t="shared" si="13"/>
        <v>4.8178981693130165</v>
      </c>
      <c r="Z65" s="5">
        <f t="shared" si="16"/>
        <v>5.4368571473180509</v>
      </c>
      <c r="AA65" s="6">
        <f t="shared" si="14"/>
        <v>1.1284707472539404</v>
      </c>
    </row>
    <row r="66" spans="1:27" x14ac:dyDescent="0.25">
      <c r="A66">
        <f t="shared" si="0"/>
        <v>2.9277081519984097E-3</v>
      </c>
      <c r="B66" s="34">
        <v>68.414100000000005</v>
      </c>
      <c r="C66">
        <v>1</v>
      </c>
      <c r="D66" s="4">
        <v>0.09</v>
      </c>
      <c r="E66" s="5">
        <v>0.38372499999999998</v>
      </c>
      <c r="F66" s="7">
        <f t="shared" si="1"/>
        <v>4.5427084313267407</v>
      </c>
      <c r="G66" s="17">
        <f t="shared" si="2"/>
        <v>0.93856147176627913</v>
      </c>
      <c r="I66" s="4">
        <f t="shared" si="3"/>
        <v>0.91</v>
      </c>
      <c r="J66" s="6">
        <f t="shared" si="3"/>
        <v>0.61627500000000002</v>
      </c>
      <c r="K66" s="11">
        <f t="shared" si="4"/>
        <v>0.67625726705202094</v>
      </c>
      <c r="L66" s="18">
        <f t="shared" si="5"/>
        <v>1.0014314192547957</v>
      </c>
      <c r="O66" s="4">
        <f t="shared" si="6"/>
        <v>-6.4837320834106732E-2</v>
      </c>
      <c r="P66" s="6">
        <f t="shared" si="15"/>
        <v>6.4837320834106732E-2</v>
      </c>
      <c r="Q66" s="14"/>
      <c r="R66" s="4">
        <f t="shared" si="7"/>
        <v>-12.509055381695555</v>
      </c>
      <c r="S66" s="5">
        <f t="shared" si="8"/>
        <v>1.5135234049524668</v>
      </c>
      <c r="T66" s="6">
        <f t="shared" si="9"/>
        <v>-0.39118170277638109</v>
      </c>
      <c r="U66" s="14"/>
      <c r="V66" s="4">
        <f t="shared" si="10"/>
        <v>-12.509055381695555</v>
      </c>
      <c r="W66" s="5">
        <f t="shared" si="11"/>
        <v>-0.22416320620500779</v>
      </c>
      <c r="X66" s="5">
        <f t="shared" si="12"/>
        <v>116.62174140221731</v>
      </c>
      <c r="Y66" s="5">
        <f t="shared" si="13"/>
        <v>5.3511594317330964</v>
      </c>
      <c r="Z66" s="5">
        <f t="shared" si="16"/>
        <v>5.9921630832823212</v>
      </c>
      <c r="AA66" s="6">
        <f t="shared" si="14"/>
        <v>1.1197878066850311</v>
      </c>
    </row>
    <row r="67" spans="1:27" x14ac:dyDescent="0.25">
      <c r="A67">
        <f t="shared" si="0"/>
        <v>2.9362211655740988E-3</v>
      </c>
      <c r="B67" s="34">
        <v>67.4238</v>
      </c>
      <c r="C67">
        <v>1</v>
      </c>
      <c r="D67" s="4">
        <v>0.1</v>
      </c>
      <c r="E67" s="5">
        <v>0.41548800000000002</v>
      </c>
      <c r="F67" s="7">
        <f t="shared" si="1"/>
        <v>4.4282546364034889</v>
      </c>
      <c r="G67" s="17">
        <f t="shared" si="2"/>
        <v>0.9382658273180251</v>
      </c>
      <c r="I67" s="4">
        <f t="shared" si="3"/>
        <v>0.9</v>
      </c>
      <c r="J67" s="6">
        <f t="shared" si="3"/>
        <v>0.58451199999999992</v>
      </c>
      <c r="K67" s="11">
        <f t="shared" si="4"/>
        <v>0.64844917584641271</v>
      </c>
      <c r="L67" s="18">
        <f t="shared" si="5"/>
        <v>1.0015554062969523</v>
      </c>
      <c r="O67" s="4">
        <f t="shared" si="6"/>
        <v>-6.5276170037350437E-2</v>
      </c>
      <c r="P67" s="6">
        <f t="shared" si="15"/>
        <v>6.5276170037350437E-2</v>
      </c>
      <c r="Q67" s="14"/>
      <c r="R67" s="4">
        <f t="shared" si="7"/>
        <v>-14.082388230152942</v>
      </c>
      <c r="S67" s="5">
        <f t="shared" si="8"/>
        <v>1.4880055191558335</v>
      </c>
      <c r="T67" s="6">
        <f t="shared" si="9"/>
        <v>-0.43317165016053927</v>
      </c>
      <c r="U67" s="14"/>
      <c r="V67" s="4">
        <f t="shared" si="10"/>
        <v>-14.082388230152942</v>
      </c>
      <c r="W67" s="5">
        <f t="shared" si="11"/>
        <v>-0.24602735232719489</v>
      </c>
      <c r="X67" s="5">
        <f t="shared" si="12"/>
        <v>116.31047340792925</v>
      </c>
      <c r="Y67" s="5">
        <f t="shared" si="13"/>
        <v>5.8683587275401452</v>
      </c>
      <c r="Z67" s="5">
        <f t="shared" si="16"/>
        <v>6.5302615576990206</v>
      </c>
      <c r="AA67" s="6">
        <f t="shared" si="14"/>
        <v>1.1127918146947242</v>
      </c>
    </row>
    <row r="68" spans="1:27" x14ac:dyDescent="0.25">
      <c r="A68">
        <f t="shared" si="0"/>
        <v>2.9446546273480677E-3</v>
      </c>
      <c r="B68" s="34">
        <v>66.448400000000007</v>
      </c>
      <c r="C68">
        <v>1</v>
      </c>
      <c r="D68" s="4">
        <v>0.11</v>
      </c>
      <c r="E68" s="5">
        <v>0.44549299999999997</v>
      </c>
      <c r="F68" s="7">
        <f t="shared" si="1"/>
        <v>4.3175511828202042</v>
      </c>
      <c r="G68" s="17">
        <f t="shared" si="2"/>
        <v>0.93801698975829251</v>
      </c>
      <c r="I68" s="4">
        <f t="shared" si="3"/>
        <v>0.89</v>
      </c>
      <c r="J68" s="6">
        <f t="shared" si="3"/>
        <v>0.55450700000000008</v>
      </c>
      <c r="K68" s="11">
        <f t="shared" si="4"/>
        <v>0.62200501675430897</v>
      </c>
      <c r="L68" s="18">
        <f t="shared" si="5"/>
        <v>1.0016664757541793</v>
      </c>
      <c r="O68" s="4">
        <f t="shared" si="6"/>
        <v>-6.5652306115447284E-2</v>
      </c>
      <c r="P68" s="6">
        <f t="shared" si="15"/>
        <v>6.5652306115447284E-2</v>
      </c>
      <c r="Q68" s="14"/>
      <c r="R68" s="4">
        <f t="shared" si="7"/>
        <v>-15.688805047848215</v>
      </c>
      <c r="S68" s="5">
        <f t="shared" si="8"/>
        <v>1.4626883857038564</v>
      </c>
      <c r="T68" s="6">
        <f t="shared" si="9"/>
        <v>-0.47480712075408671</v>
      </c>
      <c r="U68" s="14"/>
      <c r="V68" s="4">
        <f t="shared" si="10"/>
        <v>-15.688805047848215</v>
      </c>
      <c r="W68" s="5">
        <f t="shared" si="11"/>
        <v>-0.26723927999219832</v>
      </c>
      <c r="X68" s="5">
        <f t="shared" si="12"/>
        <v>115.99920541364119</v>
      </c>
      <c r="Y68" s="5">
        <f t="shared" si="13"/>
        <v>6.3693558378691488</v>
      </c>
      <c r="Z68" s="5">
        <f t="shared" si="16"/>
        <v>7.0510331902872849</v>
      </c>
      <c r="AA68" s="6">
        <f t="shared" si="14"/>
        <v>1.1070245358824526</v>
      </c>
    </row>
    <row r="69" spans="1:27" x14ac:dyDescent="0.25">
      <c r="A69">
        <f t="shared" si="0"/>
        <v>2.9530067366942687E-3</v>
      </c>
      <c r="B69" s="34">
        <v>65.487899999999996</v>
      </c>
      <c r="C69">
        <v>1</v>
      </c>
      <c r="D69" s="4">
        <v>0.12</v>
      </c>
      <c r="E69" s="5">
        <v>0.47383599999999998</v>
      </c>
      <c r="F69" s="7">
        <f t="shared" si="1"/>
        <v>4.2104873520502784</v>
      </c>
      <c r="G69" s="17">
        <f t="shared" si="2"/>
        <v>0.93780909504705279</v>
      </c>
      <c r="I69" s="4">
        <f t="shared" si="3"/>
        <v>0.88</v>
      </c>
      <c r="J69" s="6">
        <f t="shared" si="3"/>
        <v>0.52616400000000008</v>
      </c>
      <c r="K69" s="11">
        <f t="shared" si="4"/>
        <v>0.59685671911361426</v>
      </c>
      <c r="L69" s="18">
        <f t="shared" si="5"/>
        <v>1.0017708056492884</v>
      </c>
      <c r="O69" s="4">
        <f t="shared" si="6"/>
        <v>-6.5978113715051814E-2</v>
      </c>
      <c r="P69" s="6">
        <f t="shared" si="15"/>
        <v>6.5978113715051814E-2</v>
      </c>
      <c r="Q69" s="14"/>
      <c r="R69" s="4">
        <f t="shared" si="7"/>
        <v>-17.309674794630304</v>
      </c>
      <c r="S69" s="5">
        <f t="shared" si="8"/>
        <v>1.4375784015765647</v>
      </c>
      <c r="T69" s="6">
        <f t="shared" si="9"/>
        <v>-0.51607819587923343</v>
      </c>
      <c r="U69" s="14"/>
      <c r="V69" s="4">
        <f t="shared" si="10"/>
        <v>-17.309674794630304</v>
      </c>
      <c r="W69" s="5">
        <f t="shared" si="11"/>
        <v>-0.28778753820889769</v>
      </c>
      <c r="X69" s="5">
        <f t="shared" si="12"/>
        <v>115.68793741935313</v>
      </c>
      <c r="Y69" s="5">
        <f t="shared" si="13"/>
        <v>6.854107650261648</v>
      </c>
      <c r="Z69" s="5">
        <f t="shared" si="16"/>
        <v>7.5544583921893036</v>
      </c>
      <c r="AA69" s="6">
        <f t="shared" si="14"/>
        <v>1.1021797114465981</v>
      </c>
    </row>
    <row r="70" spans="1:27" x14ac:dyDescent="0.25">
      <c r="A70">
        <f t="shared" si="0"/>
        <v>2.9612748169636038E-3</v>
      </c>
      <c r="B70" s="34">
        <v>64.542400000000001</v>
      </c>
      <c r="C70">
        <v>1</v>
      </c>
      <c r="D70" s="4">
        <v>0.13</v>
      </c>
      <c r="E70" s="5">
        <v>0.50061299999999997</v>
      </c>
      <c r="F70" s="7">
        <f t="shared" si="1"/>
        <v>4.1069662992419866</v>
      </c>
      <c r="G70" s="17">
        <f t="shared" si="2"/>
        <v>0.93764325056185061</v>
      </c>
      <c r="I70" s="4">
        <f t="shared" si="3"/>
        <v>0.87</v>
      </c>
      <c r="J70" s="6">
        <f t="shared" si="3"/>
        <v>0.49938700000000003</v>
      </c>
      <c r="K70" s="11">
        <f t="shared" si="4"/>
        <v>0.57294210952740732</v>
      </c>
      <c r="L70" s="18">
        <f t="shared" si="5"/>
        <v>1.0018604609992507</v>
      </c>
      <c r="O70" s="4">
        <f t="shared" si="6"/>
        <v>-6.6244464696328845E-2</v>
      </c>
      <c r="P70" s="6">
        <f t="shared" si="15"/>
        <v>6.6244464696328845E-2</v>
      </c>
      <c r="Q70" s="14"/>
      <c r="R70" s="4">
        <f t="shared" si="7"/>
        <v>-18.959685919441174</v>
      </c>
      <c r="S70" s="5">
        <f t="shared" si="8"/>
        <v>1.4126846292533883</v>
      </c>
      <c r="T70" s="6">
        <f t="shared" si="9"/>
        <v>-0.55697059786450254</v>
      </c>
      <c r="U70" s="14"/>
      <c r="V70" s="4">
        <f t="shared" si="10"/>
        <v>-18.959685919441174</v>
      </c>
      <c r="W70" s="5">
        <f t="shared" si="11"/>
        <v>-0.30766846626445699</v>
      </c>
      <c r="X70" s="5">
        <f t="shared" si="12"/>
        <v>115.37666942506507</v>
      </c>
      <c r="Y70" s="5">
        <f t="shared" si="13"/>
        <v>7.3224725031485249</v>
      </c>
      <c r="Z70" s="5">
        <f t="shared" si="16"/>
        <v>8.0404173631563367</v>
      </c>
      <c r="AA70" s="6">
        <f t="shared" si="14"/>
        <v>1.0980467812885755</v>
      </c>
    </row>
    <row r="71" spans="1:27" x14ac:dyDescent="0.25">
      <c r="A71">
        <f t="shared" si="0"/>
        <v>2.9694579373313718E-3</v>
      </c>
      <c r="B71" s="34">
        <v>63.611800000000002</v>
      </c>
      <c r="C71">
        <v>1</v>
      </c>
      <c r="D71" s="4">
        <v>0.14000000000000001</v>
      </c>
      <c r="E71" s="5">
        <v>0.52591100000000002</v>
      </c>
      <c r="F71" s="7">
        <f t="shared" si="1"/>
        <v>4.0068720678252125</v>
      </c>
      <c r="G71" s="17">
        <f t="shared" si="2"/>
        <v>0.93751611712825178</v>
      </c>
      <c r="I71" s="4">
        <f t="shared" si="3"/>
        <v>0.86</v>
      </c>
      <c r="J71" s="6">
        <f t="shared" si="3"/>
        <v>0.47408899999999998</v>
      </c>
      <c r="K71" s="11">
        <f t="shared" si="4"/>
        <v>0.5501971248970926</v>
      </c>
      <c r="L71" s="18">
        <f t="shared" si="5"/>
        <v>1.0019432202101652</v>
      </c>
      <c r="O71" s="4">
        <f t="shared" si="6"/>
        <v>-6.6462664282024325E-2</v>
      </c>
      <c r="P71" s="6">
        <f t="shared" si="15"/>
        <v>6.6462664282024325E-2</v>
      </c>
      <c r="Q71" s="14"/>
      <c r="R71" s="4">
        <f t="shared" si="7"/>
        <v>-20.616431734033494</v>
      </c>
      <c r="S71" s="5">
        <f t="shared" si="8"/>
        <v>1.3880109039731772</v>
      </c>
      <c r="T71" s="6">
        <f t="shared" si="9"/>
        <v>-0.59747865606494432</v>
      </c>
      <c r="U71" s="14"/>
      <c r="V71" s="4">
        <f t="shared" si="10"/>
        <v>-20.616431734033494</v>
      </c>
      <c r="W71" s="5">
        <f t="shared" si="11"/>
        <v>-0.32687355605894286</v>
      </c>
      <c r="X71" s="5">
        <f t="shared" si="12"/>
        <v>115.06540143077703</v>
      </c>
      <c r="Y71" s="5">
        <f t="shared" si="13"/>
        <v>7.7745041649502191</v>
      </c>
      <c r="Z71" s="5">
        <f t="shared" si="16"/>
        <v>8.508990088690382</v>
      </c>
      <c r="AA71" s="6">
        <f t="shared" si="14"/>
        <v>1.0944736677936895</v>
      </c>
    </row>
    <row r="72" spans="1:27" x14ac:dyDescent="0.25">
      <c r="A72">
        <f t="shared" si="0"/>
        <v>2.9775543024022017E-3</v>
      </c>
      <c r="B72" s="34">
        <v>62.696100000000001</v>
      </c>
      <c r="C72">
        <v>1</v>
      </c>
      <c r="D72" s="4">
        <v>0.15</v>
      </c>
      <c r="E72" s="5">
        <v>0.54981599999999997</v>
      </c>
      <c r="F72" s="7">
        <f t="shared" si="1"/>
        <v>3.9101028688510739</v>
      </c>
      <c r="G72" s="17">
        <f t="shared" si="2"/>
        <v>0.93742802246965828</v>
      </c>
      <c r="I72" s="4">
        <f t="shared" si="3"/>
        <v>0.85</v>
      </c>
      <c r="J72" s="6">
        <f t="shared" si="3"/>
        <v>0.45018400000000003</v>
      </c>
      <c r="K72" s="11">
        <f t="shared" si="4"/>
        <v>0.52856345917296754</v>
      </c>
      <c r="L72" s="18">
        <f t="shared" si="5"/>
        <v>1.0020144716829578</v>
      </c>
      <c r="O72" s="4">
        <f t="shared" si="6"/>
        <v>-6.6627745473106043E-2</v>
      </c>
      <c r="P72" s="6">
        <f t="shared" si="15"/>
        <v>6.6627745473106043E-2</v>
      </c>
      <c r="Q72" s="14"/>
      <c r="R72" s="4">
        <f t="shared" si="7"/>
        <v>-22.286744069907208</v>
      </c>
      <c r="S72" s="5">
        <f t="shared" si="8"/>
        <v>1.3635636828202669</v>
      </c>
      <c r="T72" s="6">
        <f t="shared" si="9"/>
        <v>-0.63759240675912898</v>
      </c>
      <c r="U72" s="14"/>
      <c r="V72" s="4">
        <f t="shared" si="10"/>
        <v>-22.286744069907208</v>
      </c>
      <c r="W72" s="5">
        <f t="shared" si="11"/>
        <v>-0.34540070978744558</v>
      </c>
      <c r="X72" s="5">
        <f t="shared" si="12"/>
        <v>114.75413343648896</v>
      </c>
      <c r="Y72" s="5">
        <f t="shared" si="13"/>
        <v>8.2101580431572554</v>
      </c>
      <c r="Z72" s="5">
        <f t="shared" si="16"/>
        <v>8.9601563371380166</v>
      </c>
      <c r="AA72" s="6">
        <f t="shared" si="14"/>
        <v>1.0913500434508501</v>
      </c>
    </row>
    <row r="73" spans="1:27" x14ac:dyDescent="0.25">
      <c r="A73">
        <f t="shared" si="0"/>
        <v>2.9855630115015828E-3</v>
      </c>
      <c r="B73" s="34">
        <v>61.795200000000001</v>
      </c>
      <c r="C73">
        <v>1</v>
      </c>
      <c r="D73" s="4">
        <v>0.16</v>
      </c>
      <c r="E73" s="5">
        <v>0.57240800000000003</v>
      </c>
      <c r="F73" s="7">
        <f t="shared" si="1"/>
        <v>3.8165494887354239</v>
      </c>
      <c r="G73" s="17">
        <f t="shared" si="2"/>
        <v>0.9373781240251613</v>
      </c>
      <c r="I73" s="4">
        <f t="shared" si="3"/>
        <v>0.84</v>
      </c>
      <c r="J73" s="6">
        <f t="shared" si="3"/>
        <v>0.42759199999999997</v>
      </c>
      <c r="K73" s="11">
        <f t="shared" si="4"/>
        <v>0.50798350475032761</v>
      </c>
      <c r="L73" s="18">
        <f t="shared" si="5"/>
        <v>1.0020760329378922</v>
      </c>
      <c r="O73" s="4">
        <f t="shared" si="6"/>
        <v>-6.6742411587650111E-2</v>
      </c>
      <c r="P73" s="6">
        <f t="shared" si="15"/>
        <v>6.6742411587650111E-2</v>
      </c>
      <c r="Q73" s="14"/>
      <c r="R73" s="4">
        <f t="shared" si="7"/>
        <v>-23.962374606878878</v>
      </c>
      <c r="S73" s="5">
        <f t="shared" si="8"/>
        <v>1.3393467392194602</v>
      </c>
      <c r="T73" s="6">
        <f t="shared" si="9"/>
        <v>-0.67730630289477034</v>
      </c>
      <c r="U73" s="14"/>
      <c r="V73" s="4">
        <f t="shared" si="10"/>
        <v>-23.962374606878878</v>
      </c>
      <c r="W73" s="5">
        <f t="shared" si="11"/>
        <v>-0.36324672105113409</v>
      </c>
      <c r="X73" s="5">
        <f t="shared" si="12"/>
        <v>114.4428654422009</v>
      </c>
      <c r="Y73" s="5">
        <f t="shared" si="13"/>
        <v>8.6294873757317685</v>
      </c>
      <c r="Z73" s="5">
        <f t="shared" si="16"/>
        <v>9.3939956567364788</v>
      </c>
      <c r="AA73" s="6">
        <f t="shared" si="14"/>
        <v>1.0885925487479935</v>
      </c>
    </row>
    <row r="74" spans="1:27" x14ac:dyDescent="0.25">
      <c r="A74">
        <f t="shared" si="0"/>
        <v>2.99348318710168E-3</v>
      </c>
      <c r="B74" s="34">
        <v>60.908999999999999</v>
      </c>
      <c r="C74">
        <v>1</v>
      </c>
      <c r="D74" s="4">
        <v>0.17</v>
      </c>
      <c r="E74" s="5">
        <v>0.59376200000000001</v>
      </c>
      <c r="F74" s="7">
        <f t="shared" si="1"/>
        <v>3.7261062374625582</v>
      </c>
      <c r="G74" s="17">
        <f t="shared" si="2"/>
        <v>0.93736394629406217</v>
      </c>
      <c r="I74" s="4">
        <f t="shared" si="3"/>
        <v>0.83</v>
      </c>
      <c r="J74" s="6">
        <f t="shared" si="3"/>
        <v>0.40623799999999999</v>
      </c>
      <c r="K74" s="11">
        <f t="shared" si="4"/>
        <v>0.4884027499171395</v>
      </c>
      <c r="L74" s="18">
        <f t="shared" si="5"/>
        <v>1.0021306669076147</v>
      </c>
      <c r="O74" s="4">
        <f t="shared" si="6"/>
        <v>-6.6812055878032406E-2</v>
      </c>
      <c r="P74" s="6">
        <f t="shared" si="15"/>
        <v>6.6812055878032406E-2</v>
      </c>
      <c r="Q74" s="14"/>
      <c r="R74" s="4">
        <f t="shared" si="7"/>
        <v>-25.634118855074792</v>
      </c>
      <c r="S74" s="5">
        <f t="shared" si="8"/>
        <v>1.3153637842427464</v>
      </c>
      <c r="T74" s="6">
        <f t="shared" si="9"/>
        <v>-0.71661490630046487</v>
      </c>
      <c r="U74" s="14"/>
      <c r="V74" s="4">
        <f t="shared" si="10"/>
        <v>-25.634118855074792</v>
      </c>
      <c r="W74" s="5">
        <f t="shared" si="11"/>
        <v>-0.38040817815142325</v>
      </c>
      <c r="X74" s="5">
        <f t="shared" si="12"/>
        <v>114.13159744791284</v>
      </c>
      <c r="Y74" s="5">
        <f t="shared" si="13"/>
        <v>9.0325452759023399</v>
      </c>
      <c r="Z74" s="5">
        <f t="shared" si="16"/>
        <v>9.8105873726134973</v>
      </c>
      <c r="AA74" s="6">
        <f t="shared" si="14"/>
        <v>1.0861376359537187</v>
      </c>
    </row>
    <row r="75" spans="1:27" x14ac:dyDescent="0.25">
      <c r="A75">
        <f t="shared" si="0"/>
        <v>3.001312173682334E-3</v>
      </c>
      <c r="B75" s="34">
        <v>60.037599999999998</v>
      </c>
      <c r="C75">
        <v>1</v>
      </c>
      <c r="D75" s="4">
        <v>0.18</v>
      </c>
      <c r="E75" s="5">
        <v>0.61394899999999997</v>
      </c>
      <c r="F75" s="7">
        <f t="shared" si="1"/>
        <v>3.6386907433455784</v>
      </c>
      <c r="G75" s="17">
        <f t="shared" si="2"/>
        <v>0.93737775984823235</v>
      </c>
      <c r="I75" s="4">
        <f t="shared" si="3"/>
        <v>0.82000000000000006</v>
      </c>
      <c r="J75" s="6">
        <f t="shared" si="3"/>
        <v>0.38605100000000003</v>
      </c>
      <c r="K75" s="11">
        <f t="shared" si="4"/>
        <v>0.46977381818406755</v>
      </c>
      <c r="L75" s="18">
        <f t="shared" si="5"/>
        <v>1.0021714370096231</v>
      </c>
      <c r="O75" s="4">
        <f t="shared" si="6"/>
        <v>-6.6838001981845946E-2</v>
      </c>
      <c r="P75" s="6">
        <f t="shared" si="15"/>
        <v>6.6838001981845946E-2</v>
      </c>
      <c r="Q75" s="14"/>
      <c r="R75" s="4">
        <f t="shared" si="7"/>
        <v>-27.31826853928181</v>
      </c>
      <c r="S75" s="5">
        <f t="shared" si="8"/>
        <v>1.2916239310520907</v>
      </c>
      <c r="T75" s="6">
        <f t="shared" si="9"/>
        <v>-0.75550393801639659</v>
      </c>
      <c r="U75" s="14"/>
      <c r="V75" s="4">
        <f t="shared" si="10"/>
        <v>-27.31826853928181</v>
      </c>
      <c r="W75" s="5">
        <f t="shared" si="11"/>
        <v>-0.39688267909319441</v>
      </c>
      <c r="X75" s="5">
        <f t="shared" si="12"/>
        <v>113.82032945362479</v>
      </c>
      <c r="Y75" s="5">
        <f t="shared" si="13"/>
        <v>9.4191877747795321</v>
      </c>
      <c r="Z75" s="5">
        <f t="shared" si="16"/>
        <v>10.209810583735646</v>
      </c>
      <c r="AA75" s="6">
        <f t="shared" si="14"/>
        <v>1.0839374718776766</v>
      </c>
    </row>
    <row r="76" spans="1:27" x14ac:dyDescent="0.25">
      <c r="A76">
        <f t="shared" si="0"/>
        <v>3.0090518297141459E-3</v>
      </c>
      <c r="B76" s="34">
        <v>59.180599999999998</v>
      </c>
      <c r="C76">
        <v>1</v>
      </c>
      <c r="D76" s="4">
        <v>0.19</v>
      </c>
      <c r="E76" s="5">
        <v>0.63303799999999999</v>
      </c>
      <c r="F76" s="7">
        <f t="shared" si="1"/>
        <v>3.5541737348237201</v>
      </c>
      <c r="G76" s="17">
        <f t="shared" si="2"/>
        <v>0.93742714789761694</v>
      </c>
      <c r="I76" s="4">
        <f t="shared" si="3"/>
        <v>0.81</v>
      </c>
      <c r="J76" s="6">
        <f t="shared" si="3"/>
        <v>0.36696200000000001</v>
      </c>
      <c r="K76" s="11">
        <f t="shared" si="4"/>
        <v>0.45204138870725596</v>
      </c>
      <c r="L76" s="18">
        <f t="shared" si="5"/>
        <v>1.0022080222973342</v>
      </c>
      <c r="O76" s="4">
        <f t="shared" si="6"/>
        <v>-6.682182126474609E-2</v>
      </c>
      <c r="P76" s="6">
        <f t="shared" si="15"/>
        <v>6.682182126474609E-2</v>
      </c>
      <c r="Q76" s="14"/>
      <c r="R76" s="4">
        <f t="shared" si="7"/>
        <v>-28.985375737197927</v>
      </c>
      <c r="S76" s="5">
        <f t="shared" si="8"/>
        <v>1.268122612843716</v>
      </c>
      <c r="T76" s="6">
        <f t="shared" si="9"/>
        <v>-0.79398153540558647</v>
      </c>
      <c r="U76" s="14"/>
      <c r="V76" s="4">
        <f t="shared" si="10"/>
        <v>-28.985375737197927</v>
      </c>
      <c r="W76" s="5">
        <f t="shared" si="11"/>
        <v>-0.41267230508004815</v>
      </c>
      <c r="X76" s="5">
        <f t="shared" si="12"/>
        <v>113.50906145933675</v>
      </c>
      <c r="Y76" s="5">
        <f t="shared" si="13"/>
        <v>9.7897629430903965</v>
      </c>
      <c r="Z76" s="5">
        <f t="shared" si="16"/>
        <v>10.592044159807756</v>
      </c>
      <c r="AA76" s="6">
        <f t="shared" si="14"/>
        <v>1.0819510361365399</v>
      </c>
    </row>
    <row r="77" spans="1:27" x14ac:dyDescent="0.25">
      <c r="A77">
        <f t="shared" si="0"/>
        <v>3.0167013637601857E-3</v>
      </c>
      <c r="B77" s="34">
        <v>58.337899999999998</v>
      </c>
      <c r="C77">
        <v>1</v>
      </c>
      <c r="D77" s="4">
        <v>0.2</v>
      </c>
      <c r="E77" s="5">
        <v>0.65109399999999995</v>
      </c>
      <c r="F77" s="7">
        <f t="shared" si="1"/>
        <v>3.4724600335463602</v>
      </c>
      <c r="G77" s="17">
        <f t="shared" si="2"/>
        <v>0.93751115017881059</v>
      </c>
      <c r="I77" s="4">
        <f t="shared" si="3"/>
        <v>0.8</v>
      </c>
      <c r="J77" s="6">
        <f t="shared" si="3"/>
        <v>0.34890600000000005</v>
      </c>
      <c r="K77" s="11">
        <f t="shared" si="4"/>
        <v>0.43515948340483263</v>
      </c>
      <c r="L77" s="18">
        <f t="shared" si="5"/>
        <v>1.00223599997765</v>
      </c>
      <c r="O77" s="4">
        <f t="shared" si="6"/>
        <v>-6.6760131534135833E-2</v>
      </c>
      <c r="P77" s="6">
        <f t="shared" si="15"/>
        <v>6.6760131534135833E-2</v>
      </c>
      <c r="Q77" s="14"/>
      <c r="R77" s="4">
        <f t="shared" si="7"/>
        <v>-30.642541160141626</v>
      </c>
      <c r="S77" s="5">
        <f t="shared" si="8"/>
        <v>1.2448632861622331</v>
      </c>
      <c r="T77" s="6">
        <f t="shared" si="9"/>
        <v>-0.83204268656840863</v>
      </c>
      <c r="U77" s="14"/>
      <c r="V77" s="4">
        <f t="shared" si="10"/>
        <v>-30.642541160141626</v>
      </c>
      <c r="W77" s="5">
        <f t="shared" si="11"/>
        <v>-0.42778001447920555</v>
      </c>
      <c r="X77" s="5">
        <f t="shared" si="12"/>
        <v>113.19779346504869</v>
      </c>
      <c r="Y77" s="5">
        <f t="shared" si="13"/>
        <v>10.144323817298039</v>
      </c>
      <c r="Z77" s="5">
        <f t="shared" si="16"/>
        <v>10.957366738120925</v>
      </c>
      <c r="AA77" s="6">
        <f t="shared" si="14"/>
        <v>1.0801475717323308</v>
      </c>
    </row>
    <row r="78" spans="1:27" x14ac:dyDescent="0.25">
      <c r="A78">
        <f t="shared" si="0"/>
        <v>3.024258179711099E-3</v>
      </c>
      <c r="B78" s="34">
        <v>57.509599999999999</v>
      </c>
      <c r="C78">
        <v>1</v>
      </c>
      <c r="D78" s="4">
        <v>0.21</v>
      </c>
      <c r="E78" s="5">
        <v>0.66817499999999996</v>
      </c>
      <c r="F78" s="7">
        <f t="shared" si="1"/>
        <v>3.393476493926161</v>
      </c>
      <c r="G78" s="17">
        <f t="shared" si="2"/>
        <v>0.93761831560662257</v>
      </c>
      <c r="I78" s="4">
        <f t="shared" si="3"/>
        <v>0.79</v>
      </c>
      <c r="J78" s="6">
        <f t="shared" si="3"/>
        <v>0.33182500000000004</v>
      </c>
      <c r="K78" s="11">
        <f t="shared" si="4"/>
        <v>0.41908840683141807</v>
      </c>
      <c r="L78" s="18">
        <f t="shared" si="5"/>
        <v>1.002250691555354</v>
      </c>
      <c r="O78" s="4">
        <f t="shared" si="6"/>
        <v>-6.6660488329897488E-2</v>
      </c>
      <c r="P78" s="6">
        <f t="shared" si="15"/>
        <v>6.6660488329897488E-2</v>
      </c>
      <c r="Q78" s="14"/>
      <c r="R78" s="4">
        <f t="shared" si="7"/>
        <v>-32.303455527329845</v>
      </c>
      <c r="S78" s="5">
        <f t="shared" si="8"/>
        <v>1.2218549103441572</v>
      </c>
      <c r="T78" s="6">
        <f t="shared" si="9"/>
        <v>-0.86967338649188985</v>
      </c>
      <c r="U78" s="14"/>
      <c r="V78" s="4">
        <f t="shared" si="10"/>
        <v>-32.303455527329845</v>
      </c>
      <c r="W78" s="5">
        <f t="shared" si="11"/>
        <v>-0.44220298416250975</v>
      </c>
      <c r="X78" s="5">
        <f t="shared" si="12"/>
        <v>112.88652547076063</v>
      </c>
      <c r="Y78" s="5">
        <f t="shared" si="13"/>
        <v>10.482725854643256</v>
      </c>
      <c r="Z78" s="5">
        <f t="shared" si="16"/>
        <v>11.305656720347883</v>
      </c>
      <c r="AA78" s="6">
        <f t="shared" si="14"/>
        <v>1.0785035187522447</v>
      </c>
    </row>
    <row r="79" spans="1:27" x14ac:dyDescent="0.25">
      <c r="A79">
        <f t="shared" si="0"/>
        <v>3.0317251850261883E-3</v>
      </c>
      <c r="B79" s="34">
        <v>56.6952</v>
      </c>
      <c r="C79">
        <v>1</v>
      </c>
      <c r="D79" s="4">
        <v>0.22</v>
      </c>
      <c r="E79" s="5">
        <v>0.68433999999999995</v>
      </c>
      <c r="F79" s="7">
        <f t="shared" si="1"/>
        <v>3.3170959542359579</v>
      </c>
      <c r="G79" s="17">
        <f t="shared" si="2"/>
        <v>0.93775893328140114</v>
      </c>
      <c r="I79" s="4">
        <f t="shared" si="3"/>
        <v>0.78</v>
      </c>
      <c r="J79" s="6">
        <f t="shared" si="3"/>
        <v>0.31566000000000005</v>
      </c>
      <c r="K79" s="11">
        <f t="shared" si="4"/>
        <v>0.40377921888835638</v>
      </c>
      <c r="L79" s="18">
        <f t="shared" si="5"/>
        <v>1.0022613566058827</v>
      </c>
      <c r="O79" s="4">
        <f t="shared" si="6"/>
        <v>-6.6521167359531383E-2</v>
      </c>
      <c r="P79" s="6">
        <f t="shared" si="15"/>
        <v>6.6521167359531383E-2</v>
      </c>
      <c r="Q79" s="14"/>
      <c r="R79" s="4">
        <f t="shared" si="7"/>
        <v>-33.938710631974857</v>
      </c>
      <c r="S79" s="5">
        <f t="shared" si="8"/>
        <v>1.1990896875645842</v>
      </c>
      <c r="T79" s="6">
        <f t="shared" si="9"/>
        <v>-0.90688703830003248</v>
      </c>
      <c r="U79" s="14"/>
      <c r="V79" s="4">
        <f t="shared" si="10"/>
        <v>-33.938710631974857</v>
      </c>
      <c r="W79" s="5">
        <f t="shared" si="11"/>
        <v>-0.45594801184174771</v>
      </c>
      <c r="X79" s="5">
        <f t="shared" si="12"/>
        <v>112.57525747647256</v>
      </c>
      <c r="Y79" s="5">
        <f t="shared" si="13"/>
        <v>10.805416683123632</v>
      </c>
      <c r="Z79" s="5">
        <f t="shared" si="16"/>
        <v>11.637392269286124</v>
      </c>
      <c r="AA79" s="6">
        <f t="shared" si="14"/>
        <v>1.076996159478228</v>
      </c>
    </row>
    <row r="80" spans="1:27" x14ac:dyDescent="0.25">
      <c r="A80">
        <f t="shared" si="0"/>
        <v>3.0390998429393207E-3</v>
      </c>
      <c r="B80" s="34">
        <v>55.894799999999996</v>
      </c>
      <c r="C80">
        <v>1</v>
      </c>
      <c r="D80" s="4">
        <v>0.23</v>
      </c>
      <c r="E80" s="5">
        <v>0.69964199999999999</v>
      </c>
      <c r="F80" s="7">
        <f t="shared" si="1"/>
        <v>3.2432515614602133</v>
      </c>
      <c r="G80" s="17">
        <f t="shared" si="2"/>
        <v>0.93792346399453097</v>
      </c>
      <c r="I80" s="4">
        <f t="shared" si="3"/>
        <v>0.77</v>
      </c>
      <c r="J80" s="6">
        <f t="shared" si="3"/>
        <v>0.30035800000000001</v>
      </c>
      <c r="K80" s="11">
        <f t="shared" si="4"/>
        <v>0.38919688304248318</v>
      </c>
      <c r="L80" s="18">
        <f t="shared" si="5"/>
        <v>1.0022570623535689</v>
      </c>
      <c r="O80" s="4">
        <f t="shared" si="6"/>
        <v>-6.6341447208115273E-2</v>
      </c>
      <c r="P80" s="6">
        <f t="shared" si="15"/>
        <v>6.6341447208115273E-2</v>
      </c>
      <c r="Q80" s="14"/>
      <c r="R80" s="4">
        <f t="shared" si="7"/>
        <v>-35.574800658197283</v>
      </c>
      <c r="S80" s="5">
        <f t="shared" si="8"/>
        <v>1.1765763949180983</v>
      </c>
      <c r="T80" s="6">
        <f t="shared" si="9"/>
        <v>-0.94366993732906956</v>
      </c>
      <c r="U80" s="14"/>
      <c r="V80" s="4">
        <f t="shared" si="10"/>
        <v>-35.574800658197283</v>
      </c>
      <c r="W80" s="5">
        <f t="shared" si="11"/>
        <v>-0.46901729475548848</v>
      </c>
      <c r="X80" s="5">
        <f t="shared" si="12"/>
        <v>112.26398948218451</v>
      </c>
      <c r="Y80" s="5">
        <f t="shared" si="13"/>
        <v>11.112251747892479</v>
      </c>
      <c r="Z80" s="5">
        <f t="shared" si="16"/>
        <v>11.952451305545708</v>
      </c>
      <c r="AA80" s="6">
        <f t="shared" si="14"/>
        <v>1.0756101982492052</v>
      </c>
    </row>
    <row r="81" spans="1:27" x14ac:dyDescent="0.25">
      <c r="A81">
        <f t="shared" si="0"/>
        <v>3.0463842465377846E-3</v>
      </c>
      <c r="B81" s="34">
        <v>55.107999999999997</v>
      </c>
      <c r="C81">
        <v>1</v>
      </c>
      <c r="D81" s="4">
        <v>0.24</v>
      </c>
      <c r="E81" s="5">
        <v>0.71413099999999996</v>
      </c>
      <c r="F81" s="7">
        <f t="shared" si="1"/>
        <v>3.1718330789640787</v>
      </c>
      <c r="G81" s="17">
        <f t="shared" si="2"/>
        <v>0.938115518457594</v>
      </c>
      <c r="I81" s="4">
        <f t="shared" si="3"/>
        <v>0.76</v>
      </c>
      <c r="J81" s="6">
        <f t="shared" si="3"/>
        <v>0.28586900000000004</v>
      </c>
      <c r="K81" s="11">
        <f t="shared" si="4"/>
        <v>0.37529928820379294</v>
      </c>
      <c r="L81" s="18">
        <f t="shared" si="5"/>
        <v>1.0022492258188893</v>
      </c>
      <c r="O81" s="4">
        <f t="shared" si="6"/>
        <v>-6.6128883649847897E-2</v>
      </c>
      <c r="P81" s="6">
        <f t="shared" si="15"/>
        <v>6.6128883649847897E-2</v>
      </c>
      <c r="Q81" s="14"/>
      <c r="R81" s="4">
        <f t="shared" si="7"/>
        <v>-37.182395753679707</v>
      </c>
      <c r="S81" s="5">
        <f t="shared" si="8"/>
        <v>1.1543096791105456</v>
      </c>
      <c r="T81" s="6">
        <f t="shared" si="9"/>
        <v>-0.98003146944889452</v>
      </c>
      <c r="U81" s="14"/>
      <c r="V81" s="4">
        <f t="shared" si="10"/>
        <v>-37.182395753679707</v>
      </c>
      <c r="W81" s="5">
        <f t="shared" si="11"/>
        <v>-0.48141382577352526</v>
      </c>
      <c r="X81" s="5">
        <f t="shared" si="12"/>
        <v>111.95272148789645</v>
      </c>
      <c r="Y81" s="5">
        <f t="shared" si="13"/>
        <v>11.403580701621365</v>
      </c>
      <c r="Z81" s="5">
        <f t="shared" si="16"/>
        <v>12.251211504183118</v>
      </c>
      <c r="AA81" s="6">
        <f t="shared" si="14"/>
        <v>1.0743302322963555</v>
      </c>
    </row>
    <row r="82" spans="1:27" x14ac:dyDescent="0.25">
      <c r="A82">
        <f t="shared" si="0"/>
        <v>3.0535777701981193E-3</v>
      </c>
      <c r="B82" s="34">
        <v>54.334699999999998</v>
      </c>
      <c r="C82">
        <v>1</v>
      </c>
      <c r="D82" s="4">
        <v>0.25</v>
      </c>
      <c r="E82" s="5">
        <v>0.727854</v>
      </c>
      <c r="F82" s="7">
        <f t="shared" si="1"/>
        <v>3.1027613431212755</v>
      </c>
      <c r="G82" s="17">
        <f t="shared" si="2"/>
        <v>0.93833062812082468</v>
      </c>
      <c r="I82" s="4">
        <f t="shared" si="3"/>
        <v>0.75</v>
      </c>
      <c r="J82" s="6">
        <f t="shared" si="3"/>
        <v>0.272146</v>
      </c>
      <c r="K82" s="11">
        <f t="shared" si="4"/>
        <v>0.36205198321365967</v>
      </c>
      <c r="L82" s="18">
        <f t="shared" si="5"/>
        <v>1.0022354528001469</v>
      </c>
      <c r="O82" s="4">
        <f t="shared" si="6"/>
        <v>-6.5885867970965822E-2</v>
      </c>
      <c r="P82" s="6">
        <f t="shared" si="15"/>
        <v>6.5885867970965822E-2</v>
      </c>
      <c r="Q82" s="14"/>
      <c r="R82" s="4">
        <f t="shared" si="7"/>
        <v>-38.767299726410705</v>
      </c>
      <c r="S82" s="5">
        <f t="shared" si="8"/>
        <v>1.1322924708491167</v>
      </c>
      <c r="T82" s="6">
        <f t="shared" si="9"/>
        <v>-1.0159674774281306</v>
      </c>
      <c r="U82" s="14"/>
      <c r="V82" s="4">
        <f t="shared" si="10"/>
        <v>-38.767299726410705</v>
      </c>
      <c r="W82" s="5">
        <f t="shared" si="11"/>
        <v>-0.49314099945855128</v>
      </c>
      <c r="X82" s="5">
        <f t="shared" si="12"/>
        <v>111.6414534936084</v>
      </c>
      <c r="Y82" s="5">
        <f t="shared" si="13"/>
        <v>11.6794568963816</v>
      </c>
      <c r="Z82" s="5">
        <f t="shared" si="16"/>
        <v>12.533750291277727</v>
      </c>
      <c r="AA82" s="6">
        <f t="shared" si="14"/>
        <v>1.073144958920204</v>
      </c>
    </row>
    <row r="83" spans="1:27" x14ac:dyDescent="0.25">
      <c r="A83">
        <f t="shared" si="0"/>
        <v>3.0606798137147841E-3</v>
      </c>
      <c r="B83" s="34">
        <v>53.574800000000003</v>
      </c>
      <c r="C83">
        <v>1</v>
      </c>
      <c r="D83" s="4">
        <v>0.26</v>
      </c>
      <c r="E83" s="5">
        <v>0.74085699999999999</v>
      </c>
      <c r="F83" s="7">
        <f t="shared" si="1"/>
        <v>3.0359598149740745</v>
      </c>
      <c r="G83" s="17">
        <f t="shared" si="2"/>
        <v>0.93856644147456636</v>
      </c>
      <c r="I83" s="4">
        <f t="shared" si="3"/>
        <v>0.74</v>
      </c>
      <c r="J83" s="6">
        <f t="shared" si="3"/>
        <v>0.25914300000000001</v>
      </c>
      <c r="K83" s="11">
        <f t="shared" si="4"/>
        <v>0.34942234448623916</v>
      </c>
      <c r="L83" s="18">
        <f t="shared" si="5"/>
        <v>1.0022062091024475</v>
      </c>
      <c r="O83" s="4">
        <f t="shared" si="6"/>
        <v>-6.5605409067032244E-2</v>
      </c>
      <c r="P83" s="6">
        <f t="shared" si="15"/>
        <v>6.5605409067032244E-2</v>
      </c>
      <c r="Q83" s="14"/>
      <c r="R83" s="4">
        <f t="shared" si="7"/>
        <v>-40.34824463627286</v>
      </c>
      <c r="S83" s="5">
        <f t="shared" si="8"/>
        <v>1.1105276232712373</v>
      </c>
      <c r="T83" s="6">
        <f t="shared" si="9"/>
        <v>-1.0514739323073861</v>
      </c>
      <c r="U83" s="14"/>
      <c r="V83" s="4">
        <f t="shared" si="10"/>
        <v>-40.34824463627286</v>
      </c>
      <c r="W83" s="5">
        <f t="shared" si="11"/>
        <v>-0.50420715521766879</v>
      </c>
      <c r="X83" s="5">
        <f t="shared" si="12"/>
        <v>111.33018549932034</v>
      </c>
      <c r="Y83" s="5">
        <f t="shared" si="13"/>
        <v>11.939933606593279</v>
      </c>
      <c r="Z83" s="5">
        <f t="shared" si="16"/>
        <v>12.800144840451026</v>
      </c>
      <c r="AA83" s="6">
        <f t="shared" si="14"/>
        <v>1.0720448925597656</v>
      </c>
    </row>
    <row r="84" spans="1:27" x14ac:dyDescent="0.25">
      <c r="A84">
        <f t="shared" si="0"/>
        <v>3.0676926257884357E-3</v>
      </c>
      <c r="B84" s="34">
        <v>52.8279</v>
      </c>
      <c r="C84">
        <v>1</v>
      </c>
      <c r="D84" s="4">
        <v>0.27</v>
      </c>
      <c r="E84" s="5">
        <v>0.75318200000000002</v>
      </c>
      <c r="F84" s="7">
        <f t="shared" si="1"/>
        <v>2.9713287459611317</v>
      </c>
      <c r="G84" s="17">
        <f t="shared" si="2"/>
        <v>0.93882676790804809</v>
      </c>
      <c r="I84" s="4">
        <f t="shared" si="3"/>
        <v>0.73</v>
      </c>
      <c r="J84" s="6">
        <f t="shared" si="3"/>
        <v>0.24681799999999998</v>
      </c>
      <c r="K84" s="11">
        <f t="shared" si="4"/>
        <v>0.33737471030229088</v>
      </c>
      <c r="L84" s="18">
        <f t="shared" si="5"/>
        <v>1.0021701063844459</v>
      </c>
      <c r="O84" s="4">
        <f t="shared" si="6"/>
        <v>-6.5292057619043053E-2</v>
      </c>
      <c r="P84" s="6">
        <f t="shared" si="15"/>
        <v>6.5292057619043053E-2</v>
      </c>
      <c r="Q84" s="14"/>
      <c r="R84" s="4">
        <f t="shared" si="7"/>
        <v>-41.902369253479101</v>
      </c>
      <c r="S84" s="5">
        <f t="shared" si="8"/>
        <v>1.0890092419783961</v>
      </c>
      <c r="T84" s="6">
        <f t="shared" si="9"/>
        <v>-1.0865610663259497</v>
      </c>
      <c r="U84" s="14"/>
      <c r="V84" s="4">
        <f t="shared" si="10"/>
        <v>-41.902369253479101</v>
      </c>
      <c r="W84" s="5">
        <f t="shared" si="11"/>
        <v>-0.51461818353626154</v>
      </c>
      <c r="X84" s="5">
        <f t="shared" si="12"/>
        <v>111.01891750503228</v>
      </c>
      <c r="Y84" s="5">
        <f t="shared" si="13"/>
        <v>12.185361773600475</v>
      </c>
      <c r="Z84" s="5">
        <f t="shared" si="16"/>
        <v>13.05077206932782</v>
      </c>
      <c r="AA84" s="6">
        <f t="shared" si="14"/>
        <v>1.0710204843981121</v>
      </c>
    </row>
    <row r="85" spans="1:27" x14ac:dyDescent="0.25">
      <c r="A85">
        <f t="shared" si="0"/>
        <v>3.0746156960976055E-3</v>
      </c>
      <c r="B85" s="34">
        <v>52.093899999999998</v>
      </c>
      <c r="C85">
        <v>1</v>
      </c>
      <c r="D85" s="4">
        <v>0.28000000000000003</v>
      </c>
      <c r="E85" s="5">
        <v>0.76486699999999996</v>
      </c>
      <c r="F85" s="7">
        <f t="shared" si="1"/>
        <v>2.9087978047122367</v>
      </c>
      <c r="G85" s="17">
        <f t="shared" si="2"/>
        <v>0.93910544511466898</v>
      </c>
      <c r="I85" s="4">
        <f t="shared" si="3"/>
        <v>0.72</v>
      </c>
      <c r="J85" s="6">
        <f t="shared" si="3"/>
        <v>0.23513300000000004</v>
      </c>
      <c r="K85" s="11">
        <f t="shared" si="4"/>
        <v>0.32588023678724259</v>
      </c>
      <c r="L85" s="18">
        <f t="shared" si="5"/>
        <v>1.0021276967597186</v>
      </c>
      <c r="O85" s="4">
        <f t="shared" si="6"/>
        <v>-6.4952947380319148E-2</v>
      </c>
      <c r="P85" s="6">
        <f t="shared" si="15"/>
        <v>6.4952947380319148E-2</v>
      </c>
      <c r="Q85" s="14"/>
      <c r="R85" s="4">
        <f t="shared" si="7"/>
        <v>-43.431244773362735</v>
      </c>
      <c r="S85" s="5">
        <f t="shared" si="8"/>
        <v>1.0677398702950986</v>
      </c>
      <c r="T85" s="6">
        <f t="shared" si="9"/>
        <v>-1.1212253369312617</v>
      </c>
      <c r="U85" s="14"/>
      <c r="V85" s="4">
        <f t="shared" si="10"/>
        <v>-43.431244773362735</v>
      </c>
      <c r="W85" s="5">
        <f t="shared" si="11"/>
        <v>-0.52437646775575641</v>
      </c>
      <c r="X85" s="5">
        <f t="shared" si="12"/>
        <v>110.70764951074422</v>
      </c>
      <c r="Y85" s="5">
        <f t="shared" si="13"/>
        <v>12.415795281775884</v>
      </c>
      <c r="Z85" s="5">
        <f t="shared" si="16"/>
        <v>13.285708635937453</v>
      </c>
      <c r="AA85" s="6">
        <f t="shared" si="14"/>
        <v>1.0700650529763842</v>
      </c>
    </row>
    <row r="86" spans="1:27" x14ac:dyDescent="0.25">
      <c r="A86">
        <f t="shared" si="0"/>
        <v>3.0814504387215065E-3</v>
      </c>
      <c r="B86" s="34">
        <v>51.372500000000002</v>
      </c>
      <c r="C86">
        <v>1</v>
      </c>
      <c r="D86" s="4">
        <v>0.28999999999999998</v>
      </c>
      <c r="E86" s="5">
        <v>0.77595000000000003</v>
      </c>
      <c r="F86" s="7">
        <f t="shared" si="1"/>
        <v>2.848282345279328</v>
      </c>
      <c r="G86" s="17">
        <f t="shared" si="2"/>
        <v>0.93940464139976687</v>
      </c>
      <c r="I86" s="4">
        <f t="shared" si="3"/>
        <v>0.71</v>
      </c>
      <c r="J86" s="6">
        <f t="shared" si="3"/>
        <v>0.22404999999999997</v>
      </c>
      <c r="K86" s="11">
        <f t="shared" si="4"/>
        <v>0.3149085968315159</v>
      </c>
      <c r="L86" s="18">
        <f t="shared" si="5"/>
        <v>1.0020792809620391</v>
      </c>
      <c r="O86" s="4">
        <f t="shared" si="6"/>
        <v>-6.4586086837653142E-2</v>
      </c>
      <c r="P86" s="6">
        <f t="shared" si="15"/>
        <v>6.4586086837653142E-2</v>
      </c>
      <c r="Q86" s="14"/>
      <c r="R86" s="4">
        <f t="shared" si="7"/>
        <v>-44.930703544931291</v>
      </c>
      <c r="S86" s="5">
        <f t="shared" si="8"/>
        <v>1.0467161267255254</v>
      </c>
      <c r="T86" s="6">
        <f t="shared" si="9"/>
        <v>-1.155472851052451</v>
      </c>
      <c r="U86" s="14"/>
      <c r="V86" s="4">
        <f t="shared" si="10"/>
        <v>-44.930703544931291</v>
      </c>
      <c r="W86" s="5">
        <f t="shared" si="11"/>
        <v>-0.53349089043051534</v>
      </c>
      <c r="X86" s="5">
        <f t="shared" si="12"/>
        <v>110.39638151645617</v>
      </c>
      <c r="Y86" s="5">
        <f t="shared" si="13"/>
        <v>12.631486771845644</v>
      </c>
      <c r="Z86" s="5">
        <f t="shared" si="16"/>
        <v>13.50523093505393</v>
      </c>
      <c r="AA86" s="6">
        <f t="shared" si="14"/>
        <v>1.0691719176839718</v>
      </c>
    </row>
    <row r="87" spans="1:27" x14ac:dyDescent="0.25">
      <c r="A87">
        <f t="shared" si="0"/>
        <v>3.088198326567091E-3</v>
      </c>
      <c r="B87" s="34">
        <v>50.663400000000003</v>
      </c>
      <c r="C87">
        <v>1</v>
      </c>
      <c r="D87" s="4">
        <v>0.3</v>
      </c>
      <c r="E87" s="5">
        <v>0.78646700000000003</v>
      </c>
      <c r="F87" s="7">
        <f t="shared" si="1"/>
        <v>2.7897009896733973</v>
      </c>
      <c r="G87" s="17">
        <f t="shared" si="2"/>
        <v>0.9397267579467663</v>
      </c>
      <c r="I87" s="4">
        <f t="shared" si="3"/>
        <v>0.7</v>
      </c>
      <c r="J87" s="6">
        <f t="shared" si="3"/>
        <v>0.21353299999999997</v>
      </c>
      <c r="K87" s="11">
        <f t="shared" si="4"/>
        <v>0.3044312362808459</v>
      </c>
      <c r="L87" s="18">
        <f t="shared" si="5"/>
        <v>1.0020231385708684</v>
      </c>
      <c r="O87" s="4">
        <f t="shared" si="6"/>
        <v>-6.4187223792089285E-2</v>
      </c>
      <c r="P87" s="6">
        <f t="shared" si="15"/>
        <v>6.4187223792089285E-2</v>
      </c>
      <c r="Q87" s="14"/>
      <c r="R87" s="4">
        <f t="shared" si="7"/>
        <v>-46.399996506302323</v>
      </c>
      <c r="S87" s="5">
        <f t="shared" si="8"/>
        <v>1.0259344179298553</v>
      </c>
      <c r="T87" s="6">
        <f t="shared" si="9"/>
        <v>-1.1893100423563476</v>
      </c>
      <c r="U87" s="14"/>
      <c r="V87" s="4">
        <f t="shared" si="10"/>
        <v>-46.399996506302323</v>
      </c>
      <c r="W87" s="5">
        <f t="shared" si="11"/>
        <v>-0.54197177662596929</v>
      </c>
      <c r="X87" s="5">
        <f t="shared" si="12"/>
        <v>110.08511352216811</v>
      </c>
      <c r="Y87" s="5">
        <f t="shared" si="13"/>
        <v>12.832689480719672</v>
      </c>
      <c r="Z87" s="5">
        <f t="shared" si="16"/>
        <v>13.709615094474032</v>
      </c>
      <c r="AA87" s="6">
        <f t="shared" si="14"/>
        <v>1.0683352944113458</v>
      </c>
    </row>
    <row r="88" spans="1:27" x14ac:dyDescent="0.25">
      <c r="A88">
        <f t="shared" si="0"/>
        <v>3.094857059384427E-3</v>
      </c>
      <c r="B88" s="34">
        <v>49.966700000000003</v>
      </c>
      <c r="C88">
        <v>1</v>
      </c>
      <c r="D88" s="4">
        <v>0.31</v>
      </c>
      <c r="E88" s="5">
        <v>0.79644899999999996</v>
      </c>
      <c r="F88" s="7">
        <f t="shared" si="1"/>
        <v>2.7330077994851787</v>
      </c>
      <c r="G88" s="17">
        <f t="shared" si="2"/>
        <v>0.94005963798003356</v>
      </c>
      <c r="I88" s="4">
        <f t="shared" si="3"/>
        <v>0.69</v>
      </c>
      <c r="J88" s="6">
        <f t="shared" si="3"/>
        <v>0.20355100000000004</v>
      </c>
      <c r="K88" s="11">
        <f t="shared" si="4"/>
        <v>0.29442692608673598</v>
      </c>
      <c r="L88" s="18">
        <f t="shared" si="5"/>
        <v>1.0019513269260474</v>
      </c>
      <c r="O88" s="4">
        <f t="shared" si="6"/>
        <v>-6.3761386631720984E-2</v>
      </c>
      <c r="P88" s="6">
        <f t="shared" si="15"/>
        <v>6.3761386631720984E-2</v>
      </c>
      <c r="Q88" s="14"/>
      <c r="R88" s="4">
        <f t="shared" si="7"/>
        <v>-47.862387589256485</v>
      </c>
      <c r="S88" s="5">
        <f t="shared" si="8"/>
        <v>1.0054027607600728</v>
      </c>
      <c r="T88" s="6">
        <f t="shared" si="9"/>
        <v>-1.2227244354172626</v>
      </c>
      <c r="U88" s="14"/>
      <c r="V88" s="4">
        <f t="shared" si="10"/>
        <v>-47.862387589256485</v>
      </c>
      <c r="W88" s="5">
        <f t="shared" si="11"/>
        <v>-0.54982160889740594</v>
      </c>
      <c r="X88" s="5">
        <f t="shared" si="12"/>
        <v>109.77384552788004</v>
      </c>
      <c r="Y88" s="5">
        <f t="shared" si="13"/>
        <v>13.019258924143223</v>
      </c>
      <c r="Z88" s="5">
        <f t="shared" si="16"/>
        <v>13.898736971232495</v>
      </c>
      <c r="AA88" s="6">
        <f t="shared" si="14"/>
        <v>1.0675520820511792</v>
      </c>
    </row>
    <row r="89" spans="1:27" x14ac:dyDescent="0.25">
      <c r="A89">
        <f t="shared" si="0"/>
        <v>3.1014310623207766E-3</v>
      </c>
      <c r="B89" s="34">
        <v>49.281799999999997</v>
      </c>
      <c r="C89">
        <v>1</v>
      </c>
      <c r="D89" s="4">
        <v>0.32</v>
      </c>
      <c r="E89" s="5">
        <v>0.80592799999999998</v>
      </c>
      <c r="F89" s="7">
        <f t="shared" si="1"/>
        <v>2.678102234962541</v>
      </c>
      <c r="G89" s="17">
        <f t="shared" si="2"/>
        <v>0.94041406153982277</v>
      </c>
      <c r="I89" s="4">
        <f t="shared" si="3"/>
        <v>0.67999999999999994</v>
      </c>
      <c r="J89" s="6">
        <f t="shared" si="3"/>
        <v>0.19407200000000002</v>
      </c>
      <c r="K89" s="11">
        <f t="shared" si="4"/>
        <v>0.2848657343310026</v>
      </c>
      <c r="L89" s="18">
        <f t="shared" si="5"/>
        <v>1.0018754999447448</v>
      </c>
      <c r="O89" s="4">
        <f t="shared" si="6"/>
        <v>-6.3308753096614642E-2</v>
      </c>
      <c r="P89" s="6">
        <f t="shared" si="15"/>
        <v>6.3308753096614642E-2</v>
      </c>
      <c r="Q89" s="14"/>
      <c r="R89" s="4">
        <f t="shared" si="7"/>
        <v>-49.284786866797873</v>
      </c>
      <c r="S89" s="5">
        <f t="shared" si="8"/>
        <v>0.98510842240383389</v>
      </c>
      <c r="T89" s="6">
        <f t="shared" si="9"/>
        <v>-1.2557373173300592</v>
      </c>
      <c r="U89" s="14"/>
      <c r="V89" s="4">
        <f t="shared" si="10"/>
        <v>-49.284786866797873</v>
      </c>
      <c r="W89" s="5">
        <f t="shared" si="11"/>
        <v>-0.5570517382154716</v>
      </c>
      <c r="X89" s="5">
        <f t="shared" si="12"/>
        <v>109.462577533592</v>
      </c>
      <c r="Y89" s="5">
        <f t="shared" si="13"/>
        <v>13.191747517332463</v>
      </c>
      <c r="Z89" s="5">
        <f t="shared" si="16"/>
        <v>14.073172147751905</v>
      </c>
      <c r="AA89" s="6">
        <f t="shared" si="14"/>
        <v>1.0668163660092305</v>
      </c>
    </row>
    <row r="90" spans="1:27" x14ac:dyDescent="0.25">
      <c r="A90">
        <f t="shared" si="0"/>
        <v>3.1079190710305584E-3</v>
      </c>
      <c r="B90" s="34">
        <v>48.608699999999999</v>
      </c>
      <c r="C90">
        <v>1</v>
      </c>
      <c r="D90" s="4">
        <v>0.33</v>
      </c>
      <c r="E90" s="5">
        <v>0.81493099999999996</v>
      </c>
      <c r="F90" s="7">
        <f t="shared" si="1"/>
        <v>2.6249351510968491</v>
      </c>
      <c r="G90" s="17">
        <f t="shared" si="2"/>
        <v>0.94078052852314631</v>
      </c>
      <c r="I90" s="4">
        <f t="shared" ref="I90:J121" si="17">1-D90</f>
        <v>0.66999999999999993</v>
      </c>
      <c r="J90" s="6">
        <f t="shared" si="17"/>
        <v>0.18506900000000004</v>
      </c>
      <c r="K90" s="11">
        <f t="shared" si="4"/>
        <v>0.27572771300563503</v>
      </c>
      <c r="L90" s="18">
        <f t="shared" si="5"/>
        <v>1.001794070855897</v>
      </c>
      <c r="O90" s="4">
        <f t="shared" si="6"/>
        <v>-6.2837862207846415E-2</v>
      </c>
      <c r="P90" s="6">
        <f t="shared" si="15"/>
        <v>6.2837862207846415E-2</v>
      </c>
      <c r="Q90" s="14"/>
      <c r="R90" s="4">
        <f t="shared" si="7"/>
        <v>-50.677212285365371</v>
      </c>
      <c r="S90" s="5">
        <f t="shared" si="8"/>
        <v>0.96505619139437226</v>
      </c>
      <c r="T90" s="6">
        <f t="shared" si="9"/>
        <v>-1.2883414473038888</v>
      </c>
      <c r="U90" s="14"/>
      <c r="V90" s="4">
        <f t="shared" si="10"/>
        <v>-50.677212285365371</v>
      </c>
      <c r="W90" s="5">
        <f t="shared" si="11"/>
        <v>-0.56366425762900629</v>
      </c>
      <c r="X90" s="5">
        <f t="shared" si="12"/>
        <v>109.15130953930392</v>
      </c>
      <c r="Y90" s="5">
        <f t="shared" si="13"/>
        <v>13.350110795450096</v>
      </c>
      <c r="Z90" s="5">
        <f t="shared" si="16"/>
        <v>14.232895927927416</v>
      </c>
      <c r="AA90" s="59">
        <f t="shared" si="14"/>
        <v>1.0661256783560318</v>
      </c>
    </row>
    <row r="91" spans="1:27" x14ac:dyDescent="0.25">
      <c r="A91">
        <f t="shared" si="0"/>
        <v>3.1143237090349649E-3</v>
      </c>
      <c r="B91" s="34">
        <v>47.947000000000003</v>
      </c>
      <c r="C91">
        <v>1</v>
      </c>
      <c r="D91" s="4">
        <v>0.34</v>
      </c>
      <c r="E91" s="5">
        <v>0.82348699999999997</v>
      </c>
      <c r="F91" s="7">
        <f t="shared" si="1"/>
        <v>2.5734279133818734</v>
      </c>
      <c r="G91" s="17">
        <f t="shared" si="2"/>
        <v>0.94116511896087762</v>
      </c>
      <c r="I91" s="4">
        <f t="shared" si="17"/>
        <v>0.65999999999999992</v>
      </c>
      <c r="J91" s="6">
        <f t="shared" si="17"/>
        <v>0.17651300000000003</v>
      </c>
      <c r="K91" s="11">
        <f t="shared" si="4"/>
        <v>0.26698864893257079</v>
      </c>
      <c r="L91" s="18">
        <f t="shared" si="5"/>
        <v>1.0017052802176758</v>
      </c>
      <c r="O91" s="4">
        <f t="shared" si="6"/>
        <v>-6.2340510871466241E-2</v>
      </c>
      <c r="P91" s="6">
        <f t="shared" si="15"/>
        <v>6.2340510871466241E-2</v>
      </c>
      <c r="Q91" s="14"/>
      <c r="R91" s="4">
        <f t="shared" si="7"/>
        <v>-52.035707483231867</v>
      </c>
      <c r="S91" s="5">
        <f t="shared" si="8"/>
        <v>0.94523882859803998</v>
      </c>
      <c r="T91" s="6">
        <f t="shared" si="9"/>
        <v>-1.3205491348467642</v>
      </c>
      <c r="U91" s="14"/>
      <c r="V91" s="4">
        <f t="shared" si="10"/>
        <v>-52.035707483231867</v>
      </c>
      <c r="W91" s="5">
        <f t="shared" si="11"/>
        <v>-0.56967317309360122</v>
      </c>
      <c r="X91" s="5">
        <f t="shared" si="12"/>
        <v>108.84004154501588</v>
      </c>
      <c r="Y91" s="5">
        <f t="shared" si="13"/>
        <v>13.494703194414743</v>
      </c>
      <c r="Z91" s="5">
        <f t="shared" si="16"/>
        <v>14.378283333143997</v>
      </c>
      <c r="AA91" s="6">
        <f t="shared" si="14"/>
        <v>1.0654760705737458</v>
      </c>
    </row>
    <row r="92" spans="1:27" x14ac:dyDescent="0.25">
      <c r="A92">
        <f t="shared" si="0"/>
        <v>3.1206437763284817E-3</v>
      </c>
      <c r="B92" s="34">
        <v>47.296700000000001</v>
      </c>
      <c r="C92">
        <v>1</v>
      </c>
      <c r="D92" s="4">
        <v>0.35</v>
      </c>
      <c r="E92" s="5">
        <v>0.83162100000000005</v>
      </c>
      <c r="F92" s="7">
        <f t="shared" si="1"/>
        <v>2.5235355139103954</v>
      </c>
      <c r="G92" s="17">
        <f t="shared" si="2"/>
        <v>0.94155996097638772</v>
      </c>
      <c r="I92" s="4">
        <f t="shared" si="17"/>
        <v>0.65</v>
      </c>
      <c r="J92" s="6">
        <f t="shared" si="17"/>
        <v>0.16837899999999995</v>
      </c>
      <c r="K92" s="11">
        <f t="shared" si="4"/>
        <v>0.25863085912585093</v>
      </c>
      <c r="L92" s="18">
        <f t="shared" si="5"/>
        <v>1.0015997946268393</v>
      </c>
      <c r="O92" s="4">
        <f t="shared" si="6"/>
        <v>-6.1815762586298076E-2</v>
      </c>
      <c r="P92" s="6">
        <f t="shared" si="15"/>
        <v>6.1815762586298076E-2</v>
      </c>
      <c r="Q92" s="14"/>
      <c r="R92" s="4">
        <f t="shared" si="7"/>
        <v>-53.382454011821515</v>
      </c>
      <c r="S92" s="5">
        <f t="shared" si="8"/>
        <v>0.92566089997452206</v>
      </c>
      <c r="T92" s="6">
        <f t="shared" si="9"/>
        <v>-1.3523534882640067</v>
      </c>
      <c r="U92" s="14"/>
      <c r="V92" s="4">
        <f t="shared" si="10"/>
        <v>-53.382454011821515</v>
      </c>
      <c r="W92" s="5">
        <f t="shared" si="11"/>
        <v>-0.57508545296713853</v>
      </c>
      <c r="X92" s="5">
        <f t="shared" si="12"/>
        <v>108.52877355072783</v>
      </c>
      <c r="Y92" s="5">
        <f t="shared" si="13"/>
        <v>13.625480437707898</v>
      </c>
      <c r="Z92" s="5">
        <f t="shared" si="16"/>
        <v>14.50930909822506</v>
      </c>
      <c r="AA92" s="6">
        <f t="shared" si="14"/>
        <v>1.0648658713032391</v>
      </c>
    </row>
    <row r="93" spans="1:27" x14ac:dyDescent="0.25">
      <c r="A93">
        <f t="shared" si="0"/>
        <v>3.1268829698383998E-3</v>
      </c>
      <c r="B93" s="34">
        <v>46.657299999999999</v>
      </c>
      <c r="C93">
        <v>1</v>
      </c>
      <c r="D93" s="4">
        <v>0.36</v>
      </c>
      <c r="E93" s="5">
        <v>0.83935599999999999</v>
      </c>
      <c r="F93" s="7">
        <f t="shared" si="1"/>
        <v>2.4751766928641961</v>
      </c>
      <c r="G93" s="17">
        <f t="shared" si="2"/>
        <v>0.94197091107320308</v>
      </c>
      <c r="I93" s="4">
        <f t="shared" si="17"/>
        <v>0.64</v>
      </c>
      <c r="J93" s="6">
        <f t="shared" si="17"/>
        <v>0.16064400000000001</v>
      </c>
      <c r="K93" s="11">
        <f t="shared" si="4"/>
        <v>0.25063131681084916</v>
      </c>
      <c r="L93" s="18">
        <f t="shared" si="5"/>
        <v>1.0014959550702669</v>
      </c>
      <c r="O93" s="4">
        <f t="shared" si="6"/>
        <v>-6.1275722091476199E-2</v>
      </c>
      <c r="P93" s="6">
        <f t="shared" si="15"/>
        <v>6.1275722091476199E-2</v>
      </c>
      <c r="Q93" s="14"/>
      <c r="R93" s="4">
        <f t="shared" si="7"/>
        <v>-54.678288906224815</v>
      </c>
      <c r="S93" s="5">
        <f t="shared" si="8"/>
        <v>0.90631178452867422</v>
      </c>
      <c r="T93" s="6">
        <f t="shared" si="9"/>
        <v>-1.3837722770061101</v>
      </c>
      <c r="U93" s="14"/>
      <c r="V93" s="4">
        <f t="shared" si="10"/>
        <v>-54.678288906224815</v>
      </c>
      <c r="W93" s="5">
        <f t="shared" si="11"/>
        <v>-0.57990643756236571</v>
      </c>
      <c r="X93" s="5">
        <f t="shared" si="12"/>
        <v>108.21750555643978</v>
      </c>
      <c r="Y93" s="5">
        <f t="shared" si="13"/>
        <v>13.742897785582047</v>
      </c>
      <c r="Z93" s="5">
        <f t="shared" si="16"/>
        <v>14.626447667311254</v>
      </c>
      <c r="AA93" s="6">
        <f t="shared" si="14"/>
        <v>1.0642913813021413</v>
      </c>
    </row>
    <row r="94" spans="1:27" x14ac:dyDescent="0.25">
      <c r="A94">
        <f t="shared" si="0"/>
        <v>3.1330411459160653E-3</v>
      </c>
      <c r="B94" s="34">
        <v>46.028700000000001</v>
      </c>
      <c r="C94">
        <v>1</v>
      </c>
      <c r="D94" s="4">
        <v>0.37</v>
      </c>
      <c r="E94" s="5">
        <v>0.846715</v>
      </c>
      <c r="F94" s="7">
        <f t="shared" si="1"/>
        <v>2.4283031759761267</v>
      </c>
      <c r="G94" s="17">
        <f t="shared" si="2"/>
        <v>0.9423942370783347</v>
      </c>
      <c r="I94" s="4">
        <f t="shared" si="17"/>
        <v>0.63</v>
      </c>
      <c r="J94" s="6">
        <f t="shared" si="17"/>
        <v>0.153285</v>
      </c>
      <c r="K94" s="11">
        <f t="shared" si="4"/>
        <v>0.24297323863145531</v>
      </c>
      <c r="L94" s="18">
        <f t="shared" si="5"/>
        <v>1.0013840420449702</v>
      </c>
      <c r="O94" s="4">
        <f t="shared" si="6"/>
        <v>-6.0714666399687825E-2</v>
      </c>
      <c r="P94" s="6">
        <f t="shared" si="15"/>
        <v>6.0714666399687825E-2</v>
      </c>
      <c r="Q94" s="14"/>
      <c r="R94" s="4">
        <f t="shared" si="7"/>
        <v>-55.942537762881578</v>
      </c>
      <c r="S94" s="5">
        <f t="shared" si="8"/>
        <v>0.88719273194907788</v>
      </c>
      <c r="T94" s="6">
        <f t="shared" si="9"/>
        <v>-1.4148039707949032</v>
      </c>
      <c r="U94" s="14"/>
      <c r="V94" s="4">
        <f t="shared" si="10"/>
        <v>-55.942537762881578</v>
      </c>
      <c r="W94" s="5">
        <f t="shared" si="11"/>
        <v>-0.58414653220590784</v>
      </c>
      <c r="X94" s="5">
        <f t="shared" si="12"/>
        <v>107.90623756215172</v>
      </c>
      <c r="Y94" s="5">
        <f t="shared" si="13"/>
        <v>13.847011452945379</v>
      </c>
      <c r="Z94" s="5">
        <f t="shared" si="16"/>
        <v>14.72977318966781</v>
      </c>
      <c r="AA94" s="6">
        <f t="shared" si="14"/>
        <v>1.0637510656882327</v>
      </c>
    </row>
    <row r="95" spans="1:27" x14ac:dyDescent="0.25">
      <c r="A95">
        <f t="shared" si="0"/>
        <v>3.1391181840326873E-3</v>
      </c>
      <c r="B95" s="34">
        <v>45.410800000000002</v>
      </c>
      <c r="C95">
        <v>1</v>
      </c>
      <c r="D95" s="4">
        <v>0.38</v>
      </c>
      <c r="E95" s="5">
        <v>0.85371900000000001</v>
      </c>
      <c r="F95" s="7">
        <f t="shared" si="1"/>
        <v>2.3828682610603429</v>
      </c>
      <c r="G95" s="17">
        <f t="shared" si="2"/>
        <v>0.94282549483818412</v>
      </c>
      <c r="I95" s="4">
        <f t="shared" si="17"/>
        <v>0.62</v>
      </c>
      <c r="J95" s="6">
        <f t="shared" si="17"/>
        <v>0.14628099999999999</v>
      </c>
      <c r="K95" s="11">
        <f t="shared" si="4"/>
        <v>0.23564068316100042</v>
      </c>
      <c r="L95" s="18">
        <f t="shared" si="5"/>
        <v>1.0012579050833534</v>
      </c>
      <c r="O95" s="4">
        <f t="shared" si="6"/>
        <v>-6.013118125060115E-2</v>
      </c>
      <c r="P95" s="6">
        <f t="shared" si="15"/>
        <v>6.013118125060115E-2</v>
      </c>
      <c r="Q95" s="14"/>
      <c r="R95" s="4">
        <f t="shared" si="7"/>
        <v>-57.188669676008004</v>
      </c>
      <c r="S95" s="5">
        <f t="shared" si="8"/>
        <v>0.86830491377701602</v>
      </c>
      <c r="T95" s="6">
        <f t="shared" si="9"/>
        <v>-1.4454471631603847</v>
      </c>
      <c r="U95" s="14"/>
      <c r="V95" s="4">
        <f t="shared" si="10"/>
        <v>-57.188669676008004</v>
      </c>
      <c r="W95" s="5">
        <f t="shared" si="11"/>
        <v>-0.5878141082158006</v>
      </c>
      <c r="X95" s="5">
        <f t="shared" si="12"/>
        <v>107.59496956786366</v>
      </c>
      <c r="Y95" s="5">
        <f t="shared" si="13"/>
        <v>13.937877580043084</v>
      </c>
      <c r="Z95" s="5">
        <f t="shared" si="16"/>
        <v>14.819359515419592</v>
      </c>
      <c r="AA95" s="6">
        <f t="shared" si="14"/>
        <v>1.0632436273252002</v>
      </c>
    </row>
    <row r="96" spans="1:27" x14ac:dyDescent="0.25">
      <c r="A96">
        <f t="shared" si="0"/>
        <v>3.1451169543190633E-3</v>
      </c>
      <c r="B96" s="34">
        <v>44.803199999999997</v>
      </c>
      <c r="C96">
        <v>1</v>
      </c>
      <c r="D96" s="4">
        <v>0.39</v>
      </c>
      <c r="E96" s="5">
        <v>0.86038800000000004</v>
      </c>
      <c r="F96" s="7">
        <f t="shared" si="1"/>
        <v>2.3388051624938577</v>
      </c>
      <c r="G96" s="17">
        <f t="shared" si="2"/>
        <v>0.94326928651495601</v>
      </c>
      <c r="I96" s="4">
        <f t="shared" si="17"/>
        <v>0.61</v>
      </c>
      <c r="J96" s="6">
        <f t="shared" si="17"/>
        <v>0.13961199999999996</v>
      </c>
      <c r="K96" s="11">
        <f t="shared" si="4"/>
        <v>0.22861508290869162</v>
      </c>
      <c r="L96" s="18">
        <f t="shared" si="5"/>
        <v>1.0011243713038478</v>
      </c>
      <c r="O96" s="4">
        <f t="shared" si="6"/>
        <v>-5.952721314348091E-2</v>
      </c>
      <c r="P96" s="6">
        <f t="shared" si="15"/>
        <v>5.952721314348091E-2</v>
      </c>
      <c r="Q96" s="14"/>
      <c r="R96" s="4">
        <f t="shared" si="7"/>
        <v>-58.399047973473813</v>
      </c>
      <c r="S96" s="5">
        <f t="shared" si="8"/>
        <v>0.84964018464286051</v>
      </c>
      <c r="T96" s="6">
        <f t="shared" si="9"/>
        <v>-1.4757155503198858</v>
      </c>
      <c r="U96" s="14"/>
      <c r="V96" s="4">
        <f t="shared" si="10"/>
        <v>-58.399047973473813</v>
      </c>
      <c r="W96" s="5">
        <f t="shared" si="11"/>
        <v>-0.59091868713852391</v>
      </c>
      <c r="X96" s="5">
        <f t="shared" si="12"/>
        <v>107.2837015735756</v>
      </c>
      <c r="Y96" s="5">
        <f t="shared" si="13"/>
        <v>14.015852913120321</v>
      </c>
      <c r="Z96" s="5">
        <f t="shared" si="16"/>
        <v>14.895580191210911</v>
      </c>
      <c r="AA96" s="6">
        <f t="shared" si="14"/>
        <v>1.0627665889149758</v>
      </c>
    </row>
    <row r="97" spans="1:27" x14ac:dyDescent="0.25">
      <c r="A97">
        <f t="shared" si="0"/>
        <v>3.1510384089524788E-3</v>
      </c>
      <c r="B97" s="34">
        <v>44.2057</v>
      </c>
      <c r="C97">
        <v>1</v>
      </c>
      <c r="D97" s="4">
        <v>0.4</v>
      </c>
      <c r="E97" s="5">
        <v>0.86673999999999995</v>
      </c>
      <c r="F97" s="7">
        <f t="shared" si="1"/>
        <v>2.2960639478989116</v>
      </c>
      <c r="G97" s="17">
        <f t="shared" si="2"/>
        <v>0.94372371552754297</v>
      </c>
      <c r="I97" s="4">
        <f t="shared" si="17"/>
        <v>0.6</v>
      </c>
      <c r="J97" s="6">
        <f t="shared" si="17"/>
        <v>0.13326000000000005</v>
      </c>
      <c r="K97" s="11">
        <f t="shared" si="4"/>
        <v>0.22188119719300398</v>
      </c>
      <c r="L97" s="18">
        <f t="shared" si="5"/>
        <v>1.0009861259528259</v>
      </c>
      <c r="O97" s="4">
        <f t="shared" si="6"/>
        <v>-5.8907469953437867E-2</v>
      </c>
      <c r="P97" s="6">
        <f t="shared" si="15"/>
        <v>5.8907469953437867E-2</v>
      </c>
      <c r="Q97" s="14"/>
      <c r="R97" s="4">
        <f t="shared" si="7"/>
        <v>-59.570226172995383</v>
      </c>
      <c r="S97" s="5">
        <f t="shared" si="8"/>
        <v>0.83119632994181203</v>
      </c>
      <c r="T97" s="6">
        <f t="shared" si="9"/>
        <v>-1.505613188131798</v>
      </c>
      <c r="U97" s="14"/>
      <c r="V97" s="4">
        <f t="shared" si="10"/>
        <v>-59.570226172995383</v>
      </c>
      <c r="W97" s="5">
        <f t="shared" si="11"/>
        <v>-0.59346672883368612</v>
      </c>
      <c r="X97" s="5">
        <f t="shared" si="12"/>
        <v>106.97243357928755</v>
      </c>
      <c r="Y97" s="5">
        <f t="shared" si="13"/>
        <v>14.081094466185473</v>
      </c>
      <c r="Z97" s="5">
        <f t="shared" si="16"/>
        <v>14.958608455790852</v>
      </c>
      <c r="AA97" s="6">
        <f t="shared" si="14"/>
        <v>1.0623185926145622</v>
      </c>
    </row>
    <row r="98" spans="1:27" x14ac:dyDescent="0.25">
      <c r="A98">
        <f t="shared" si="0"/>
        <v>3.1568835371996108E-3</v>
      </c>
      <c r="B98" s="34">
        <v>43.618099999999998</v>
      </c>
      <c r="C98">
        <v>1</v>
      </c>
      <c r="D98" s="4">
        <v>0.41</v>
      </c>
      <c r="E98" s="5">
        <v>0.87279300000000004</v>
      </c>
      <c r="F98" s="7">
        <f t="shared" si="1"/>
        <v>2.2545964500677664</v>
      </c>
      <c r="G98" s="17">
        <f t="shared" si="2"/>
        <v>0.94418822249549905</v>
      </c>
      <c r="I98" s="4">
        <f t="shared" si="17"/>
        <v>0.59000000000000008</v>
      </c>
      <c r="J98" s="6">
        <f t="shared" si="17"/>
        <v>0.12720699999999996</v>
      </c>
      <c r="K98" s="11">
        <f t="shared" si="4"/>
        <v>0.21542459437846881</v>
      </c>
      <c r="L98" s="18">
        <f t="shared" si="5"/>
        <v>1.0008378354747032</v>
      </c>
      <c r="O98" s="4">
        <f t="shared" si="6"/>
        <v>-5.8267229161554843E-2</v>
      </c>
      <c r="P98" s="6">
        <f t="shared" si="15"/>
        <v>5.8267229161554843E-2</v>
      </c>
      <c r="Q98" s="14"/>
      <c r="R98" s="4">
        <f t="shared" si="7"/>
        <v>-60.710186102952633</v>
      </c>
      <c r="S98" s="5">
        <f t="shared" si="8"/>
        <v>0.81297099909843118</v>
      </c>
      <c r="T98" s="6">
        <f t="shared" si="9"/>
        <v>-1.5351443407478607</v>
      </c>
      <c r="U98" s="14"/>
      <c r="V98" s="4">
        <f t="shared" si="10"/>
        <v>-60.710186102952633</v>
      </c>
      <c r="W98" s="5">
        <f t="shared" si="11"/>
        <v>-0.59546913068063534</v>
      </c>
      <c r="X98" s="5">
        <f t="shared" si="12"/>
        <v>106.66116558499951</v>
      </c>
      <c r="Y98" s="5">
        <f t="shared" si="13"/>
        <v>14.13375948964973</v>
      </c>
      <c r="Z98" s="5">
        <f t="shared" si="16"/>
        <v>15.008617235520433</v>
      </c>
      <c r="AA98" s="6">
        <f t="shared" si="14"/>
        <v>1.06189844581064</v>
      </c>
    </row>
    <row r="99" spans="1:27" x14ac:dyDescent="0.25">
      <c r="A99">
        <f t="shared" si="0"/>
        <v>3.1626533649683009E-3</v>
      </c>
      <c r="B99" s="34">
        <v>43.040199999999999</v>
      </c>
      <c r="C99">
        <v>1</v>
      </c>
      <c r="D99" s="4">
        <v>0.42</v>
      </c>
      <c r="E99" s="5">
        <v>0.87856299999999998</v>
      </c>
      <c r="F99" s="7">
        <f t="shared" si="1"/>
        <v>2.2143562000750583</v>
      </c>
      <c r="G99" s="17">
        <f t="shared" si="2"/>
        <v>0.94466132711429263</v>
      </c>
      <c r="I99" s="4">
        <f t="shared" si="17"/>
        <v>0.58000000000000007</v>
      </c>
      <c r="J99" s="6">
        <f t="shared" si="17"/>
        <v>0.12143700000000002</v>
      </c>
      <c r="K99" s="11">
        <f t="shared" si="4"/>
        <v>0.20923160585141395</v>
      </c>
      <c r="L99" s="18">
        <f t="shared" si="5"/>
        <v>1.000681216774304</v>
      </c>
      <c r="O99" s="4">
        <f t="shared" si="6"/>
        <v>-5.7609784580807094E-2</v>
      </c>
      <c r="P99" s="6">
        <f t="shared" si="15"/>
        <v>5.7609784580807094E-2</v>
      </c>
      <c r="Q99" s="14"/>
      <c r="R99" s="4">
        <f t="shared" si="7"/>
        <v>-61.816684905271785</v>
      </c>
      <c r="S99" s="5">
        <f t="shared" si="8"/>
        <v>0.79496170665521282</v>
      </c>
      <c r="T99" s="6">
        <f t="shared" si="9"/>
        <v>-1.5643134786070729</v>
      </c>
      <c r="U99" s="14"/>
      <c r="V99" s="4">
        <f t="shared" si="10"/>
        <v>-61.816684905271785</v>
      </c>
      <c r="W99" s="5">
        <f t="shared" si="11"/>
        <v>-0.59693302546937443</v>
      </c>
      <c r="X99" s="5">
        <f t="shared" si="12"/>
        <v>106.34989759071144</v>
      </c>
      <c r="Y99" s="5">
        <f t="shared" si="13"/>
        <v>14.174005466417897</v>
      </c>
      <c r="Z99" s="5">
        <f t="shared" si="16"/>
        <v>15.045779139800686</v>
      </c>
      <c r="AA99" s="6">
        <f t="shared" si="14"/>
        <v>1.0615051035113723</v>
      </c>
    </row>
    <row r="100" spans="1:27" x14ac:dyDescent="0.25">
      <c r="A100">
        <f t="shared" si="0"/>
        <v>3.1683489543497946E-3</v>
      </c>
      <c r="B100" s="34">
        <v>42.471800000000002</v>
      </c>
      <c r="C100">
        <v>1</v>
      </c>
      <c r="D100" s="4">
        <v>0.43</v>
      </c>
      <c r="E100" s="5">
        <v>0.88406499999999999</v>
      </c>
      <c r="F100" s="7">
        <f t="shared" si="1"/>
        <v>2.1752983627731628</v>
      </c>
      <c r="G100" s="17">
        <f t="shared" si="2"/>
        <v>0.94514166491535345</v>
      </c>
      <c r="I100" s="4">
        <f t="shared" si="17"/>
        <v>0.57000000000000006</v>
      </c>
      <c r="J100" s="6">
        <f t="shared" si="17"/>
        <v>0.11593500000000001</v>
      </c>
      <c r="K100" s="11">
        <f t="shared" si="4"/>
        <v>0.20328928271179275</v>
      </c>
      <c r="L100" s="18">
        <f t="shared" si="5"/>
        <v>1.0005187392513062</v>
      </c>
      <c r="O100" s="4">
        <f t="shared" si="6"/>
        <v>-5.6939057513044976E-2</v>
      </c>
      <c r="P100" s="6">
        <f t="shared" si="15"/>
        <v>5.6939057513044976E-2</v>
      </c>
      <c r="Q100" s="14"/>
      <c r="R100" s="4">
        <f t="shared" si="7"/>
        <v>-62.886567214614011</v>
      </c>
      <c r="S100" s="5">
        <f t="shared" si="8"/>
        <v>0.7771658334190783</v>
      </c>
      <c r="T100" s="6">
        <f t="shared" si="9"/>
        <v>-1.5931252763542638</v>
      </c>
      <c r="U100" s="14"/>
      <c r="V100" s="4">
        <f t="shared" si="10"/>
        <v>-62.886567214614011</v>
      </c>
      <c r="W100" s="5">
        <f t="shared" si="11"/>
        <v>-0.59786528912972403</v>
      </c>
      <c r="X100" s="5">
        <f t="shared" si="12"/>
        <v>106.03862959642338</v>
      </c>
      <c r="Y100" s="5">
        <f t="shared" si="13"/>
        <v>14.201990107698476</v>
      </c>
      <c r="Z100" s="5">
        <f t="shared" si="16"/>
        <v>15.070266456421109</v>
      </c>
      <c r="AA100" s="6">
        <f t="shared" si="14"/>
        <v>1.0611376533949257</v>
      </c>
    </row>
    <row r="101" spans="1:27" x14ac:dyDescent="0.25">
      <c r="A101">
        <f t="shared" si="0"/>
        <v>3.1739714031524522E-3</v>
      </c>
      <c r="B101" s="34">
        <v>41.912700000000001</v>
      </c>
      <c r="C101">
        <v>1</v>
      </c>
      <c r="D101" s="4">
        <v>0.44</v>
      </c>
      <c r="E101" s="5">
        <v>0.88931300000000002</v>
      </c>
      <c r="F101" s="7">
        <f t="shared" si="1"/>
        <v>2.1373796746052407</v>
      </c>
      <c r="G101" s="17">
        <f t="shared" si="2"/>
        <v>0.94562792614943558</v>
      </c>
      <c r="I101" s="4">
        <f t="shared" si="17"/>
        <v>0.56000000000000005</v>
      </c>
      <c r="J101" s="6">
        <f t="shared" si="17"/>
        <v>0.11068699999999998</v>
      </c>
      <c r="K101" s="11">
        <f t="shared" si="4"/>
        <v>0.19758535501945276</v>
      </c>
      <c r="L101" s="18">
        <f t="shared" si="5"/>
        <v>1.0003542880159182</v>
      </c>
      <c r="O101" s="4">
        <f t="shared" si="6"/>
        <v>-5.6260325307179768E-2</v>
      </c>
      <c r="P101" s="6">
        <f t="shared" si="15"/>
        <v>5.6260325307179768E-2</v>
      </c>
      <c r="Q101" s="14"/>
      <c r="R101" s="4">
        <f t="shared" si="7"/>
        <v>-63.914956046328449</v>
      </c>
      <c r="S101" s="5">
        <f t="shared" si="8"/>
        <v>0.75958062766194778</v>
      </c>
      <c r="T101" s="6">
        <f t="shared" si="9"/>
        <v>-1.6215846106889926</v>
      </c>
      <c r="U101" s="14"/>
      <c r="V101" s="4">
        <f t="shared" si="10"/>
        <v>-63.914956046328449</v>
      </c>
      <c r="W101" s="5">
        <f t="shared" si="11"/>
        <v>-0.59827222367899957</v>
      </c>
      <c r="X101" s="5">
        <f t="shared" si="12"/>
        <v>105.72736160213532</v>
      </c>
      <c r="Y101" s="5">
        <f t="shared" si="13"/>
        <v>14.217871348543737</v>
      </c>
      <c r="Z101" s="5">
        <f t="shared" si="16"/>
        <v>15.082251146825342</v>
      </c>
      <c r="AA101" s="6">
        <f t="shared" si="14"/>
        <v>1.0607953031147761</v>
      </c>
    </row>
    <row r="102" spans="1:27" x14ac:dyDescent="0.25">
      <c r="A102">
        <f t="shared" si="0"/>
        <v>3.1795228553641417E-3</v>
      </c>
      <c r="B102" s="34">
        <v>41.3626</v>
      </c>
      <c r="C102">
        <v>1</v>
      </c>
      <c r="D102" s="4">
        <v>0.45</v>
      </c>
      <c r="E102" s="5">
        <v>0.89432299999999998</v>
      </c>
      <c r="F102" s="7">
        <f t="shared" si="1"/>
        <v>2.1005517319773253</v>
      </c>
      <c r="G102" s="17">
        <f t="shared" si="2"/>
        <v>0.94612497002092277</v>
      </c>
      <c r="I102" s="4">
        <f t="shared" si="17"/>
        <v>0.55000000000000004</v>
      </c>
      <c r="J102" s="6">
        <f t="shared" si="17"/>
        <v>0.10567700000000002</v>
      </c>
      <c r="K102" s="11">
        <f t="shared" si="4"/>
        <v>0.19210720951492047</v>
      </c>
      <c r="L102" s="18">
        <f t="shared" si="5"/>
        <v>1.0001706884669366</v>
      </c>
      <c r="O102" s="4">
        <f t="shared" si="6"/>
        <v>-5.555128894029332E-2</v>
      </c>
      <c r="P102" s="6">
        <f t="shared" si="15"/>
        <v>5.555128894029332E-2</v>
      </c>
      <c r="Q102" s="14"/>
      <c r="R102" s="4">
        <f t="shared" si="7"/>
        <v>-64.920135468919085</v>
      </c>
      <c r="S102" s="5">
        <f t="shared" si="8"/>
        <v>0.74220003973503479</v>
      </c>
      <c r="T102" s="6">
        <f t="shared" si="9"/>
        <v>-1.649701679901862</v>
      </c>
      <c r="U102" s="14"/>
      <c r="V102" s="4">
        <f t="shared" si="10"/>
        <v>-64.920135468919085</v>
      </c>
      <c r="W102" s="5">
        <f t="shared" si="11"/>
        <v>-0.59817331218707293</v>
      </c>
      <c r="X102" s="5">
        <f t="shared" si="12"/>
        <v>105.41609360784727</v>
      </c>
      <c r="Y102" s="5">
        <f t="shared" si="13"/>
        <v>14.22190804330207</v>
      </c>
      <c r="Z102" s="5">
        <f t="shared" si="16"/>
        <v>15.082004841292587</v>
      </c>
      <c r="AA102" s="6">
        <f t="shared" si="14"/>
        <v>1.0604768920859102</v>
      </c>
    </row>
    <row r="103" spans="1:27" x14ac:dyDescent="0.25">
      <c r="A103">
        <f t="shared" si="0"/>
        <v>3.1850024604144008E-3</v>
      </c>
      <c r="B103" s="34">
        <v>40.8215</v>
      </c>
      <c r="C103">
        <v>1</v>
      </c>
      <c r="D103" s="4">
        <v>0.46</v>
      </c>
      <c r="E103" s="5">
        <v>0.89910500000000004</v>
      </c>
      <c r="F103" s="7">
        <f t="shared" si="1"/>
        <v>2.0647876245203585</v>
      </c>
      <c r="G103" s="17">
        <f t="shared" si="2"/>
        <v>0.94662330582815335</v>
      </c>
      <c r="I103" s="4">
        <f t="shared" si="17"/>
        <v>0.54</v>
      </c>
      <c r="J103" s="6">
        <f t="shared" si="17"/>
        <v>0.10089499999999996</v>
      </c>
      <c r="K103" s="11">
        <f t="shared" si="4"/>
        <v>0.18684581231156569</v>
      </c>
      <c r="L103" s="18">
        <f t="shared" si="5"/>
        <v>0.99998276804316155</v>
      </c>
      <c r="O103" s="4">
        <f t="shared" si="6"/>
        <v>-5.4836809141361229E-2</v>
      </c>
      <c r="P103" s="6">
        <f t="shared" si="15"/>
        <v>5.4836809141361229E-2</v>
      </c>
      <c r="Q103" s="14"/>
      <c r="R103" s="4">
        <f t="shared" si="7"/>
        <v>-65.891112074316013</v>
      </c>
      <c r="S103" s="5">
        <f t="shared" si="8"/>
        <v>0.72502737585546728</v>
      </c>
      <c r="T103" s="6">
        <f t="shared" si="9"/>
        <v>-1.6774715353351628</v>
      </c>
      <c r="U103" s="14"/>
      <c r="V103" s="4">
        <f t="shared" si="10"/>
        <v>-65.891112074316013</v>
      </c>
      <c r="W103" s="5">
        <f t="shared" si="11"/>
        <v>-0.59756420049780934</v>
      </c>
      <c r="X103" s="5">
        <f t="shared" si="12"/>
        <v>105.10482561355921</v>
      </c>
      <c r="Y103" s="5">
        <f t="shared" si="13"/>
        <v>14.214057237881834</v>
      </c>
      <c r="Z103" s="5">
        <f t="shared" si="16"/>
        <v>15.069498834034675</v>
      </c>
      <c r="AA103" s="6">
        <f t="shared" si="14"/>
        <v>1.0601827881959704</v>
      </c>
    </row>
    <row r="104" spans="1:27" x14ac:dyDescent="0.25">
      <c r="A104">
        <f t="shared" si="0"/>
        <v>3.190413445678426E-3</v>
      </c>
      <c r="B104" s="34">
        <v>40.289000000000001</v>
      </c>
      <c r="C104">
        <v>1</v>
      </c>
      <c r="D104" s="4">
        <v>0.47</v>
      </c>
      <c r="E104" s="5">
        <v>0.90367299999999995</v>
      </c>
      <c r="F104" s="7">
        <f t="shared" si="1"/>
        <v>2.0300352294513511</v>
      </c>
      <c r="G104" s="17">
        <f t="shared" si="2"/>
        <v>0.94713061268298293</v>
      </c>
      <c r="I104" s="4">
        <f t="shared" si="17"/>
        <v>0.53</v>
      </c>
      <c r="J104" s="6">
        <f t="shared" si="17"/>
        <v>9.6327000000000051E-2</v>
      </c>
      <c r="K104" s="11">
        <f t="shared" si="4"/>
        <v>0.18178876275787276</v>
      </c>
      <c r="L104" s="18">
        <f t="shared" si="5"/>
        <v>0.99978158081117496</v>
      </c>
      <c r="O104" s="4">
        <f t="shared" si="6"/>
        <v>-5.4099829681025932E-2</v>
      </c>
      <c r="P104" s="6">
        <f t="shared" si="15"/>
        <v>5.4099829681025932E-2</v>
      </c>
      <c r="Q104" s="14"/>
      <c r="R104" s="4">
        <f t="shared" si="7"/>
        <v>-66.830068133121159</v>
      </c>
      <c r="S104" s="5">
        <f t="shared" si="8"/>
        <v>0.70805314731264246</v>
      </c>
      <c r="T104" s="6">
        <f t="shared" si="9"/>
        <v>-1.7049099101619392</v>
      </c>
      <c r="U104" s="14"/>
      <c r="V104" s="4">
        <f t="shared" si="10"/>
        <v>-66.830068133121159</v>
      </c>
      <c r="W104" s="5">
        <f t="shared" si="11"/>
        <v>-0.59646263614473805</v>
      </c>
      <c r="X104" s="5">
        <f t="shared" si="12"/>
        <v>104.79355761927116</v>
      </c>
      <c r="Y104" s="5">
        <f t="shared" si="13"/>
        <v>14.194678987327501</v>
      </c>
      <c r="Z104" s="5">
        <f t="shared" si="16"/>
        <v>15.045104078204588</v>
      </c>
      <c r="AA104" s="6">
        <f t="shared" si="14"/>
        <v>1.0599115409116553</v>
      </c>
    </row>
    <row r="105" spans="1:27" x14ac:dyDescent="0.25">
      <c r="A105">
        <f t="shared" si="0"/>
        <v>3.1957560359842131E-3</v>
      </c>
      <c r="B105" s="34">
        <v>39.765000000000001</v>
      </c>
      <c r="C105">
        <v>1</v>
      </c>
      <c r="D105" s="4">
        <v>0.48</v>
      </c>
      <c r="E105" s="5">
        <v>0.90803699999999998</v>
      </c>
      <c r="F105" s="7">
        <f t="shared" si="1"/>
        <v>1.996263637779236</v>
      </c>
      <c r="G105" s="17">
        <f t="shared" si="2"/>
        <v>0.94764224233653316</v>
      </c>
      <c r="I105" s="4">
        <f t="shared" si="17"/>
        <v>0.52</v>
      </c>
      <c r="J105" s="6">
        <f t="shared" si="17"/>
        <v>9.1963000000000017E-2</v>
      </c>
      <c r="K105" s="11">
        <f t="shared" si="4"/>
        <v>0.17692712679097292</v>
      </c>
      <c r="L105" s="18">
        <f t="shared" si="5"/>
        <v>0.99957494525902368</v>
      </c>
      <c r="O105" s="4">
        <f t="shared" si="6"/>
        <v>-5.3353084352632356E-2</v>
      </c>
      <c r="P105" s="6">
        <f t="shared" si="15"/>
        <v>5.3353084352632356E-2</v>
      </c>
      <c r="Q105" s="14"/>
      <c r="R105" s="4">
        <f t="shared" si="7"/>
        <v>-67.731039144234074</v>
      </c>
      <c r="S105" s="5">
        <f t="shared" si="8"/>
        <v>0.6912772522228029</v>
      </c>
      <c r="T105" s="6">
        <f t="shared" si="9"/>
        <v>-1.7320173442307445</v>
      </c>
      <c r="U105" s="14"/>
      <c r="V105" s="4">
        <f t="shared" si="10"/>
        <v>-67.731039144234074</v>
      </c>
      <c r="W105" s="5">
        <f t="shared" si="11"/>
        <v>-0.59487056352465462</v>
      </c>
      <c r="X105" s="5">
        <f t="shared" si="12"/>
        <v>104.48228962498308</v>
      </c>
      <c r="Y105" s="5">
        <f t="shared" si="13"/>
        <v>14.163831371603457</v>
      </c>
      <c r="Z105" s="5">
        <f t="shared" si="16"/>
        <v>15.008891180815738</v>
      </c>
      <c r="AA105" s="6">
        <f t="shared" si="14"/>
        <v>1.0596632215564574</v>
      </c>
    </row>
    <row r="106" spans="1:27" x14ac:dyDescent="0.25">
      <c r="A106">
        <f t="shared" si="0"/>
        <v>3.201032525051281E-3</v>
      </c>
      <c r="B106" s="34">
        <v>39.249200000000002</v>
      </c>
      <c r="C106">
        <v>1</v>
      </c>
      <c r="D106" s="4">
        <v>0.49</v>
      </c>
      <c r="E106" s="5">
        <v>0.91220699999999999</v>
      </c>
      <c r="F106" s="7">
        <f t="shared" si="1"/>
        <v>1.9634302559343391</v>
      </c>
      <c r="G106" s="17">
        <f t="shared" si="2"/>
        <v>0.94816046210391458</v>
      </c>
      <c r="I106" s="4">
        <f t="shared" si="17"/>
        <v>0.51</v>
      </c>
      <c r="J106" s="6">
        <f t="shared" si="17"/>
        <v>8.779300000000001E-2</v>
      </c>
      <c r="K106" s="11">
        <f t="shared" si="4"/>
        <v>0.17225059874284465</v>
      </c>
      <c r="L106" s="18">
        <f t="shared" si="5"/>
        <v>0.9993761328626608</v>
      </c>
      <c r="O106" s="4">
        <f t="shared" si="6"/>
        <v>-5.2607465404506969E-2</v>
      </c>
      <c r="P106" s="6">
        <f t="shared" si="15"/>
        <v>5.2607465404506969E-2</v>
      </c>
      <c r="Q106" s="14"/>
      <c r="R106" s="4">
        <f t="shared" si="7"/>
        <v>-68.57284244844918</v>
      </c>
      <c r="S106" s="5">
        <f t="shared" si="8"/>
        <v>0.67469307412716506</v>
      </c>
      <c r="T106" s="6">
        <f t="shared" si="9"/>
        <v>-1.7588048930837012</v>
      </c>
      <c r="U106" s="14"/>
      <c r="V106" s="4">
        <f t="shared" si="10"/>
        <v>-68.57284244844918</v>
      </c>
      <c r="W106" s="5">
        <f t="shared" si="11"/>
        <v>-0.59279260902200326</v>
      </c>
      <c r="X106" s="5">
        <f t="shared" si="12"/>
        <v>104.17102163069504</v>
      </c>
      <c r="Y106" s="5">
        <f t="shared" si="13"/>
        <v>14.121774379104606</v>
      </c>
      <c r="Z106" s="5">
        <f t="shared" si="16"/>
        <v>14.961130397571139</v>
      </c>
      <c r="AA106" s="6">
        <f t="shared" si="14"/>
        <v>1.0594370081219038</v>
      </c>
    </row>
    <row r="107" spans="1:27" x14ac:dyDescent="0.25">
      <c r="A107">
        <f t="shared" si="0"/>
        <v>3.2062421687535031E-3</v>
      </c>
      <c r="B107" s="34">
        <v>38.741599999999998</v>
      </c>
      <c r="C107">
        <v>1</v>
      </c>
      <c r="D107" s="4">
        <v>0.5</v>
      </c>
      <c r="E107" s="5">
        <v>0.91619499999999998</v>
      </c>
      <c r="F107" s="7">
        <f t="shared" si="1"/>
        <v>1.9315127898556987</v>
      </c>
      <c r="G107" s="17">
        <f t="shared" si="2"/>
        <v>0.94868126663396102</v>
      </c>
      <c r="I107" s="4">
        <f t="shared" si="17"/>
        <v>0.5</v>
      </c>
      <c r="J107" s="6">
        <f t="shared" si="17"/>
        <v>8.3805000000000018E-2</v>
      </c>
      <c r="K107" s="11">
        <f t="shared" si="4"/>
        <v>0.16775206221723005</v>
      </c>
      <c r="L107" s="18">
        <f t="shared" si="5"/>
        <v>0.99915314175365522</v>
      </c>
      <c r="O107" s="4">
        <f t="shared" si="6"/>
        <v>-5.183518209890195E-2</v>
      </c>
      <c r="P107" s="6">
        <f t="shared" si="15"/>
        <v>5.183518209890195E-2</v>
      </c>
      <c r="Q107" s="14"/>
      <c r="R107" s="4">
        <f t="shared" si="7"/>
        <v>-69.402934241564779</v>
      </c>
      <c r="S107" s="5">
        <f t="shared" si="8"/>
        <v>0.65830352482409715</v>
      </c>
      <c r="T107" s="6">
        <f t="shared" si="9"/>
        <v>-1.7852682098096047</v>
      </c>
      <c r="U107" s="14"/>
      <c r="V107" s="4">
        <f t="shared" si="10"/>
        <v>-69.402934241564779</v>
      </c>
      <c r="W107" s="5">
        <f t="shared" si="11"/>
        <v>-0.59024715057556976</v>
      </c>
      <c r="X107" s="5">
        <f t="shared" si="12"/>
        <v>103.85975363640698</v>
      </c>
      <c r="Y107" s="5">
        <f t="shared" si="13"/>
        <v>14.068465236615609</v>
      </c>
      <c r="Z107" s="5">
        <f t="shared" si="16"/>
        <v>14.901791627598925</v>
      </c>
      <c r="AA107" s="6">
        <f t="shared" si="14"/>
        <v>1.0592336389910137</v>
      </c>
    </row>
    <row r="108" spans="1:27" x14ac:dyDescent="0.25">
      <c r="A108">
        <f t="shared" si="0"/>
        <v>3.2113873225347229E-3</v>
      </c>
      <c r="B108" s="34">
        <v>38.241900000000001</v>
      </c>
      <c r="C108">
        <v>1</v>
      </c>
      <c r="D108" s="4">
        <v>0.51</v>
      </c>
      <c r="E108" s="5">
        <v>0.92000999999999999</v>
      </c>
      <c r="F108" s="7">
        <f t="shared" si="1"/>
        <v>1.9004710074824049</v>
      </c>
      <c r="G108" s="17">
        <f t="shared" si="2"/>
        <v>0.94920741719722845</v>
      </c>
      <c r="I108" s="4">
        <f t="shared" si="17"/>
        <v>0.49</v>
      </c>
      <c r="J108" s="6">
        <f t="shared" si="17"/>
        <v>7.9990000000000006E-2</v>
      </c>
      <c r="K108" s="11">
        <f t="shared" si="4"/>
        <v>0.16342212473471604</v>
      </c>
      <c r="L108" s="18">
        <f t="shared" si="5"/>
        <v>0.99891552765073854</v>
      </c>
      <c r="O108" s="4">
        <f t="shared" si="6"/>
        <v>-5.1042879479798929E-2</v>
      </c>
      <c r="P108" s="6">
        <f t="shared" si="15"/>
        <v>5.1042879479798929E-2</v>
      </c>
      <c r="Q108" s="14"/>
      <c r="R108" s="4">
        <f t="shared" si="7"/>
        <v>-70.203350754497663</v>
      </c>
      <c r="S108" s="5">
        <f t="shared" si="8"/>
        <v>0.64210175412554538</v>
      </c>
      <c r="T108" s="6">
        <f t="shared" si="9"/>
        <v>-1.8114187034290539</v>
      </c>
      <c r="U108" s="14"/>
      <c r="V108" s="4">
        <f t="shared" si="10"/>
        <v>-70.203350754497663</v>
      </c>
      <c r="W108" s="5">
        <f t="shared" si="11"/>
        <v>-0.58724019942579353</v>
      </c>
      <c r="X108" s="5">
        <f t="shared" si="12"/>
        <v>103.54848564211892</v>
      </c>
      <c r="Y108" s="5">
        <f t="shared" si="13"/>
        <v>14.004164233931848</v>
      </c>
      <c r="Z108" s="5">
        <f t="shared" si="16"/>
        <v>14.831144408092882</v>
      </c>
      <c r="AA108" s="6">
        <f t="shared" si="14"/>
        <v>1.0590524475682224</v>
      </c>
    </row>
    <row r="109" spans="1:27" x14ac:dyDescent="0.25">
      <c r="A109">
        <f t="shared" si="0"/>
        <v>3.2164683177870702E-3</v>
      </c>
      <c r="B109" s="34">
        <v>37.75</v>
      </c>
      <c r="C109">
        <v>1</v>
      </c>
      <c r="D109" s="4">
        <v>0.52</v>
      </c>
      <c r="E109" s="5">
        <v>0.92365900000000001</v>
      </c>
      <c r="F109" s="7">
        <f t="shared" si="1"/>
        <v>1.8702783331860744</v>
      </c>
      <c r="G109" s="17">
        <f t="shared" si="2"/>
        <v>0.94973420595980695</v>
      </c>
      <c r="I109" s="4">
        <f t="shared" si="17"/>
        <v>0.48</v>
      </c>
      <c r="J109" s="6">
        <f t="shared" si="17"/>
        <v>7.6340999999999992E-2</v>
      </c>
      <c r="K109" s="11">
        <f t="shared" si="4"/>
        <v>0.15925357750787081</v>
      </c>
      <c r="L109" s="18">
        <f t="shared" si="5"/>
        <v>0.9986824314332251</v>
      </c>
      <c r="O109" s="4">
        <f t="shared" si="6"/>
        <v>-5.0254679410954677E-2</v>
      </c>
      <c r="P109" s="6">
        <f t="shared" si="15"/>
        <v>5.0254679410954677E-2</v>
      </c>
      <c r="Q109" s="14"/>
      <c r="R109" s="4">
        <f t="shared" si="7"/>
        <v>-70.955630760799735</v>
      </c>
      <c r="S109" s="5">
        <f t="shared" si="8"/>
        <v>0.6260872610667072</v>
      </c>
      <c r="T109" s="6">
        <f t="shared" si="9"/>
        <v>-1.8372575200545893</v>
      </c>
      <c r="U109" s="14"/>
      <c r="V109" s="4">
        <f t="shared" si="10"/>
        <v>-70.955630760799735</v>
      </c>
      <c r="W109" s="5">
        <f t="shared" si="11"/>
        <v>-0.58376910448863195</v>
      </c>
      <c r="X109" s="5">
        <f t="shared" si="12"/>
        <v>103.23721764783087</v>
      </c>
      <c r="Y109" s="5">
        <f t="shared" si="13"/>
        <v>13.928929667675824</v>
      </c>
      <c r="Z109" s="5">
        <f t="shared" si="16"/>
        <v>14.749257908855782</v>
      </c>
      <c r="AA109" s="6">
        <f t="shared" si="14"/>
        <v>1.0588938461713719</v>
      </c>
    </row>
    <row r="110" spans="1:27" x14ac:dyDescent="0.25">
      <c r="A110">
        <f t="shared" si="0"/>
        <v>3.2214875798767849E-3</v>
      </c>
      <c r="B110" s="34">
        <v>37.265599999999999</v>
      </c>
      <c r="C110">
        <v>1</v>
      </c>
      <c r="D110" s="4">
        <v>0.53</v>
      </c>
      <c r="E110" s="5">
        <v>0.92715199999999998</v>
      </c>
      <c r="F110" s="7">
        <f t="shared" si="1"/>
        <v>1.8408969514343283</v>
      </c>
      <c r="G110" s="17">
        <f t="shared" si="2"/>
        <v>0.95026687662414799</v>
      </c>
      <c r="I110" s="4">
        <f t="shared" si="17"/>
        <v>0.47</v>
      </c>
      <c r="J110" s="6">
        <f t="shared" si="17"/>
        <v>7.2848000000000024E-2</v>
      </c>
      <c r="K110" s="11">
        <f t="shared" si="4"/>
        <v>0.15523790419949163</v>
      </c>
      <c r="L110" s="18">
        <f t="shared" si="5"/>
        <v>0.99844007480074382</v>
      </c>
      <c r="O110" s="4">
        <f t="shared" si="6"/>
        <v>-4.9451267927358364E-2</v>
      </c>
      <c r="P110" s="6">
        <f t="shared" si="15"/>
        <v>4.9451267927358364E-2</v>
      </c>
      <c r="Q110" s="14"/>
      <c r="R110" s="4">
        <f t="shared" si="7"/>
        <v>-71.669498776379029</v>
      </c>
      <c r="S110" s="5">
        <f t="shared" si="8"/>
        <v>0.61025292644984808</v>
      </c>
      <c r="T110" s="6">
        <f t="shared" si="9"/>
        <v>-1.8627964729623356</v>
      </c>
      <c r="U110" s="14"/>
      <c r="V110" s="4">
        <f t="shared" si="10"/>
        <v>-71.669498776379029</v>
      </c>
      <c r="W110" s="5">
        <f t="shared" si="11"/>
        <v>-0.57985060642472019</v>
      </c>
      <c r="X110" s="5">
        <f t="shared" si="12"/>
        <v>102.9259496535428</v>
      </c>
      <c r="Y110" s="5">
        <f t="shared" si="13"/>
        <v>13.843022336494757</v>
      </c>
      <c r="Z110" s="5">
        <f t="shared" si="16"/>
        <v>14.656400926745107</v>
      </c>
      <c r="AA110" s="6">
        <f t="shared" si="14"/>
        <v>1.0587572981158901</v>
      </c>
    </row>
    <row r="111" spans="1:27" x14ac:dyDescent="0.25">
      <c r="A111">
        <f t="shared" si="0"/>
        <v>3.2264444549841634E-3</v>
      </c>
      <c r="B111" s="34">
        <v>36.788699999999999</v>
      </c>
      <c r="C111">
        <v>1</v>
      </c>
      <c r="D111" s="4">
        <v>0.54</v>
      </c>
      <c r="E111" s="5">
        <v>0.93049700000000002</v>
      </c>
      <c r="F111" s="7">
        <f t="shared" si="1"/>
        <v>1.8123082792334602</v>
      </c>
      <c r="G111" s="17">
        <f t="shared" si="2"/>
        <v>0.9507999341709229</v>
      </c>
      <c r="I111" s="4">
        <f t="shared" si="17"/>
        <v>0.45999999999999996</v>
      </c>
      <c r="J111" s="6">
        <f t="shared" si="17"/>
        <v>6.9502999999999981E-2</v>
      </c>
      <c r="K111" s="11">
        <f t="shared" si="4"/>
        <v>0.15136945209192704</v>
      </c>
      <c r="L111" s="18">
        <f t="shared" si="5"/>
        <v>0.99817681951514303</v>
      </c>
      <c r="O111" s="4">
        <f t="shared" si="6"/>
        <v>-4.8626768230322845E-2</v>
      </c>
      <c r="P111" s="6">
        <f t="shared" si="15"/>
        <v>4.8626768230322845E-2</v>
      </c>
      <c r="Q111" s="14"/>
      <c r="R111" s="4">
        <f t="shared" si="7"/>
        <v>-72.365898132462931</v>
      </c>
      <c r="S111" s="5">
        <f t="shared" si="8"/>
        <v>0.59460132517727138</v>
      </c>
      <c r="T111" s="6">
        <f t="shared" si="9"/>
        <v>-1.8880317278751308</v>
      </c>
      <c r="U111" s="14"/>
      <c r="V111" s="4">
        <f t="shared" si="10"/>
        <v>-72.365898132462931</v>
      </c>
      <c r="W111" s="5">
        <f t="shared" si="11"/>
        <v>-0.57549317857244753</v>
      </c>
      <c r="X111" s="5">
        <f t="shared" si="12"/>
        <v>102.61468165925476</v>
      </c>
      <c r="Y111" s="5">
        <f t="shared" si="13"/>
        <v>13.746399334462659</v>
      </c>
      <c r="Z111" s="5">
        <f t="shared" si="16"/>
        <v>14.55254188001544</v>
      </c>
      <c r="AA111" s="6">
        <f t="shared" si="14"/>
        <v>1.0586439056467505</v>
      </c>
    </row>
    <row r="112" spans="1:27" x14ac:dyDescent="0.25">
      <c r="A112">
        <f t="shared" si="0"/>
        <v>3.2313414267664937E-3</v>
      </c>
      <c r="B112" s="34">
        <v>36.319000000000003</v>
      </c>
      <c r="C112">
        <v>1</v>
      </c>
      <c r="D112" s="4">
        <v>0.55000000000000004</v>
      </c>
      <c r="E112" s="5">
        <v>0.93369999999999997</v>
      </c>
      <c r="F112" s="7">
        <f t="shared" si="1"/>
        <v>1.7844765347536495</v>
      </c>
      <c r="G112" s="17">
        <f t="shared" si="2"/>
        <v>0.9513357730258557</v>
      </c>
      <c r="I112" s="4">
        <f t="shared" si="17"/>
        <v>0.44999999999999996</v>
      </c>
      <c r="J112" s="6">
        <f t="shared" si="17"/>
        <v>6.6300000000000026E-2</v>
      </c>
      <c r="K112" s="11">
        <f t="shared" si="4"/>
        <v>0.14764043793939449</v>
      </c>
      <c r="L112" s="18">
        <f t="shared" si="5"/>
        <v>0.99791991536771829</v>
      </c>
      <c r="O112" s="4">
        <f t="shared" si="6"/>
        <v>-4.780595410564497E-2</v>
      </c>
      <c r="P112" s="6">
        <f t="shared" si="15"/>
        <v>4.780595410564497E-2</v>
      </c>
      <c r="Q112" s="14"/>
      <c r="R112" s="4">
        <f t="shared" si="7"/>
        <v>-73.00810719254028</v>
      </c>
      <c r="S112" s="5">
        <f t="shared" si="8"/>
        <v>0.57912511438202041</v>
      </c>
      <c r="T112" s="6">
        <f t="shared" si="9"/>
        <v>-1.9129754345595362</v>
      </c>
      <c r="U112" s="14"/>
      <c r="V112" s="4">
        <f t="shared" si="10"/>
        <v>-73.00810719254028</v>
      </c>
      <c r="W112" s="5">
        <f t="shared" si="11"/>
        <v>-0.57069565841279668</v>
      </c>
      <c r="X112" s="5">
        <f t="shared" si="12"/>
        <v>102.30341366496668</v>
      </c>
      <c r="Y112" s="5">
        <f t="shared" si="13"/>
        <v>13.639321715147032</v>
      </c>
      <c r="Z112" s="5">
        <f t="shared" si="16"/>
        <v>14.437948802559674</v>
      </c>
      <c r="AA112" s="6">
        <f t="shared" si="14"/>
        <v>1.058553284693456</v>
      </c>
    </row>
    <row r="113" spans="1:27" x14ac:dyDescent="0.25">
      <c r="A113">
        <f t="shared" si="0"/>
        <v>3.2361789270384045E-3</v>
      </c>
      <c r="B113" s="34">
        <v>35.856400000000001</v>
      </c>
      <c r="C113">
        <v>1</v>
      </c>
      <c r="D113" s="4">
        <v>0.56000000000000005</v>
      </c>
      <c r="E113" s="5">
        <v>0.93676999999999999</v>
      </c>
      <c r="F113" s="7">
        <f t="shared" si="1"/>
        <v>1.7573788541912119</v>
      </c>
      <c r="G113" s="17">
        <f t="shared" si="2"/>
        <v>0.95187418890301589</v>
      </c>
      <c r="I113" s="4">
        <f t="shared" si="17"/>
        <v>0.43999999999999995</v>
      </c>
      <c r="J113" s="6">
        <f t="shared" si="17"/>
        <v>6.3230000000000008E-2</v>
      </c>
      <c r="K113" s="11">
        <f t="shared" si="4"/>
        <v>0.14404503065422886</v>
      </c>
      <c r="L113" s="18">
        <f t="shared" si="5"/>
        <v>0.99763625861901006</v>
      </c>
      <c r="O113" s="4">
        <f t="shared" si="6"/>
        <v>-4.6955868009830697E-2</v>
      </c>
      <c r="P113" s="6">
        <f t="shared" si="15"/>
        <v>4.6955868009830697E-2</v>
      </c>
      <c r="Q113" s="14"/>
      <c r="R113" s="4">
        <f t="shared" si="7"/>
        <v>-73.634500035304654</v>
      </c>
      <c r="S113" s="5">
        <f t="shared" si="8"/>
        <v>0.56382341156793681</v>
      </c>
      <c r="T113" s="6">
        <f t="shared" si="9"/>
        <v>-1.9376293154140278</v>
      </c>
      <c r="U113" s="14"/>
      <c r="V113" s="4">
        <f t="shared" si="10"/>
        <v>-73.634500035304654</v>
      </c>
      <c r="W113" s="5">
        <f t="shared" si="11"/>
        <v>-0.56547761381738959</v>
      </c>
      <c r="X113" s="5">
        <f t="shared" si="12"/>
        <v>101.99214567067864</v>
      </c>
      <c r="Y113" s="5">
        <f t="shared" si="13"/>
        <v>13.521847903565064</v>
      </c>
      <c r="Z113" s="5">
        <f t="shared" si="16"/>
        <v>14.312689338043413</v>
      </c>
      <c r="AA113" s="6">
        <f t="shared" si="14"/>
        <v>1.0584861950909714</v>
      </c>
    </row>
    <row r="114" spans="1:27" x14ac:dyDescent="0.25">
      <c r="A114">
        <f t="shared" si="0"/>
        <v>3.240958455125851E-3</v>
      </c>
      <c r="B114" s="34">
        <v>35.400700000000001</v>
      </c>
      <c r="C114">
        <v>1</v>
      </c>
      <c r="D114" s="4">
        <v>0.56999999999999995</v>
      </c>
      <c r="E114" s="5">
        <v>0.93971099999999996</v>
      </c>
      <c r="F114" s="7">
        <f t="shared" si="1"/>
        <v>1.7309873072775617</v>
      </c>
      <c r="G114" s="17">
        <f t="shared" si="2"/>
        <v>0.95241356337070515</v>
      </c>
      <c r="I114" s="4">
        <f t="shared" si="17"/>
        <v>0.43000000000000005</v>
      </c>
      <c r="J114" s="6">
        <f t="shared" si="17"/>
        <v>6.0289000000000037E-2</v>
      </c>
      <c r="K114" s="11">
        <f t="shared" si="4"/>
        <v>0.14057690865414882</v>
      </c>
      <c r="L114" s="18">
        <f t="shared" si="5"/>
        <v>0.9973684731475152</v>
      </c>
      <c r="O114" s="4">
        <f t="shared" si="6"/>
        <v>-4.6120927810750376E-2</v>
      </c>
      <c r="P114" s="6">
        <f t="shared" si="15"/>
        <v>4.6120927810750376E-2</v>
      </c>
      <c r="Q114" s="14"/>
      <c r="R114" s="4">
        <f t="shared" si="7"/>
        <v>-74.198268693940008</v>
      </c>
      <c r="S114" s="5">
        <f t="shared" si="8"/>
        <v>0.54869194357190365</v>
      </c>
      <c r="T114" s="6">
        <f t="shared" si="9"/>
        <v>-1.9620005474167717</v>
      </c>
      <c r="U114" s="14"/>
      <c r="V114" s="4">
        <f t="shared" si="10"/>
        <v>-74.198268693940008</v>
      </c>
      <c r="W114" s="5">
        <f t="shared" si="11"/>
        <v>-0.55982975181102401</v>
      </c>
      <c r="X114" s="5">
        <f t="shared" si="12"/>
        <v>101.68087767639059</v>
      </c>
      <c r="Y114" s="5">
        <f t="shared" si="13"/>
        <v>13.394137791211202</v>
      </c>
      <c r="Z114" s="5">
        <f t="shared" si="16"/>
        <v>14.176930733932181</v>
      </c>
      <c r="AA114" s="6">
        <f t="shared" si="14"/>
        <v>1.0584429513062514</v>
      </c>
    </row>
    <row r="115" spans="1:27" x14ac:dyDescent="0.25">
      <c r="A115">
        <f t="shared" si="0"/>
        <v>3.2456804861250407E-3</v>
      </c>
      <c r="B115" s="34">
        <v>34.951799999999999</v>
      </c>
      <c r="C115">
        <v>1</v>
      </c>
      <c r="D115" s="4">
        <v>0.57999999999999996</v>
      </c>
      <c r="E115" s="5">
        <v>0.94253200000000004</v>
      </c>
      <c r="F115" s="7">
        <f t="shared" si="1"/>
        <v>1.7052805846383559</v>
      </c>
      <c r="G115" s="17">
        <f t="shared" si="2"/>
        <v>0.95295471434598178</v>
      </c>
      <c r="I115" s="4">
        <f t="shared" si="17"/>
        <v>0.42000000000000004</v>
      </c>
      <c r="J115" s="6">
        <f t="shared" si="17"/>
        <v>5.7467999999999964E-2</v>
      </c>
      <c r="K115" s="11">
        <f t="shared" si="4"/>
        <v>0.13723079962743176</v>
      </c>
      <c r="L115" s="18">
        <f t="shared" si="5"/>
        <v>0.99706896556784308</v>
      </c>
      <c r="O115" s="4">
        <f t="shared" si="6"/>
        <v>-4.5252557180795752E-2</v>
      </c>
      <c r="P115" s="6">
        <f t="shared" si="15"/>
        <v>4.5252557180795752E-2</v>
      </c>
      <c r="Q115" s="14"/>
      <c r="R115" s="4">
        <f t="shared" si="7"/>
        <v>-74.750938950516343</v>
      </c>
      <c r="S115" s="5">
        <f t="shared" si="8"/>
        <v>0.53372966296631585</v>
      </c>
      <c r="T115" s="6">
        <f t="shared" si="9"/>
        <v>-1.9860911018034</v>
      </c>
      <c r="U115" s="14"/>
      <c r="V115" s="4">
        <f t="shared" si="10"/>
        <v>-74.750938950516343</v>
      </c>
      <c r="W115" s="5">
        <f t="shared" si="11"/>
        <v>-0.55377687972736855</v>
      </c>
      <c r="X115" s="5">
        <f t="shared" si="12"/>
        <v>101.36960968210252</v>
      </c>
      <c r="Y115" s="5">
        <f t="shared" si="13"/>
        <v>13.256249718072377</v>
      </c>
      <c r="Z115" s="5">
        <f t="shared" si="16"/>
        <v>14.030739835409008</v>
      </c>
      <c r="AA115" s="6">
        <f t="shared" si="14"/>
        <v>1.0584245268313528</v>
      </c>
    </row>
    <row r="116" spans="1:27" x14ac:dyDescent="0.25">
      <c r="A116">
        <f t="shared" si="0"/>
        <v>3.250345511727897E-3</v>
      </c>
      <c r="B116" s="34">
        <v>34.509599999999999</v>
      </c>
      <c r="C116">
        <v>1</v>
      </c>
      <c r="D116" s="4">
        <v>0.59</v>
      </c>
      <c r="E116" s="5">
        <v>0.94523699999999999</v>
      </c>
      <c r="F116" s="7">
        <f t="shared" si="1"/>
        <v>1.680238016730669</v>
      </c>
      <c r="G116" s="17">
        <f t="shared" si="2"/>
        <v>0.95349384683413996</v>
      </c>
      <c r="I116" s="4">
        <f t="shared" si="17"/>
        <v>0.41000000000000003</v>
      </c>
      <c r="J116" s="6">
        <f t="shared" si="17"/>
        <v>5.4763000000000006E-2</v>
      </c>
      <c r="K116" s="11">
        <f t="shared" si="4"/>
        <v>0.13400166625075594</v>
      </c>
      <c r="L116" s="18">
        <f t="shared" si="5"/>
        <v>0.99676590911177076</v>
      </c>
      <c r="O116" s="4">
        <f t="shared" si="6"/>
        <v>-4.4382975341003786E-2</v>
      </c>
      <c r="P116" s="6">
        <f t="shared" si="15"/>
        <v>4.4382975341003786E-2</v>
      </c>
      <c r="Q116" s="14"/>
      <c r="R116" s="4">
        <f t="shared" si="7"/>
        <v>-75.266410247190237</v>
      </c>
      <c r="S116" s="5">
        <f t="shared" si="8"/>
        <v>0.51893546000538049</v>
      </c>
      <c r="T116" s="6">
        <f t="shared" si="9"/>
        <v>-2.0099030444014021</v>
      </c>
      <c r="U116" s="14"/>
      <c r="V116" s="4">
        <f t="shared" si="10"/>
        <v>-75.266410247190237</v>
      </c>
      <c r="W116" s="5">
        <f t="shared" si="11"/>
        <v>-0.54731361411566859</v>
      </c>
      <c r="X116" s="5">
        <f t="shared" si="12"/>
        <v>101.05834168781448</v>
      </c>
      <c r="Y116" s="5">
        <f t="shared" si="13"/>
        <v>13.108241859898929</v>
      </c>
      <c r="Z116" s="5">
        <f t="shared" si="16"/>
        <v>13.874183079177953</v>
      </c>
      <c r="AA116" s="6">
        <f t="shared" si="14"/>
        <v>1.0584320328740815</v>
      </c>
    </row>
    <row r="117" spans="1:27" x14ac:dyDescent="0.25">
      <c r="A117">
        <f t="shared" si="0"/>
        <v>3.2549572184697988E-3</v>
      </c>
      <c r="B117" s="34">
        <v>34.073700000000002</v>
      </c>
      <c r="C117">
        <v>1</v>
      </c>
      <c r="D117" s="4">
        <v>0.6</v>
      </c>
      <c r="E117" s="5">
        <v>0.94783200000000001</v>
      </c>
      <c r="F117" s="7">
        <f t="shared" si="1"/>
        <v>1.6558228418196836</v>
      </c>
      <c r="G117" s="17">
        <f t="shared" si="2"/>
        <v>0.95403926078465651</v>
      </c>
      <c r="I117" s="4">
        <f t="shared" si="17"/>
        <v>0.4</v>
      </c>
      <c r="J117" s="6">
        <f t="shared" si="17"/>
        <v>5.2167999999999992E-2</v>
      </c>
      <c r="K117" s="11">
        <f t="shared" si="4"/>
        <v>0.13088256987799615</v>
      </c>
      <c r="L117" s="18">
        <f t="shared" si="5"/>
        <v>0.99646576409351251</v>
      </c>
      <c r="O117" s="4">
        <f t="shared" si="6"/>
        <v>-4.3509958445827272E-2</v>
      </c>
      <c r="P117" s="6">
        <f t="shared" si="15"/>
        <v>4.3509958445827272E-2</v>
      </c>
      <c r="Q117" s="14"/>
      <c r="R117" s="4">
        <f t="shared" si="7"/>
        <v>-75.724731391025031</v>
      </c>
      <c r="S117" s="5">
        <f t="shared" si="8"/>
        <v>0.50429807066285903</v>
      </c>
      <c r="T117" s="6">
        <f t="shared" si="9"/>
        <v>-2.033454770944584</v>
      </c>
      <c r="U117" s="14"/>
      <c r="V117" s="4">
        <f t="shared" si="10"/>
        <v>-75.724731391025031</v>
      </c>
      <c r="W117" s="5">
        <f t="shared" si="11"/>
        <v>-0.54044953712011146</v>
      </c>
      <c r="X117" s="5">
        <f t="shared" si="12"/>
        <v>100.74707369352642</v>
      </c>
      <c r="Y117" s="5">
        <f t="shared" si="13"/>
        <v>12.950477756447592</v>
      </c>
      <c r="Z117" s="5">
        <f t="shared" si="16"/>
        <v>13.707626487155153</v>
      </c>
      <c r="AA117" s="6">
        <f t="shared" si="14"/>
        <v>1.0584649265414632</v>
      </c>
    </row>
    <row r="118" spans="1:27" x14ac:dyDescent="0.25">
      <c r="A118">
        <f t="shared" si="0"/>
        <v>3.259511907648901E-3</v>
      </c>
      <c r="B118" s="34">
        <v>33.644399999999997</v>
      </c>
      <c r="C118">
        <v>1</v>
      </c>
      <c r="D118" s="4">
        <v>0.61</v>
      </c>
      <c r="E118" s="5">
        <v>0.950322</v>
      </c>
      <c r="F118" s="7">
        <f t="shared" si="1"/>
        <v>1.6320381906710391</v>
      </c>
      <c r="G118" s="17">
        <f t="shared" si="2"/>
        <v>0.95457626355681602</v>
      </c>
      <c r="I118" s="4">
        <f t="shared" si="17"/>
        <v>0.39</v>
      </c>
      <c r="J118" s="6">
        <f t="shared" si="17"/>
        <v>4.9678E-2</v>
      </c>
      <c r="K118" s="11">
        <f t="shared" si="4"/>
        <v>0.12787181333443531</v>
      </c>
      <c r="L118" s="18">
        <f t="shared" si="5"/>
        <v>0.99614984614583901</v>
      </c>
      <c r="O118" s="4">
        <f t="shared" si="6"/>
        <v>-4.2630155272509226E-2</v>
      </c>
      <c r="P118" s="6">
        <f t="shared" si="15"/>
        <v>4.2630155272509226E-2</v>
      </c>
      <c r="Q118" s="14"/>
      <c r="R118" s="4">
        <f t="shared" si="7"/>
        <v>-76.168611906793643</v>
      </c>
      <c r="S118" s="5">
        <f t="shared" si="8"/>
        <v>0.48982965741458273</v>
      </c>
      <c r="T118" s="6">
        <f t="shared" si="9"/>
        <v>-2.0567269751816775</v>
      </c>
      <c r="U118" s="14"/>
      <c r="V118" s="4">
        <f t="shared" si="10"/>
        <v>-76.168611906793643</v>
      </c>
      <c r="W118" s="5">
        <f t="shared" si="11"/>
        <v>-0.53318940879029475</v>
      </c>
      <c r="X118" s="5">
        <f t="shared" si="12"/>
        <v>100.43580569923836</v>
      </c>
      <c r="Y118" s="5">
        <f t="shared" si="13"/>
        <v>12.782608233965373</v>
      </c>
      <c r="Z118" s="5">
        <f t="shared" si="16"/>
        <v>13.530735660040989</v>
      </c>
      <c r="AA118" s="6">
        <f t="shared" si="14"/>
        <v>1.0585269776232151</v>
      </c>
    </row>
    <row r="119" spans="1:27" x14ac:dyDescent="0.25">
      <c r="A119">
        <f t="shared" si="0"/>
        <v>3.2640154374874138E-3</v>
      </c>
      <c r="B119" s="34">
        <v>33.2211</v>
      </c>
      <c r="C119">
        <v>1</v>
      </c>
      <c r="D119" s="4">
        <v>0.62</v>
      </c>
      <c r="E119" s="5">
        <v>0.95271300000000003</v>
      </c>
      <c r="F119" s="7">
        <f t="shared" si="1"/>
        <v>1.6088377460115049</v>
      </c>
      <c r="G119" s="17">
        <f t="shared" si="2"/>
        <v>0.9551204742536874</v>
      </c>
      <c r="I119" s="4">
        <f t="shared" si="17"/>
        <v>0.38</v>
      </c>
      <c r="J119" s="6">
        <f t="shared" si="17"/>
        <v>4.7286999999999968E-2</v>
      </c>
      <c r="K119" s="11">
        <f t="shared" si="4"/>
        <v>0.1249615504817054</v>
      </c>
      <c r="L119" s="18">
        <f t="shared" si="5"/>
        <v>0.99582210051425868</v>
      </c>
      <c r="O119" s="4">
        <f t="shared" si="6"/>
        <v>-4.1731144114384028E-2</v>
      </c>
      <c r="P119" s="6">
        <f t="shared" si="15"/>
        <v>4.1731144114384028E-2</v>
      </c>
      <c r="Q119" s="14"/>
      <c r="R119" s="4">
        <f t="shared" si="7"/>
        <v>-76.567809673431611</v>
      </c>
      <c r="S119" s="5">
        <f t="shared" si="8"/>
        <v>0.47551202141607979</v>
      </c>
      <c r="T119" s="6">
        <f t="shared" si="9"/>
        <v>-2.0797491851435908</v>
      </c>
      <c r="U119" s="14"/>
      <c r="V119" s="4">
        <f t="shared" si="10"/>
        <v>-76.567809673431611</v>
      </c>
      <c r="W119" s="5">
        <f t="shared" si="11"/>
        <v>-0.52554719771992897</v>
      </c>
      <c r="X119" s="5">
        <f t="shared" si="12"/>
        <v>100.1245377049503</v>
      </c>
      <c r="Y119" s="5">
        <f t="shared" si="13"/>
        <v>12.60520068644772</v>
      </c>
      <c r="Z119" s="5">
        <f t="shared" si="16"/>
        <v>13.344075770772065</v>
      </c>
      <c r="AA119" s="59">
        <f t="shared" si="14"/>
        <v>1.0586166855017813</v>
      </c>
    </row>
    <row r="120" spans="1:27" x14ac:dyDescent="0.25">
      <c r="A120">
        <f t="shared" si="0"/>
        <v>3.2684651941141483E-3</v>
      </c>
      <c r="B120" s="34">
        <v>32.804000000000002</v>
      </c>
      <c r="C120">
        <v>1</v>
      </c>
      <c r="D120" s="4">
        <v>0.63</v>
      </c>
      <c r="E120" s="5">
        <v>0.955009</v>
      </c>
      <c r="F120" s="7">
        <f t="shared" si="1"/>
        <v>1.5862200620022564</v>
      </c>
      <c r="G120" s="17">
        <f t="shared" si="2"/>
        <v>0.95566014949642297</v>
      </c>
      <c r="I120" s="4">
        <f t="shared" si="17"/>
        <v>0.37</v>
      </c>
      <c r="J120" s="6">
        <f t="shared" si="17"/>
        <v>4.4991000000000003E-2</v>
      </c>
      <c r="K120" s="11">
        <f t="shared" si="4"/>
        <v>0.1221497350183068</v>
      </c>
      <c r="L120" s="18">
        <f t="shared" si="5"/>
        <v>0.99547737274316084</v>
      </c>
      <c r="O120" s="4">
        <f t="shared" si="6"/>
        <v>-4.0820036015631486E-2</v>
      </c>
      <c r="P120" s="6">
        <f t="shared" si="15"/>
        <v>4.0820036015631486E-2</v>
      </c>
      <c r="Q120" s="14"/>
      <c r="R120" s="4">
        <f t="shared" si="7"/>
        <v>-76.945720480895659</v>
      </c>
      <c r="S120" s="5">
        <f t="shared" si="8"/>
        <v>0.46135386642612075</v>
      </c>
      <c r="T120" s="6">
        <f t="shared" si="9"/>
        <v>-2.1025076505946432</v>
      </c>
      <c r="U120" s="14"/>
      <c r="V120" s="4">
        <f t="shared" si="10"/>
        <v>-76.945720480895659</v>
      </c>
      <c r="W120" s="5">
        <f t="shared" si="11"/>
        <v>-0.51752440283738388</v>
      </c>
      <c r="X120" s="5">
        <f t="shared" si="12"/>
        <v>99.81326971066224</v>
      </c>
      <c r="Y120" s="5">
        <f t="shared" si="13"/>
        <v>12.418007263738845</v>
      </c>
      <c r="Z120" s="5">
        <f t="shared" si="16"/>
        <v>13.147411557852024</v>
      </c>
      <c r="AA120" s="6">
        <f t="shared" si="14"/>
        <v>1.0587376282379117</v>
      </c>
    </row>
    <row r="121" spans="1:27" x14ac:dyDescent="0.25">
      <c r="A121">
        <f t="shared" si="0"/>
        <v>3.2728638999184401E-3</v>
      </c>
      <c r="B121" s="34">
        <v>32.392800000000001</v>
      </c>
      <c r="C121">
        <v>1</v>
      </c>
      <c r="D121" s="4">
        <v>0.64</v>
      </c>
      <c r="E121" s="5">
        <v>0.95721400000000001</v>
      </c>
      <c r="F121" s="7">
        <f t="shared" si="1"/>
        <v>1.5641568423910992</v>
      </c>
      <c r="G121" s="17">
        <f t="shared" si="2"/>
        <v>0.95620006540624847</v>
      </c>
      <c r="I121" s="4">
        <f t="shared" si="17"/>
        <v>0.36</v>
      </c>
      <c r="J121" s="6">
        <f t="shared" si="17"/>
        <v>4.2785999999999991E-2</v>
      </c>
      <c r="K121" s="11">
        <f t="shared" si="4"/>
        <v>0.11943106790086967</v>
      </c>
      <c r="L121" s="18">
        <f t="shared" si="5"/>
        <v>0.9951347006178326</v>
      </c>
      <c r="O121" s="4">
        <f t="shared" si="6"/>
        <v>-3.9910940906976153E-2</v>
      </c>
      <c r="P121" s="6">
        <f t="shared" si="15"/>
        <v>3.9910940906976153E-2</v>
      </c>
      <c r="Q121" s="14"/>
      <c r="R121" s="4">
        <f t="shared" si="7"/>
        <v>-77.275850197995155</v>
      </c>
      <c r="S121" s="5">
        <f t="shared" si="8"/>
        <v>0.4473469199538887</v>
      </c>
      <c r="T121" s="6">
        <f t="shared" si="9"/>
        <v>-2.125015911695042</v>
      </c>
      <c r="U121" s="14"/>
      <c r="V121" s="4">
        <f t="shared" si="10"/>
        <v>-77.275850197995155</v>
      </c>
      <c r="W121" s="5">
        <f t="shared" si="11"/>
        <v>-0.50912387510108348</v>
      </c>
      <c r="X121" s="5">
        <f t="shared" si="12"/>
        <v>99.502001716374181</v>
      </c>
      <c r="Y121" s="5">
        <f t="shared" si="13"/>
        <v>12.221289740628182</v>
      </c>
      <c r="Z121" s="5">
        <f t="shared" si="16"/>
        <v>12.94100731855599</v>
      </c>
      <c r="AA121" s="6">
        <f t="shared" si="14"/>
        <v>1.0588904766356364</v>
      </c>
    </row>
    <row r="122" spans="1:27" x14ac:dyDescent="0.25">
      <c r="A122">
        <f t="shared" ref="A122:A156" si="18">1/(273.15+B122)</f>
        <v>3.2772121673711584E-3</v>
      </c>
      <c r="B122" s="34">
        <v>31.987400000000001</v>
      </c>
      <c r="C122">
        <v>1</v>
      </c>
      <c r="D122" s="4">
        <v>0.65</v>
      </c>
      <c r="E122" s="5">
        <v>0.95933299999999999</v>
      </c>
      <c r="F122" s="7">
        <f t="shared" ref="F122:F156" si="19">(10^($B$10-($C$10/($D$10+273.15+B122))))</f>
        <v>1.5426313155207243</v>
      </c>
      <c r="G122" s="17">
        <f t="shared" ref="G122:G156" si="20">(C122*E122)/(F122*D122)</f>
        <v>0.95673989515681868</v>
      </c>
      <c r="I122" s="4">
        <f t="shared" ref="I122:J156" si="21">1-D122</f>
        <v>0.35</v>
      </c>
      <c r="J122" s="6">
        <f t="shared" si="21"/>
        <v>4.0667000000000009E-2</v>
      </c>
      <c r="K122" s="11">
        <f t="shared" ref="K122:K156" si="22">(10^($K$10-($L$10/($M$10+273.15+B122))))</f>
        <v>0.11680180730756318</v>
      </c>
      <c r="L122" s="18">
        <f t="shared" ref="L122:L156" si="23">(C122*J122)/(I122*K122)</f>
        <v>0.99477423551737243</v>
      </c>
      <c r="O122" s="4">
        <f t="shared" ref="O122:O156" si="24">LN(G122/L122)</f>
        <v>-3.8984249819418046E-2</v>
      </c>
      <c r="P122" s="6">
        <f t="shared" si="15"/>
        <v>3.8984249819418046E-2</v>
      </c>
      <c r="Q122" s="14"/>
      <c r="R122" s="4">
        <f t="shared" ref="R122:R156" si="25">8.314*(273.15+B122)*((D122*LN(G122))+(I122*LN(L122)))</f>
        <v>-77.576823328127418</v>
      </c>
      <c r="S122" s="5">
        <f t="shared" ref="S122:S156" si="26">LN(F122)</f>
        <v>0.43348960479188892</v>
      </c>
      <c r="T122" s="6">
        <f t="shared" ref="T122:T156" si="27">LN(K122)</f>
        <v>-2.1472767351840667</v>
      </c>
      <c r="U122" s="14"/>
      <c r="V122" s="4">
        <f t="shared" ref="V122:V156" si="28">8.314*(B122+273.15)*((D122*LN(G122))+(I122*LN(L122)))</f>
        <v>-77.576823328127418</v>
      </c>
      <c r="W122" s="5">
        <f t="shared" ref="W122:W156" si="29">(D122*LN(E122/D122))+(I122*LN(J122/I122))</f>
        <v>-0.50035784312884424</v>
      </c>
      <c r="X122" s="5">
        <f t="shared" ref="X122:X156" si="30">(D122*$AB$13)+(I122*$AB$14)</f>
        <v>99.190733722086122</v>
      </c>
      <c r="Y122" s="5">
        <f t="shared" ref="Y122:Y156" si="31">(V122-8.314*(B122+273.15)*W122)/X122</f>
        <v>12.015105851133983</v>
      </c>
      <c r="Z122" s="5">
        <f t="shared" si="16"/>
        <v>12.724926902008065</v>
      </c>
      <c r="AA122" s="6">
        <f t="shared" ref="AA122:AA156" si="32">Z122/Y122</f>
        <v>1.0590773863891585</v>
      </c>
    </row>
    <row r="123" spans="1:27" x14ac:dyDescent="0.25">
      <c r="A123">
        <f t="shared" si="18"/>
        <v>3.281509546895725E-3</v>
      </c>
      <c r="B123" s="34">
        <v>31.587800000000001</v>
      </c>
      <c r="C123">
        <v>1</v>
      </c>
      <c r="D123" s="4">
        <v>0.66</v>
      </c>
      <c r="E123" s="5">
        <v>0.96136900000000003</v>
      </c>
      <c r="F123" s="7">
        <f t="shared" si="19"/>
        <v>1.5216324253185578</v>
      </c>
      <c r="G123" s="17">
        <f t="shared" si="20"/>
        <v>0.95727435399830529</v>
      </c>
      <c r="I123" s="4">
        <f t="shared" si="21"/>
        <v>0.33999999999999997</v>
      </c>
      <c r="J123" s="6">
        <f t="shared" si="21"/>
        <v>3.8630999999999971E-2</v>
      </c>
      <c r="K123" s="11">
        <f t="shared" si="22"/>
        <v>0.11425900241218848</v>
      </c>
      <c r="L123" s="18">
        <f t="shared" si="23"/>
        <v>0.99441257000834504</v>
      </c>
      <c r="O123" s="4">
        <f t="shared" si="24"/>
        <v>-3.8062149251745225E-2</v>
      </c>
      <c r="P123" s="6">
        <f t="shared" ref="P123:P156" si="33">ABS(O123)</f>
        <v>3.8062149251745225E-2</v>
      </c>
      <c r="Q123" s="14"/>
      <c r="R123" s="4">
        <f t="shared" si="25"/>
        <v>-77.842316639045364</v>
      </c>
      <c r="S123" s="5">
        <f t="shared" si="26"/>
        <v>0.41978372259675872</v>
      </c>
      <c r="T123" s="6">
        <f t="shared" si="27"/>
        <v>-2.1692874565817286</v>
      </c>
      <c r="U123" s="14"/>
      <c r="V123" s="4">
        <f t="shared" si="28"/>
        <v>-77.842316639045364</v>
      </c>
      <c r="W123" s="5">
        <f t="shared" si="29"/>
        <v>-0.49122459489880155</v>
      </c>
      <c r="X123" s="5">
        <f t="shared" si="30"/>
        <v>98.879465727798078</v>
      </c>
      <c r="Y123" s="5">
        <f t="shared" si="31"/>
        <v>11.799410829698186</v>
      </c>
      <c r="Z123" s="5">
        <f t="shared" ref="Z123:Z156" si="34">(((($T$6+273.15)*D123*$AB$13)+(($T$7+273.15)*I123*$AB$14))/X123)-(B123+273.15)</f>
        <v>12.499133702126926</v>
      </c>
      <c r="AA123" s="6">
        <f t="shared" si="32"/>
        <v>1.05930150941669</v>
      </c>
    </row>
    <row r="124" spans="1:27" x14ac:dyDescent="0.25">
      <c r="A124">
        <f t="shared" si="18"/>
        <v>3.2857599108376194E-3</v>
      </c>
      <c r="B124" s="34">
        <v>31.1936</v>
      </c>
      <c r="C124">
        <v>1</v>
      </c>
      <c r="D124" s="4">
        <v>0.67</v>
      </c>
      <c r="E124" s="5">
        <v>0.96332600000000002</v>
      </c>
      <c r="F124" s="7">
        <f t="shared" si="19"/>
        <v>1.5011286758741513</v>
      </c>
      <c r="G124" s="17">
        <f t="shared" si="20"/>
        <v>0.95781262666421774</v>
      </c>
      <c r="I124" s="4">
        <f t="shared" si="21"/>
        <v>0.32999999999999996</v>
      </c>
      <c r="J124" s="6">
        <f t="shared" si="21"/>
        <v>3.6673999999999984E-2</v>
      </c>
      <c r="K124" s="11">
        <f t="shared" si="22"/>
        <v>0.11179733420908418</v>
      </c>
      <c r="L124" s="18">
        <f t="shared" si="23"/>
        <v>0.99406067344585292</v>
      </c>
      <c r="O124" s="4">
        <f t="shared" si="24"/>
        <v>-3.7146073669833857E-2</v>
      </c>
      <c r="P124" s="6">
        <f t="shared" si="33"/>
        <v>3.7146073669833857E-2</v>
      </c>
      <c r="Q124" s="14"/>
      <c r="R124" s="4">
        <f t="shared" si="25"/>
        <v>-78.047251679326081</v>
      </c>
      <c r="S124" s="5">
        <f t="shared" si="26"/>
        <v>0.40621727574192007</v>
      </c>
      <c r="T124" s="6">
        <f t="shared" si="27"/>
        <v>-2.1910675628291014</v>
      </c>
      <c r="U124" s="14"/>
      <c r="V124" s="4">
        <f t="shared" si="28"/>
        <v>-78.047251679326081</v>
      </c>
      <c r="W124" s="5">
        <f t="shared" si="29"/>
        <v>-0.48173162484975762</v>
      </c>
      <c r="X124" s="5">
        <f t="shared" si="30"/>
        <v>98.568197733510019</v>
      </c>
      <c r="Y124" s="5">
        <f t="shared" si="31"/>
        <v>11.574568859720193</v>
      </c>
      <c r="Z124" s="5">
        <f t="shared" si="34"/>
        <v>12.2639906504387</v>
      </c>
      <c r="AA124" s="6">
        <f t="shared" si="32"/>
        <v>1.059563496409591</v>
      </c>
    </row>
    <row r="125" spans="1:27" x14ac:dyDescent="0.25">
      <c r="A125">
        <f t="shared" si="18"/>
        <v>3.2899606849698146E-3</v>
      </c>
      <c r="B125" s="34">
        <v>30.805</v>
      </c>
      <c r="C125">
        <v>1</v>
      </c>
      <c r="D125" s="4">
        <v>0.68</v>
      </c>
      <c r="E125" s="5">
        <v>0.96520899999999998</v>
      </c>
      <c r="F125" s="7">
        <f t="shared" si="19"/>
        <v>1.4811203953384338</v>
      </c>
      <c r="G125" s="17">
        <f t="shared" si="20"/>
        <v>0.95834545555337081</v>
      </c>
      <c r="I125" s="4">
        <f t="shared" si="21"/>
        <v>0.31999999999999995</v>
      </c>
      <c r="J125" s="6">
        <f t="shared" si="21"/>
        <v>3.4791000000000016E-2</v>
      </c>
      <c r="K125" s="11">
        <f t="shared" si="22"/>
        <v>0.10941541168951896</v>
      </c>
      <c r="L125" s="18">
        <f t="shared" si="23"/>
        <v>0.99366143508661375</v>
      </c>
      <c r="O125" s="4">
        <f t="shared" si="24"/>
        <v>-3.6188226315104481E-2</v>
      </c>
      <c r="P125" s="6">
        <f t="shared" si="33"/>
        <v>3.6188226315104481E-2</v>
      </c>
      <c r="Q125" s="14"/>
      <c r="R125" s="4">
        <f t="shared" si="25"/>
        <v>-78.255469044349809</v>
      </c>
      <c r="S125" s="5">
        <f t="shared" si="26"/>
        <v>0.39279882525529936</v>
      </c>
      <c r="T125" s="6">
        <f t="shared" si="27"/>
        <v>-2.2126035242404853</v>
      </c>
      <c r="U125" s="14"/>
      <c r="V125" s="4">
        <f t="shared" si="28"/>
        <v>-78.255469044349809</v>
      </c>
      <c r="W125" s="5">
        <f t="shared" si="29"/>
        <v>-0.47189665938823305</v>
      </c>
      <c r="X125" s="5">
        <f t="shared" si="30"/>
        <v>98.25692973922196</v>
      </c>
      <c r="Y125" s="5">
        <f t="shared" si="31"/>
        <v>11.340330156524615</v>
      </c>
      <c r="Z125" s="5">
        <f t="shared" si="34"/>
        <v>12.019260208752939</v>
      </c>
      <c r="AA125" s="6">
        <f t="shared" si="32"/>
        <v>1.0598686319408175</v>
      </c>
    </row>
    <row r="126" spans="1:27" x14ac:dyDescent="0.25">
      <c r="A126">
        <f t="shared" si="18"/>
        <v>3.2941147017327378E-3</v>
      </c>
      <c r="B126" s="34">
        <v>30.421700000000001</v>
      </c>
      <c r="C126">
        <v>1</v>
      </c>
      <c r="D126" s="4">
        <v>0.69</v>
      </c>
      <c r="E126" s="5">
        <v>0.96701999999999999</v>
      </c>
      <c r="F126" s="7">
        <f t="shared" si="19"/>
        <v>1.4615823700103665</v>
      </c>
      <c r="G126" s="17">
        <f t="shared" si="20"/>
        <v>0.95887737128330652</v>
      </c>
      <c r="I126" s="4">
        <f t="shared" si="21"/>
        <v>0.31000000000000005</v>
      </c>
      <c r="J126" s="6">
        <f t="shared" si="21"/>
        <v>3.2980000000000009E-2</v>
      </c>
      <c r="K126" s="11">
        <f t="shared" si="22"/>
        <v>0.10710886546222055</v>
      </c>
      <c r="L126" s="18">
        <f t="shared" si="23"/>
        <v>0.99326135437144014</v>
      </c>
      <c r="O126" s="4">
        <f t="shared" si="24"/>
        <v>-3.5230630902456213E-2</v>
      </c>
      <c r="P126" s="6">
        <f t="shared" si="33"/>
        <v>3.5230630902456213E-2</v>
      </c>
      <c r="Q126" s="14"/>
      <c r="R126" s="4">
        <f t="shared" si="25"/>
        <v>-78.418905592382004</v>
      </c>
      <c r="S126" s="5">
        <f t="shared" si="26"/>
        <v>0.37951966389230452</v>
      </c>
      <c r="T126" s="6">
        <f t="shared" si="27"/>
        <v>-2.2339095275292675</v>
      </c>
      <c r="U126" s="14"/>
      <c r="V126" s="4">
        <f t="shared" si="28"/>
        <v>-78.418905592382004</v>
      </c>
      <c r="W126" s="5">
        <f t="shared" si="29"/>
        <v>-0.46171397358954941</v>
      </c>
      <c r="X126" s="5">
        <f t="shared" si="30"/>
        <v>97.945661744933901</v>
      </c>
      <c r="Y126" s="5">
        <f t="shared" si="31"/>
        <v>11.096956383366127</v>
      </c>
      <c r="Z126" s="5">
        <f t="shared" si="34"/>
        <v>11.765204361698636</v>
      </c>
      <c r="AA126" s="6">
        <f t="shared" si="32"/>
        <v>1.0602190326109766</v>
      </c>
    </row>
    <row r="127" spans="1:27" x14ac:dyDescent="0.25">
      <c r="A127">
        <f t="shared" si="18"/>
        <v>3.2982226537763329E-3</v>
      </c>
      <c r="B127" s="34">
        <v>30.043600000000001</v>
      </c>
      <c r="C127">
        <v>1</v>
      </c>
      <c r="D127" s="4">
        <v>0.7</v>
      </c>
      <c r="E127" s="5">
        <v>0.96876200000000001</v>
      </c>
      <c r="F127" s="7">
        <f t="shared" si="19"/>
        <v>1.4425002632047703</v>
      </c>
      <c r="G127" s="17">
        <f t="shared" si="20"/>
        <v>0.9594075991438874</v>
      </c>
      <c r="I127" s="4">
        <f t="shared" si="21"/>
        <v>0.30000000000000004</v>
      </c>
      <c r="J127" s="6">
        <f t="shared" si="21"/>
        <v>3.1237999999999988E-2</v>
      </c>
      <c r="K127" s="11">
        <f t="shared" si="22"/>
        <v>0.10487471761423675</v>
      </c>
      <c r="L127" s="18">
        <f t="shared" si="23"/>
        <v>0.99286719464340567</v>
      </c>
      <c r="O127" s="4">
        <f t="shared" si="24"/>
        <v>-3.4280903791617225E-2</v>
      </c>
      <c r="P127" s="6">
        <f t="shared" si="33"/>
        <v>3.4280903791617225E-2</v>
      </c>
      <c r="Q127" s="14"/>
      <c r="R127" s="4">
        <f t="shared" si="25"/>
        <v>-78.534010965928076</v>
      </c>
      <c r="S127" s="5">
        <f t="shared" si="26"/>
        <v>0.3663779018644131</v>
      </c>
      <c r="T127" s="6">
        <f t="shared" si="27"/>
        <v>-2.254988806792082</v>
      </c>
      <c r="U127" s="14"/>
      <c r="V127" s="4">
        <f t="shared" si="28"/>
        <v>-78.534010965928076</v>
      </c>
      <c r="W127" s="5">
        <f t="shared" si="29"/>
        <v>-0.45118710881525648</v>
      </c>
      <c r="X127" s="5">
        <f t="shared" si="30"/>
        <v>97.634393750645842</v>
      </c>
      <c r="Y127" s="5">
        <f t="shared" si="31"/>
        <v>10.844504384922285</v>
      </c>
      <c r="Z127" s="5">
        <f t="shared" si="34"/>
        <v>11.501884609118065</v>
      </c>
      <c r="AA127" s="6">
        <f t="shared" si="32"/>
        <v>1.0606187429929737</v>
      </c>
    </row>
    <row r="128" spans="1:27" x14ac:dyDescent="0.25">
      <c r="A128">
        <f t="shared" si="18"/>
        <v>3.3022841569285062E-3</v>
      </c>
      <c r="B128" s="34">
        <v>29.6707</v>
      </c>
      <c r="C128">
        <v>1</v>
      </c>
      <c r="D128" s="4">
        <v>0.71</v>
      </c>
      <c r="E128" s="5">
        <v>0.97043900000000005</v>
      </c>
      <c r="F128" s="7">
        <f t="shared" si="19"/>
        <v>1.4238651186620781</v>
      </c>
      <c r="G128" s="17">
        <f t="shared" si="20"/>
        <v>0.95993326547816715</v>
      </c>
      <c r="I128" s="4">
        <f t="shared" si="21"/>
        <v>0.29000000000000004</v>
      </c>
      <c r="J128" s="6">
        <f t="shared" si="21"/>
        <v>2.9560999999999948E-2</v>
      </c>
      <c r="K128" s="11">
        <f t="shared" si="22"/>
        <v>0.10271069014517852</v>
      </c>
      <c r="L128" s="18">
        <f t="shared" si="23"/>
        <v>0.99244277897986199</v>
      </c>
      <c r="O128" s="4">
        <f t="shared" si="24"/>
        <v>-3.3305590559844833E-2</v>
      </c>
      <c r="P128" s="6">
        <f t="shared" si="33"/>
        <v>3.3305590559844833E-2</v>
      </c>
      <c r="Q128" s="14"/>
      <c r="R128" s="4">
        <f t="shared" si="25"/>
        <v>-78.633528121895196</v>
      </c>
      <c r="S128" s="5">
        <f t="shared" si="26"/>
        <v>0.35337508846288218</v>
      </c>
      <c r="T128" s="6">
        <f t="shared" si="27"/>
        <v>-2.275839076469794</v>
      </c>
      <c r="U128" s="14"/>
      <c r="V128" s="4">
        <f t="shared" si="28"/>
        <v>-78.633528121895196</v>
      </c>
      <c r="W128" s="5">
        <f t="shared" si="29"/>
        <v>-0.44032991016869183</v>
      </c>
      <c r="X128" s="5">
        <f t="shared" si="30"/>
        <v>97.323125756357797</v>
      </c>
      <c r="Y128" s="5">
        <f t="shared" si="31"/>
        <v>10.582928102140668</v>
      </c>
      <c r="Z128" s="5">
        <f t="shared" si="34"/>
        <v>11.229261958313941</v>
      </c>
      <c r="AA128" s="6">
        <f t="shared" si="32"/>
        <v>1.0610732540120476</v>
      </c>
    </row>
    <row r="129" spans="1:27" x14ac:dyDescent="0.25">
      <c r="A129">
        <f t="shared" si="18"/>
        <v>3.3063010162246807E-3</v>
      </c>
      <c r="B129" s="34">
        <v>29.302800000000001</v>
      </c>
      <c r="C129">
        <v>1</v>
      </c>
      <c r="D129" s="4">
        <v>0.72</v>
      </c>
      <c r="E129" s="5">
        <v>0.97205299999999994</v>
      </c>
      <c r="F129" s="7">
        <f t="shared" si="19"/>
        <v>1.4056583326099532</v>
      </c>
      <c r="G129" s="17">
        <f t="shared" si="20"/>
        <v>0.96045644933101537</v>
      </c>
      <c r="I129" s="4">
        <f t="shared" si="21"/>
        <v>0.28000000000000003</v>
      </c>
      <c r="J129" s="6">
        <f t="shared" si="21"/>
        <v>2.7947000000000055E-2</v>
      </c>
      <c r="K129" s="11">
        <f t="shared" si="22"/>
        <v>0.10061345359262215</v>
      </c>
      <c r="L129" s="18">
        <f t="shared" si="23"/>
        <v>0.99202155101287026</v>
      </c>
      <c r="O129" s="4">
        <f t="shared" si="24"/>
        <v>-3.2336192344348549E-2</v>
      </c>
      <c r="P129" s="6">
        <f t="shared" si="33"/>
        <v>3.2336192344348549E-2</v>
      </c>
      <c r="Q129" s="14"/>
      <c r="R129" s="4">
        <f t="shared" si="25"/>
        <v>-78.687902391013637</v>
      </c>
      <c r="S129" s="5">
        <f t="shared" si="26"/>
        <v>0.3405057571790121</v>
      </c>
      <c r="T129" s="6">
        <f t="shared" si="27"/>
        <v>-2.2964692967329579</v>
      </c>
      <c r="U129" s="14"/>
      <c r="V129" s="4">
        <f t="shared" si="28"/>
        <v>-78.687902391013637</v>
      </c>
      <c r="W129" s="5">
        <f t="shared" si="29"/>
        <v>-0.42913976352615391</v>
      </c>
      <c r="X129" s="5">
        <f t="shared" si="30"/>
        <v>97.011857762069724</v>
      </c>
      <c r="Y129" s="5">
        <f t="shared" si="31"/>
        <v>10.312386397806385</v>
      </c>
      <c r="Z129" s="5">
        <f t="shared" si="34"/>
        <v>10.947496916148395</v>
      </c>
      <c r="AA129" s="6">
        <f t="shared" si="32"/>
        <v>1.0615871529481391</v>
      </c>
    </row>
    <row r="130" spans="1:27" x14ac:dyDescent="0.25">
      <c r="A130">
        <f t="shared" si="18"/>
        <v>3.310273964893883E-3</v>
      </c>
      <c r="B130" s="34">
        <v>28.939800000000002</v>
      </c>
      <c r="C130">
        <v>1</v>
      </c>
      <c r="D130" s="4">
        <v>0.73</v>
      </c>
      <c r="E130" s="5">
        <v>0.973607</v>
      </c>
      <c r="F130" s="7">
        <f t="shared" si="19"/>
        <v>1.3878667545954206</v>
      </c>
      <c r="G130" s="17">
        <f t="shared" si="20"/>
        <v>0.96097713614220392</v>
      </c>
      <c r="I130" s="4">
        <f t="shared" si="21"/>
        <v>0.27</v>
      </c>
      <c r="J130" s="6">
        <f t="shared" si="21"/>
        <v>2.6393E-2</v>
      </c>
      <c r="K130" s="11">
        <f t="shared" si="22"/>
        <v>9.8580388295038346E-2</v>
      </c>
      <c r="L130" s="18">
        <f t="shared" si="23"/>
        <v>0.99159532177224941</v>
      </c>
      <c r="O130" s="4">
        <f t="shared" si="24"/>
        <v>-3.136446534036573E-2</v>
      </c>
      <c r="P130" s="6">
        <f t="shared" si="33"/>
        <v>3.136446534036573E-2</v>
      </c>
      <c r="Q130" s="14"/>
      <c r="R130" s="4">
        <f t="shared" si="25"/>
        <v>-78.70334551658587</v>
      </c>
      <c r="S130" s="5">
        <f t="shared" si="26"/>
        <v>0.32776785934639696</v>
      </c>
      <c r="T130" s="6">
        <f t="shared" si="27"/>
        <v>-2.3168829388301475</v>
      </c>
      <c r="U130" s="14"/>
      <c r="V130" s="4">
        <f t="shared" si="28"/>
        <v>-78.70334551658587</v>
      </c>
      <c r="W130" s="5">
        <f t="shared" si="29"/>
        <v>-0.41762411254972354</v>
      </c>
      <c r="X130" s="5">
        <f t="shared" si="30"/>
        <v>96.700589767781679</v>
      </c>
      <c r="Y130" s="5">
        <f t="shared" si="31"/>
        <v>10.032935363386354</v>
      </c>
      <c r="Z130" s="5">
        <f t="shared" si="34"/>
        <v>10.656649480987596</v>
      </c>
      <c r="AA130" s="6">
        <f t="shared" si="32"/>
        <v>1.0621666635945239</v>
      </c>
    </row>
    <row r="131" spans="1:27" x14ac:dyDescent="0.25">
      <c r="A131">
        <f t="shared" si="18"/>
        <v>3.3142026508981323E-3</v>
      </c>
      <c r="B131" s="34">
        <v>28.581700000000001</v>
      </c>
      <c r="C131">
        <v>1</v>
      </c>
      <c r="D131" s="4">
        <v>0.74</v>
      </c>
      <c r="E131" s="5">
        <v>0.97510399999999997</v>
      </c>
      <c r="F131" s="7">
        <f t="shared" si="19"/>
        <v>1.3704824347918125</v>
      </c>
      <c r="G131" s="17">
        <f t="shared" si="20"/>
        <v>0.96149215389854925</v>
      </c>
      <c r="I131" s="4">
        <f t="shared" si="21"/>
        <v>0.26</v>
      </c>
      <c r="J131" s="6">
        <f t="shared" si="21"/>
        <v>2.4896000000000029E-2</v>
      </c>
      <c r="K131" s="11">
        <f t="shared" si="22"/>
        <v>9.6609528530917185E-2</v>
      </c>
      <c r="L131" s="18">
        <f t="shared" si="23"/>
        <v>0.99114287803612366</v>
      </c>
      <c r="O131" s="4">
        <f t="shared" si="24"/>
        <v>-3.0372294830736796E-2</v>
      </c>
      <c r="P131" s="6">
        <f t="shared" si="33"/>
        <v>3.0372294830736796E-2</v>
      </c>
      <c r="Q131" s="14"/>
      <c r="R131" s="4">
        <f t="shared" si="25"/>
        <v>-78.699910856904779</v>
      </c>
      <c r="S131" s="5">
        <f t="shared" si="26"/>
        <v>0.31516282003633134</v>
      </c>
      <c r="T131" s="6">
        <f t="shared" si="27"/>
        <v>-2.3370779035917648</v>
      </c>
      <c r="U131" s="14"/>
      <c r="V131" s="4">
        <f t="shared" si="28"/>
        <v>-78.699910856904779</v>
      </c>
      <c r="W131" s="5">
        <f t="shared" si="29"/>
        <v>-0.40579184570949955</v>
      </c>
      <c r="X131" s="5">
        <f t="shared" si="30"/>
        <v>96.38932177349362</v>
      </c>
      <c r="Y131" s="5">
        <f t="shared" si="31"/>
        <v>9.7445279435699454</v>
      </c>
      <c r="Z131" s="5">
        <f t="shared" si="34"/>
        <v>10.356679134492481</v>
      </c>
      <c r="AA131" s="6">
        <f t="shared" si="32"/>
        <v>1.0628199944078842</v>
      </c>
    </row>
    <row r="132" spans="1:27" x14ac:dyDescent="0.25">
      <c r="A132">
        <f t="shared" si="18"/>
        <v>3.3180900277458691E-3</v>
      </c>
      <c r="B132" s="34">
        <v>28.228200000000001</v>
      </c>
      <c r="C132">
        <v>1</v>
      </c>
      <c r="D132" s="4">
        <v>0.75</v>
      </c>
      <c r="E132" s="5">
        <v>0.97654600000000003</v>
      </c>
      <c r="F132" s="7">
        <f t="shared" si="19"/>
        <v>1.3534832406538788</v>
      </c>
      <c r="G132" s="17">
        <f t="shared" si="20"/>
        <v>0.96200772512284449</v>
      </c>
      <c r="I132" s="4">
        <f t="shared" si="21"/>
        <v>0.25</v>
      </c>
      <c r="J132" s="6">
        <f t="shared" si="21"/>
        <v>2.3453999999999975E-2</v>
      </c>
      <c r="K132" s="11">
        <f t="shared" si="22"/>
        <v>9.4697365903708669E-2</v>
      </c>
      <c r="L132" s="18">
        <f t="shared" si="23"/>
        <v>0.99069281499756845</v>
      </c>
      <c r="O132" s="4">
        <f t="shared" si="24"/>
        <v>-2.9382030595775651E-2</v>
      </c>
      <c r="P132" s="6">
        <f t="shared" si="33"/>
        <v>2.9382030595775651E-2</v>
      </c>
      <c r="Q132" s="14"/>
      <c r="R132" s="4">
        <f t="shared" si="25"/>
        <v>-78.64582649169877</v>
      </c>
      <c r="S132" s="5">
        <f t="shared" si="26"/>
        <v>0.30268144776717187</v>
      </c>
      <c r="T132" s="6">
        <f t="shared" si="27"/>
        <v>-2.3570690943437045</v>
      </c>
      <c r="U132" s="14"/>
      <c r="V132" s="4">
        <f t="shared" si="28"/>
        <v>-78.64582649169877</v>
      </c>
      <c r="W132" s="5">
        <f t="shared" si="29"/>
        <v>-0.39364347818704937</v>
      </c>
      <c r="X132" s="5">
        <f t="shared" si="30"/>
        <v>96.078053779205561</v>
      </c>
      <c r="Y132" s="5">
        <f t="shared" si="31"/>
        <v>9.4474253769352146</v>
      </c>
      <c r="Z132" s="5">
        <f t="shared" si="34"/>
        <v>10.047844833248178</v>
      </c>
      <c r="AA132" s="6">
        <f t="shared" si="32"/>
        <v>1.0635537654289196</v>
      </c>
    </row>
    <row r="133" spans="1:27" x14ac:dyDescent="0.25">
      <c r="A133">
        <f t="shared" si="18"/>
        <v>3.3219346681752685E-3</v>
      </c>
      <c r="B133" s="34">
        <v>27.8794</v>
      </c>
      <c r="C133">
        <v>1</v>
      </c>
      <c r="D133" s="4">
        <v>0.76</v>
      </c>
      <c r="E133" s="5">
        <v>0.977935</v>
      </c>
      <c r="F133" s="7">
        <f t="shared" si="19"/>
        <v>1.3368667130068888</v>
      </c>
      <c r="G133" s="17">
        <f t="shared" si="20"/>
        <v>0.96251673141983451</v>
      </c>
      <c r="I133" s="4">
        <f t="shared" si="21"/>
        <v>0.24</v>
      </c>
      <c r="J133" s="6">
        <f t="shared" si="21"/>
        <v>2.2065000000000001E-2</v>
      </c>
      <c r="K133" s="11">
        <f t="shared" si="22"/>
        <v>9.284267358949802E-2</v>
      </c>
      <c r="L133" s="18">
        <f t="shared" si="23"/>
        <v>0.99025045752667329</v>
      </c>
      <c r="O133" s="4">
        <f t="shared" si="24"/>
        <v>-2.8406449229213326E-2</v>
      </c>
      <c r="P133" s="6">
        <f t="shared" si="33"/>
        <v>2.8406449229213326E-2</v>
      </c>
      <c r="Q133" s="14"/>
      <c r="R133" s="4">
        <f t="shared" si="25"/>
        <v>-78.552281569046457</v>
      </c>
      <c r="S133" s="5">
        <f t="shared" si="26"/>
        <v>0.29032860205599464</v>
      </c>
      <c r="T133" s="6">
        <f t="shared" si="27"/>
        <v>-2.3768489001717432</v>
      </c>
      <c r="U133" s="14"/>
      <c r="V133" s="4">
        <f t="shared" si="28"/>
        <v>-78.552281569046457</v>
      </c>
      <c r="W133" s="5">
        <f t="shared" si="29"/>
        <v>-0.38118028034160212</v>
      </c>
      <c r="X133" s="5">
        <f t="shared" si="30"/>
        <v>95.766785784917516</v>
      </c>
      <c r="Y133" s="5">
        <f t="shared" si="31"/>
        <v>9.1414770981425804</v>
      </c>
      <c r="Z133" s="5">
        <f t="shared" si="34"/>
        <v>9.7300050002309035</v>
      </c>
      <c r="AA133" s="6">
        <f t="shared" si="32"/>
        <v>1.0643799569555235</v>
      </c>
    </row>
    <row r="134" spans="1:27" x14ac:dyDescent="0.25">
      <c r="A134">
        <f t="shared" si="18"/>
        <v>3.3257373492276976E-3</v>
      </c>
      <c r="B134" s="34">
        <v>27.5352</v>
      </c>
      <c r="C134">
        <v>1</v>
      </c>
      <c r="D134" s="4">
        <v>0.77</v>
      </c>
      <c r="E134" s="5">
        <v>0.97927399999999998</v>
      </c>
      <c r="F134" s="7">
        <f t="shared" si="19"/>
        <v>1.3206209767324502</v>
      </c>
      <c r="G134" s="17">
        <f t="shared" si="20"/>
        <v>0.96302000194721371</v>
      </c>
      <c r="I134" s="4">
        <f t="shared" si="21"/>
        <v>0.22999999999999998</v>
      </c>
      <c r="J134" s="6">
        <f t="shared" si="21"/>
        <v>2.0726000000000022E-2</v>
      </c>
      <c r="K134" s="11">
        <f t="shared" si="22"/>
        <v>9.1043210162470925E-2</v>
      </c>
      <c r="L134" s="18">
        <f t="shared" si="23"/>
        <v>0.98978323938105839</v>
      </c>
      <c r="O134" s="4">
        <f t="shared" si="24"/>
        <v>-2.7411786998980895E-2</v>
      </c>
      <c r="P134" s="6">
        <f t="shared" si="33"/>
        <v>2.7411786998980895E-2</v>
      </c>
      <c r="Q134" s="14"/>
      <c r="R134" s="4">
        <f t="shared" si="25"/>
        <v>-78.437725315847572</v>
      </c>
      <c r="S134" s="5">
        <f t="shared" si="26"/>
        <v>0.27810206289604722</v>
      </c>
      <c r="T134" s="6">
        <f t="shared" si="27"/>
        <v>-2.3964210482144472</v>
      </c>
      <c r="U134" s="14"/>
      <c r="V134" s="4">
        <f t="shared" si="28"/>
        <v>-78.437725315847572</v>
      </c>
      <c r="W134" s="5">
        <f t="shared" si="29"/>
        <v>-0.36841463859530293</v>
      </c>
      <c r="X134" s="5">
        <f t="shared" si="30"/>
        <v>95.455517790629457</v>
      </c>
      <c r="Y134" s="5">
        <f t="shared" si="31"/>
        <v>8.8267378659093811</v>
      </c>
      <c r="Z134" s="5">
        <f t="shared" si="34"/>
        <v>9.4032175161078726</v>
      </c>
      <c r="AA134" s="6">
        <f t="shared" si="32"/>
        <v>1.0653106117974762</v>
      </c>
    </row>
    <row r="135" spans="1:27" x14ac:dyDescent="0.25">
      <c r="A135">
        <f t="shared" si="18"/>
        <v>3.3294999690356504E-3</v>
      </c>
      <c r="B135" s="34">
        <v>27.195399999999999</v>
      </c>
      <c r="C135">
        <v>1</v>
      </c>
      <c r="D135" s="4">
        <v>0.78</v>
      </c>
      <c r="E135" s="5">
        <v>0.98056500000000002</v>
      </c>
      <c r="F135" s="7">
        <f t="shared" si="19"/>
        <v>1.3047298299857708</v>
      </c>
      <c r="G135" s="17">
        <f t="shared" si="20"/>
        <v>0.96352101905903798</v>
      </c>
      <c r="I135" s="4">
        <f t="shared" si="21"/>
        <v>0.21999999999999997</v>
      </c>
      <c r="J135" s="6">
        <f t="shared" si="21"/>
        <v>1.943499999999998E-2</v>
      </c>
      <c r="K135" s="11">
        <f t="shared" si="22"/>
        <v>8.9296315768615603E-2</v>
      </c>
      <c r="L135" s="18">
        <f t="shared" si="23"/>
        <v>0.9893007156064284</v>
      </c>
      <c r="O135" s="4">
        <f t="shared" si="24"/>
        <v>-2.6404042740527364E-2</v>
      </c>
      <c r="P135" s="6">
        <f t="shared" si="33"/>
        <v>2.6404042740527364E-2</v>
      </c>
      <c r="Q135" s="14"/>
      <c r="R135" s="4">
        <f t="shared" si="25"/>
        <v>-78.288406904146115</v>
      </c>
      <c r="S135" s="5">
        <f t="shared" si="26"/>
        <v>0.26599599251081724</v>
      </c>
      <c r="T135" s="6">
        <f t="shared" si="27"/>
        <v>-2.4157950487411872</v>
      </c>
      <c r="U135" s="14"/>
      <c r="V135" s="4">
        <f t="shared" si="28"/>
        <v>-78.288406904146115</v>
      </c>
      <c r="W135" s="5">
        <f t="shared" si="29"/>
        <v>-0.3553501232092236</v>
      </c>
      <c r="X135" s="5">
        <f t="shared" si="30"/>
        <v>95.144249796341398</v>
      </c>
      <c r="Y135" s="5">
        <f t="shared" si="31"/>
        <v>8.5033653143238528</v>
      </c>
      <c r="Z135" s="5">
        <f t="shared" si="34"/>
        <v>9.067639710366393</v>
      </c>
      <c r="AA135" s="6">
        <f t="shared" si="32"/>
        <v>1.0663589502725497</v>
      </c>
    </row>
    <row r="136" spans="1:27" x14ac:dyDescent="0.25">
      <c r="A136">
        <f t="shared" si="18"/>
        <v>3.333223336963214E-3</v>
      </c>
      <c r="B136" s="34">
        <v>26.8599</v>
      </c>
      <c r="C136">
        <v>1</v>
      </c>
      <c r="D136" s="4">
        <v>0.79</v>
      </c>
      <c r="E136" s="5">
        <v>0.98180999999999996</v>
      </c>
      <c r="F136" s="7">
        <f t="shared" si="19"/>
        <v>1.2891821701032218</v>
      </c>
      <c r="G136" s="17">
        <f t="shared" si="20"/>
        <v>0.96402005641679211</v>
      </c>
      <c r="I136" s="4">
        <f t="shared" si="21"/>
        <v>0.20999999999999996</v>
      </c>
      <c r="J136" s="6">
        <f t="shared" si="21"/>
        <v>1.8190000000000039E-2</v>
      </c>
      <c r="K136" s="11">
        <f t="shared" si="22"/>
        <v>8.7599952693935362E-2</v>
      </c>
      <c r="L136" s="18">
        <f t="shared" si="23"/>
        <v>0.9888024474360767</v>
      </c>
      <c r="O136" s="4">
        <f t="shared" si="24"/>
        <v>-2.5382462052481538E-2</v>
      </c>
      <c r="P136" s="6">
        <f t="shared" si="33"/>
        <v>2.5382462052481538E-2</v>
      </c>
      <c r="Q136" s="14"/>
      <c r="R136" s="4">
        <f t="shared" si="25"/>
        <v>-78.103118080876442</v>
      </c>
      <c r="S136" s="5">
        <f t="shared" si="26"/>
        <v>0.25400804066122851</v>
      </c>
      <c r="T136" s="6">
        <f t="shared" si="27"/>
        <v>-2.434974821063506</v>
      </c>
      <c r="U136" s="14"/>
      <c r="V136" s="4">
        <f t="shared" si="28"/>
        <v>-78.103118080876442</v>
      </c>
      <c r="W136" s="5">
        <f t="shared" si="29"/>
        <v>-0.34199122244635555</v>
      </c>
      <c r="X136" s="5">
        <f t="shared" si="30"/>
        <v>94.832981802053339</v>
      </c>
      <c r="Y136" s="5">
        <f t="shared" si="31"/>
        <v>8.1714138165671031</v>
      </c>
      <c r="Z136" s="5">
        <f t="shared" si="34"/>
        <v>8.7233283522682541</v>
      </c>
      <c r="AA136" s="6">
        <f t="shared" si="32"/>
        <v>1.0675421105931722</v>
      </c>
    </row>
    <row r="137" spans="1:27" x14ac:dyDescent="0.25">
      <c r="A137">
        <f t="shared" si="18"/>
        <v>3.3369060474080919E-3</v>
      </c>
      <c r="B137" s="34">
        <v>26.5288</v>
      </c>
      <c r="C137">
        <v>1</v>
      </c>
      <c r="D137" s="4">
        <v>0.8</v>
      </c>
      <c r="E137" s="5">
        <v>0.98301099999999997</v>
      </c>
      <c r="F137" s="7">
        <f t="shared" si="19"/>
        <v>1.2739763411393978</v>
      </c>
      <c r="G137" s="17">
        <f t="shared" si="20"/>
        <v>0.96451065088150589</v>
      </c>
      <c r="I137" s="4">
        <f t="shared" si="21"/>
        <v>0.19999999999999996</v>
      </c>
      <c r="J137" s="6">
        <f t="shared" si="21"/>
        <v>1.6989000000000032E-2</v>
      </c>
      <c r="K137" s="11">
        <f t="shared" si="22"/>
        <v>8.5953151857919088E-2</v>
      </c>
      <c r="L137" s="18">
        <f t="shared" si="23"/>
        <v>0.98827091460723404</v>
      </c>
      <c r="O137" s="4">
        <f t="shared" si="24"/>
        <v>-2.4335990039148457E-2</v>
      </c>
      <c r="P137" s="6">
        <f t="shared" si="33"/>
        <v>2.4335990039148457E-2</v>
      </c>
      <c r="Q137" s="14"/>
      <c r="R137" s="4">
        <f t="shared" si="25"/>
        <v>-77.903166946332775</v>
      </c>
      <c r="S137" s="5">
        <f t="shared" si="26"/>
        <v>0.24214298644331247</v>
      </c>
      <c r="T137" s="6">
        <f t="shared" si="27"/>
        <v>-2.4539528769946997</v>
      </c>
      <c r="U137" s="14"/>
      <c r="V137" s="4">
        <f t="shared" si="28"/>
        <v>-77.903166946332775</v>
      </c>
      <c r="W137" s="5">
        <f t="shared" si="29"/>
        <v>-0.32834339202916596</v>
      </c>
      <c r="X137" s="5">
        <f t="shared" si="30"/>
        <v>94.521713807765266</v>
      </c>
      <c r="Y137" s="5">
        <f t="shared" si="31"/>
        <v>7.8307307896910539</v>
      </c>
      <c r="Z137" s="5">
        <f t="shared" si="34"/>
        <v>8.3701396416253147</v>
      </c>
      <c r="AA137" s="6">
        <f t="shared" si="32"/>
        <v>1.0688835903597118</v>
      </c>
    </row>
    <row r="138" spans="1:27" x14ac:dyDescent="0.25">
      <c r="A138">
        <f t="shared" si="18"/>
        <v>3.3405511508532771E-3</v>
      </c>
      <c r="B138" s="34">
        <v>26.201799999999999</v>
      </c>
      <c r="C138">
        <v>1</v>
      </c>
      <c r="D138" s="4">
        <v>0.81</v>
      </c>
      <c r="E138" s="5">
        <v>0.98416899999999996</v>
      </c>
      <c r="F138" s="7">
        <f t="shared" si="19"/>
        <v>1.2590925306198686</v>
      </c>
      <c r="G138" s="17">
        <f t="shared" si="20"/>
        <v>0.96499933661900983</v>
      </c>
      <c r="I138" s="4">
        <f t="shared" si="21"/>
        <v>0.18999999999999995</v>
      </c>
      <c r="J138" s="6">
        <f t="shared" si="21"/>
        <v>1.5831000000000039E-2</v>
      </c>
      <c r="K138" s="11">
        <f t="shared" si="22"/>
        <v>8.4353017557773663E-2</v>
      </c>
      <c r="L138" s="18">
        <f t="shared" si="23"/>
        <v>0.98776611725256069</v>
      </c>
      <c r="O138" s="4">
        <f t="shared" si="24"/>
        <v>-2.3318532398563002E-2</v>
      </c>
      <c r="P138" s="6">
        <f t="shared" si="33"/>
        <v>2.3318532398563002E-2</v>
      </c>
      <c r="Q138" s="14"/>
      <c r="R138" s="4">
        <f t="shared" si="25"/>
        <v>-77.644288536127888</v>
      </c>
      <c r="S138" s="5">
        <f t="shared" si="26"/>
        <v>0.23039124769108302</v>
      </c>
      <c r="T138" s="6">
        <f t="shared" si="27"/>
        <v>-2.4727446963825779</v>
      </c>
      <c r="U138" s="14"/>
      <c r="V138" s="4">
        <f t="shared" si="28"/>
        <v>-77.644288536127888</v>
      </c>
      <c r="W138" s="5">
        <f t="shared" si="29"/>
        <v>-0.31440192561201358</v>
      </c>
      <c r="X138" s="5">
        <f t="shared" si="30"/>
        <v>94.210445813477207</v>
      </c>
      <c r="Y138" s="5">
        <f t="shared" si="31"/>
        <v>7.4815763143965803</v>
      </c>
      <c r="Z138" s="5">
        <f t="shared" si="34"/>
        <v>8.0083291993922785</v>
      </c>
      <c r="AA138" s="6">
        <f t="shared" si="32"/>
        <v>1.0704066713831526</v>
      </c>
    </row>
    <row r="139" spans="1:27" x14ac:dyDescent="0.25">
      <c r="A139">
        <f t="shared" si="18"/>
        <v>3.34415725565079E-3</v>
      </c>
      <c r="B139" s="34">
        <v>25.879000000000001</v>
      </c>
      <c r="C139">
        <v>1</v>
      </c>
      <c r="D139" s="4">
        <v>0.82</v>
      </c>
      <c r="E139" s="5">
        <v>0.985286</v>
      </c>
      <c r="F139" s="7">
        <f t="shared" si="19"/>
        <v>1.2445295032796015</v>
      </c>
      <c r="G139" s="17">
        <f t="shared" si="20"/>
        <v>0.96547995810186693</v>
      </c>
      <c r="I139" s="4">
        <f t="shared" si="21"/>
        <v>0.18000000000000005</v>
      </c>
      <c r="J139" s="6">
        <f t="shared" si="21"/>
        <v>1.4714000000000005E-2</v>
      </c>
      <c r="K139" s="11">
        <f t="shared" si="22"/>
        <v>8.2798703819593769E-2</v>
      </c>
      <c r="L139" s="18">
        <f t="shared" si="23"/>
        <v>0.98726719952710373</v>
      </c>
      <c r="O139" s="4">
        <f t="shared" si="24"/>
        <v>-2.2315378065956255E-2</v>
      </c>
      <c r="P139" s="6">
        <f t="shared" si="33"/>
        <v>2.2315378065956255E-2</v>
      </c>
      <c r="Q139" s="14"/>
      <c r="R139" s="4">
        <f t="shared" si="25"/>
        <v>-77.351288647743488</v>
      </c>
      <c r="S139" s="5">
        <f t="shared" si="26"/>
        <v>0.21875754947869641</v>
      </c>
      <c r="T139" s="6">
        <f t="shared" si="27"/>
        <v>-2.4913428720661859</v>
      </c>
      <c r="U139" s="14"/>
      <c r="V139" s="4">
        <f t="shared" si="28"/>
        <v>-77.351288647743488</v>
      </c>
      <c r="W139" s="5">
        <f t="shared" si="29"/>
        <v>-0.30017369372741831</v>
      </c>
      <c r="X139" s="5">
        <f t="shared" si="30"/>
        <v>93.899177819189163</v>
      </c>
      <c r="Y139" s="5">
        <f t="shared" si="31"/>
        <v>7.1237968571374832</v>
      </c>
      <c r="Z139" s="5">
        <f t="shared" si="34"/>
        <v>7.6377520580723512</v>
      </c>
      <c r="AA139" s="6">
        <f t="shared" si="32"/>
        <v>1.0721462460597715</v>
      </c>
    </row>
    <row r="140" spans="1:27" x14ac:dyDescent="0.25">
      <c r="A140">
        <f t="shared" si="18"/>
        <v>3.3477263247120455E-3</v>
      </c>
      <c r="B140" s="34">
        <v>25.560199999999998</v>
      </c>
      <c r="C140">
        <v>1</v>
      </c>
      <c r="D140" s="4">
        <v>0.83</v>
      </c>
      <c r="E140" s="5">
        <v>0.98636500000000005</v>
      </c>
      <c r="F140" s="7">
        <f t="shared" si="19"/>
        <v>1.2302726281880545</v>
      </c>
      <c r="G140" s="17">
        <f t="shared" si="20"/>
        <v>0.96595790155497774</v>
      </c>
      <c r="I140" s="4">
        <f t="shared" si="21"/>
        <v>0.17000000000000004</v>
      </c>
      <c r="J140" s="6">
        <f t="shared" si="21"/>
        <v>1.3634999999999953E-2</v>
      </c>
      <c r="K140" s="11">
        <f t="shared" si="22"/>
        <v>8.1287965532239853E-2</v>
      </c>
      <c r="L140" s="18">
        <f t="shared" si="23"/>
        <v>0.98668827332294595</v>
      </c>
      <c r="O140" s="4">
        <f t="shared" si="24"/>
        <v>-2.1233903956301335E-2</v>
      </c>
      <c r="P140" s="6">
        <f t="shared" si="33"/>
        <v>2.1233903956301335E-2</v>
      </c>
      <c r="Q140" s="14"/>
      <c r="R140" s="4">
        <f t="shared" si="25"/>
        <v>-77.050512812949648</v>
      </c>
      <c r="S140" s="5">
        <f t="shared" si="26"/>
        <v>0.20723579375720808</v>
      </c>
      <c r="T140" s="6">
        <f t="shared" si="27"/>
        <v>-2.5097572988189221</v>
      </c>
      <c r="U140" s="14"/>
      <c r="V140" s="4">
        <f t="shared" si="28"/>
        <v>-77.050512812949648</v>
      </c>
      <c r="W140" s="5">
        <f t="shared" si="29"/>
        <v>-0.2856782941982558</v>
      </c>
      <c r="X140" s="5">
        <f t="shared" si="30"/>
        <v>93.587909824901118</v>
      </c>
      <c r="Y140" s="5">
        <f t="shared" si="31"/>
        <v>6.7575485758734519</v>
      </c>
      <c r="Z140" s="5">
        <f t="shared" si="34"/>
        <v>7.2585626519317543</v>
      </c>
      <c r="AA140" s="6">
        <f t="shared" si="32"/>
        <v>1.0741413946837286</v>
      </c>
    </row>
    <row r="141" spans="1:27" x14ac:dyDescent="0.25">
      <c r="A141">
        <f t="shared" si="18"/>
        <v>3.3512580958017452E-3</v>
      </c>
      <c r="B141" s="34">
        <v>25.2454</v>
      </c>
      <c r="C141">
        <v>1</v>
      </c>
      <c r="D141" s="4">
        <v>0.84</v>
      </c>
      <c r="E141" s="5">
        <v>0.98740600000000001</v>
      </c>
      <c r="F141" s="7">
        <f t="shared" si="19"/>
        <v>1.2163165302670629</v>
      </c>
      <c r="G141" s="17">
        <f t="shared" si="20"/>
        <v>0.96642880704353828</v>
      </c>
      <c r="I141" s="4">
        <f t="shared" si="21"/>
        <v>0.16000000000000003</v>
      </c>
      <c r="J141" s="6">
        <f t="shared" si="21"/>
        <v>1.2593999999999994E-2</v>
      </c>
      <c r="K141" s="11">
        <f t="shared" si="22"/>
        <v>7.9819583113030029E-2</v>
      </c>
      <c r="L141" s="18">
        <f t="shared" si="23"/>
        <v>0.98613018171916067</v>
      </c>
      <c r="O141" s="4">
        <f t="shared" si="24"/>
        <v>-2.0180740679344604E-2</v>
      </c>
      <c r="P141" s="6">
        <f t="shared" si="33"/>
        <v>2.0180740679344604E-2</v>
      </c>
      <c r="Q141" s="14"/>
      <c r="R141" s="4">
        <f t="shared" si="25"/>
        <v>-76.705008487661999</v>
      </c>
      <c r="S141" s="5">
        <f t="shared" si="26"/>
        <v>0.19582705416657795</v>
      </c>
      <c r="T141" s="6">
        <f t="shared" si="27"/>
        <v>-2.5279864022136995</v>
      </c>
      <c r="U141" s="14"/>
      <c r="V141" s="4">
        <f t="shared" si="28"/>
        <v>-76.705008487661999</v>
      </c>
      <c r="W141" s="5">
        <f t="shared" si="29"/>
        <v>-0.27090182397849294</v>
      </c>
      <c r="X141" s="5">
        <f t="shared" si="30"/>
        <v>93.276641830613059</v>
      </c>
      <c r="Y141" s="5">
        <f t="shared" si="31"/>
        <v>6.3827803434395314</v>
      </c>
      <c r="Z141" s="5">
        <f t="shared" si="34"/>
        <v>6.8707148070176913</v>
      </c>
      <c r="AA141" s="6">
        <f t="shared" si="32"/>
        <v>1.0764454418488141</v>
      </c>
    </row>
    <row r="142" spans="1:27" x14ac:dyDescent="0.25">
      <c r="A142">
        <f t="shared" si="18"/>
        <v>3.3547545594469221E-3</v>
      </c>
      <c r="B142" s="34">
        <v>24.9344</v>
      </c>
      <c r="C142">
        <v>1</v>
      </c>
      <c r="D142" s="4">
        <v>0.85</v>
      </c>
      <c r="E142" s="5">
        <v>0.98841100000000004</v>
      </c>
      <c r="F142" s="7">
        <f t="shared" si="19"/>
        <v>1.2026471918817609</v>
      </c>
      <c r="G142" s="17">
        <f t="shared" si="20"/>
        <v>0.96689742298301595</v>
      </c>
      <c r="I142" s="4">
        <f t="shared" si="21"/>
        <v>0.15000000000000002</v>
      </c>
      <c r="J142" s="6">
        <f t="shared" si="21"/>
        <v>1.158899999999996E-2</v>
      </c>
      <c r="K142" s="11">
        <f t="shared" si="22"/>
        <v>7.8391463452055762E-2</v>
      </c>
      <c r="L142" s="18">
        <f t="shared" si="23"/>
        <v>0.98556649662819418</v>
      </c>
      <c r="O142" s="4">
        <f t="shared" si="24"/>
        <v>-1.912418708271919E-2</v>
      </c>
      <c r="P142" s="6">
        <f t="shared" si="33"/>
        <v>1.912418708271919E-2</v>
      </c>
      <c r="Q142" s="14"/>
      <c r="R142" s="4">
        <f t="shared" si="25"/>
        <v>-76.316551856865004</v>
      </c>
      <c r="S142" s="5">
        <f t="shared" si="26"/>
        <v>0.18452512039818905</v>
      </c>
      <c r="T142" s="6">
        <f t="shared" si="27"/>
        <v>-2.5460402420942319</v>
      </c>
      <c r="U142" s="14"/>
      <c r="V142" s="4">
        <f t="shared" si="28"/>
        <v>-76.316551856865004</v>
      </c>
      <c r="W142" s="5">
        <f t="shared" si="29"/>
        <v>-0.2558539226457589</v>
      </c>
      <c r="X142" s="5">
        <f t="shared" si="30"/>
        <v>92.965373836325</v>
      </c>
      <c r="Y142" s="5">
        <f t="shared" si="31"/>
        <v>5.9996477513155844</v>
      </c>
      <c r="Z142" s="5">
        <f t="shared" si="34"/>
        <v>6.4743617309761703</v>
      </c>
      <c r="AA142" s="6">
        <f t="shared" si="32"/>
        <v>1.0791236418098866</v>
      </c>
    </row>
    <row r="143" spans="1:27" x14ac:dyDescent="0.25">
      <c r="A143">
        <f t="shared" si="18"/>
        <v>3.3582143434036111E-3</v>
      </c>
      <c r="B143" s="34">
        <v>24.627300000000002</v>
      </c>
      <c r="C143">
        <v>1</v>
      </c>
      <c r="D143" s="4">
        <v>0.86</v>
      </c>
      <c r="E143" s="5">
        <v>0.98938099999999995</v>
      </c>
      <c r="F143" s="7">
        <f t="shared" si="19"/>
        <v>1.18926401854122</v>
      </c>
      <c r="G143" s="17">
        <f t="shared" si="20"/>
        <v>0.96735712618882996</v>
      </c>
      <c r="I143" s="4">
        <f t="shared" si="21"/>
        <v>0.14000000000000001</v>
      </c>
      <c r="J143" s="6">
        <f t="shared" si="21"/>
        <v>1.0619000000000045E-2</v>
      </c>
      <c r="K143" s="11">
        <f t="shared" si="22"/>
        <v>7.7002951815677761E-2</v>
      </c>
      <c r="L143" s="18">
        <f t="shared" si="23"/>
        <v>0.98502717378371063</v>
      </c>
      <c r="O143" s="4">
        <f t="shared" si="24"/>
        <v>-1.8101487579895919E-2</v>
      </c>
      <c r="P143" s="6">
        <f t="shared" si="33"/>
        <v>1.8101487579895919E-2</v>
      </c>
      <c r="Q143" s="14"/>
      <c r="R143" s="4">
        <f t="shared" si="25"/>
        <v>-75.88907640328253</v>
      </c>
      <c r="S143" s="5">
        <f t="shared" si="26"/>
        <v>0.17333464397675147</v>
      </c>
      <c r="T143" s="6">
        <f t="shared" si="27"/>
        <v>-2.5639115225946885</v>
      </c>
      <c r="U143" s="14"/>
      <c r="V143" s="4">
        <f t="shared" si="28"/>
        <v>-75.88907640328253</v>
      </c>
      <c r="W143" s="5">
        <f t="shared" si="29"/>
        <v>-0.24053314925486391</v>
      </c>
      <c r="X143" s="5">
        <f t="shared" si="30"/>
        <v>92.654105842036927</v>
      </c>
      <c r="Y143" s="5">
        <f t="shared" si="31"/>
        <v>5.6079950340849258</v>
      </c>
      <c r="Z143" s="5">
        <f t="shared" si="34"/>
        <v>6.0693560026645059</v>
      </c>
      <c r="AA143" s="6">
        <f t="shared" si="32"/>
        <v>1.0822684338654842</v>
      </c>
    </row>
    <row r="144" spans="1:27" x14ac:dyDescent="0.25">
      <c r="A144">
        <f t="shared" si="18"/>
        <v>3.3616383280555611E-3</v>
      </c>
      <c r="B144" s="34">
        <v>24.324000000000002</v>
      </c>
      <c r="C144">
        <v>1</v>
      </c>
      <c r="D144" s="4">
        <v>0.87</v>
      </c>
      <c r="E144" s="5">
        <v>0.99031800000000003</v>
      </c>
      <c r="F144" s="7">
        <f t="shared" si="19"/>
        <v>1.1761577632216926</v>
      </c>
      <c r="G144" s="17">
        <f t="shared" si="20"/>
        <v>0.96780941070877557</v>
      </c>
      <c r="I144" s="4">
        <f t="shared" si="21"/>
        <v>0.13</v>
      </c>
      <c r="J144" s="6">
        <f t="shared" si="21"/>
        <v>9.6819999999999684E-3</v>
      </c>
      <c r="K144" s="11">
        <f t="shared" si="22"/>
        <v>7.5652515956663599E-2</v>
      </c>
      <c r="L144" s="18">
        <f t="shared" si="23"/>
        <v>0.98446062414613966</v>
      </c>
      <c r="O144" s="4">
        <f t="shared" si="24"/>
        <v>-1.7058723363162647E-2</v>
      </c>
      <c r="P144" s="6">
        <f t="shared" si="33"/>
        <v>1.7058723363162647E-2</v>
      </c>
      <c r="Q144" s="14"/>
      <c r="R144" s="4">
        <f t="shared" si="25"/>
        <v>-75.438665427785196</v>
      </c>
      <c r="S144" s="5">
        <f t="shared" si="26"/>
        <v>0.16225299287820524</v>
      </c>
      <c r="T144" s="6">
        <f t="shared" si="27"/>
        <v>-2.5816045814466899</v>
      </c>
      <c r="U144" s="14"/>
      <c r="V144" s="4">
        <f t="shared" si="28"/>
        <v>-75.438665427785196</v>
      </c>
      <c r="W144" s="5">
        <f t="shared" si="29"/>
        <v>-0.22495095860137579</v>
      </c>
      <c r="X144" s="5">
        <f t="shared" si="30"/>
        <v>92.342837847748882</v>
      </c>
      <c r="Y144" s="5">
        <f t="shared" si="31"/>
        <v>5.20787312531077</v>
      </c>
      <c r="Z144" s="5">
        <f t="shared" si="34"/>
        <v>5.6557495615537619</v>
      </c>
      <c r="AA144" s="6">
        <f t="shared" si="32"/>
        <v>1.0859998747024517</v>
      </c>
    </row>
    <row r="145" spans="1:27" x14ac:dyDescent="0.25">
      <c r="A145">
        <f t="shared" si="18"/>
        <v>3.3650285371245097E-3</v>
      </c>
      <c r="B145" s="34">
        <v>24.0243</v>
      </c>
      <c r="C145">
        <v>1</v>
      </c>
      <c r="D145" s="4">
        <v>0.88</v>
      </c>
      <c r="E145" s="5">
        <v>0.99122299999999997</v>
      </c>
      <c r="F145" s="7">
        <f t="shared" si="19"/>
        <v>1.1633151559959709</v>
      </c>
      <c r="G145" s="17">
        <f t="shared" si="20"/>
        <v>0.96825848689550986</v>
      </c>
      <c r="I145" s="4">
        <f t="shared" si="21"/>
        <v>0.12</v>
      </c>
      <c r="J145" s="6">
        <f t="shared" si="21"/>
        <v>8.7770000000000348E-3</v>
      </c>
      <c r="K145" s="11">
        <f t="shared" si="22"/>
        <v>7.4338248384752406E-2</v>
      </c>
      <c r="L145" s="18">
        <f t="shared" si="23"/>
        <v>0.98390355242307703</v>
      </c>
      <c r="O145" s="4">
        <f t="shared" si="24"/>
        <v>-1.6028792871432291E-2</v>
      </c>
      <c r="P145" s="6">
        <f t="shared" si="33"/>
        <v>1.6028792871432291E-2</v>
      </c>
      <c r="Q145" s="14"/>
      <c r="R145" s="4">
        <f t="shared" si="25"/>
        <v>-74.943317715023184</v>
      </c>
      <c r="S145" s="5">
        <f t="shared" si="26"/>
        <v>0.151273822205788</v>
      </c>
      <c r="T145" s="6">
        <f t="shared" si="27"/>
        <v>-2.599129676608106</v>
      </c>
      <c r="U145" s="14"/>
      <c r="V145" s="4">
        <f t="shared" si="28"/>
        <v>-74.943317715023184</v>
      </c>
      <c r="W145" s="5">
        <f t="shared" si="29"/>
        <v>-0.20910733794269507</v>
      </c>
      <c r="X145" s="5">
        <f t="shared" si="30"/>
        <v>92.031569853460823</v>
      </c>
      <c r="Y145" s="5">
        <f t="shared" si="31"/>
        <v>4.7994364740321158</v>
      </c>
      <c r="Z145" s="5">
        <f t="shared" si="34"/>
        <v>5.2336936969167027</v>
      </c>
      <c r="AA145" s="6">
        <f t="shared" si="32"/>
        <v>1.0904808773351171</v>
      </c>
    </row>
    <row r="146" spans="1:27" x14ac:dyDescent="0.25">
      <c r="A146">
        <f t="shared" si="18"/>
        <v>3.3683847449896961E-3</v>
      </c>
      <c r="B146" s="34">
        <v>23.728200000000001</v>
      </c>
      <c r="C146">
        <v>1</v>
      </c>
      <c r="D146" s="4">
        <v>0.89</v>
      </c>
      <c r="E146" s="5">
        <v>0.99209800000000004</v>
      </c>
      <c r="F146" s="7">
        <f t="shared" si="19"/>
        <v>1.1507317683405061</v>
      </c>
      <c r="G146" s="17">
        <f t="shared" si="20"/>
        <v>0.96870259829546579</v>
      </c>
      <c r="I146" s="4">
        <f t="shared" si="21"/>
        <v>0.10999999999999999</v>
      </c>
      <c r="J146" s="6">
        <f t="shared" si="21"/>
        <v>7.9019999999999646E-3</v>
      </c>
      <c r="K146" s="11">
        <f t="shared" si="22"/>
        <v>7.3059182332861558E-2</v>
      </c>
      <c r="L146" s="18">
        <f t="shared" si="23"/>
        <v>0.98326262822204868</v>
      </c>
      <c r="O146" s="4">
        <f t="shared" si="24"/>
        <v>-1.4918605898944453E-2</v>
      </c>
      <c r="P146" s="6">
        <f t="shared" si="33"/>
        <v>1.4918605898944453E-2</v>
      </c>
      <c r="Q146" s="14"/>
      <c r="R146" s="4">
        <f t="shared" si="25"/>
        <v>-74.433847522163063</v>
      </c>
      <c r="S146" s="5">
        <f t="shared" si="26"/>
        <v>0.14039806030533311</v>
      </c>
      <c r="T146" s="6">
        <f t="shared" si="27"/>
        <v>-2.6164854493986582</v>
      </c>
      <c r="U146" s="14"/>
      <c r="V146" s="4">
        <f t="shared" si="28"/>
        <v>-74.433847522163063</v>
      </c>
      <c r="W146" s="5">
        <f t="shared" si="29"/>
        <v>-0.19301570941672982</v>
      </c>
      <c r="X146" s="5">
        <f t="shared" si="30"/>
        <v>91.720301859172764</v>
      </c>
      <c r="Y146" s="5">
        <f t="shared" si="31"/>
        <v>4.3826314621849018</v>
      </c>
      <c r="Z146" s="5">
        <f t="shared" si="34"/>
        <v>4.8031390367936524</v>
      </c>
      <c r="AA146" s="6">
        <f t="shared" si="32"/>
        <v>1.0959486505395351</v>
      </c>
    </row>
    <row r="147" spans="1:27" x14ac:dyDescent="0.25">
      <c r="A147">
        <f t="shared" si="18"/>
        <v>3.3717067276001511E-3</v>
      </c>
      <c r="B147" s="34">
        <v>23.435700000000001</v>
      </c>
      <c r="C147">
        <v>1</v>
      </c>
      <c r="D147" s="4">
        <v>0.9</v>
      </c>
      <c r="E147" s="5">
        <v>0.99294300000000002</v>
      </c>
      <c r="F147" s="7">
        <f t="shared" si="19"/>
        <v>1.1384032589657844</v>
      </c>
      <c r="G147" s="17">
        <f t="shared" si="20"/>
        <v>0.96913812509839237</v>
      </c>
      <c r="I147" s="4">
        <f t="shared" si="21"/>
        <v>9.9999999999999978E-2</v>
      </c>
      <c r="J147" s="6">
        <f t="shared" si="21"/>
        <v>7.05699999999998E-3</v>
      </c>
      <c r="K147" s="11">
        <f t="shared" si="22"/>
        <v>7.1814379651216134E-2</v>
      </c>
      <c r="L147" s="18">
        <f t="shared" si="23"/>
        <v>0.98267227737313967</v>
      </c>
      <c r="O147" s="4">
        <f t="shared" si="24"/>
        <v>-1.3868528605445412E-2</v>
      </c>
      <c r="P147" s="6">
        <f t="shared" si="33"/>
        <v>1.3868528605445412E-2</v>
      </c>
      <c r="Q147" s="14"/>
      <c r="R147" s="4">
        <f t="shared" si="25"/>
        <v>-73.878930050421943</v>
      </c>
      <c r="S147" s="5">
        <f t="shared" si="26"/>
        <v>0.12962663054923257</v>
      </c>
      <c r="T147" s="6">
        <f t="shared" si="27"/>
        <v>-2.6336705492862396</v>
      </c>
      <c r="U147" s="14"/>
      <c r="V147" s="4">
        <f t="shared" si="28"/>
        <v>-73.878930050421943</v>
      </c>
      <c r="W147" s="5">
        <f t="shared" si="29"/>
        <v>-0.17666436786237666</v>
      </c>
      <c r="X147" s="5">
        <f t="shared" si="30"/>
        <v>91.409033864884705</v>
      </c>
      <c r="Y147" s="5">
        <f t="shared" si="31"/>
        <v>3.9574037666737523</v>
      </c>
      <c r="Z147" s="5">
        <f t="shared" si="34"/>
        <v>4.3640355367359689</v>
      </c>
      <c r="AA147" s="6">
        <f t="shared" si="32"/>
        <v>1.1027521562208438</v>
      </c>
    </row>
    <row r="148" spans="1:27" x14ac:dyDescent="0.25">
      <c r="A148">
        <f t="shared" si="18"/>
        <v>3.3749954015687656E-3</v>
      </c>
      <c r="B148" s="34">
        <v>23.146699999999999</v>
      </c>
      <c r="C148">
        <v>1</v>
      </c>
      <c r="D148" s="4">
        <v>0.91</v>
      </c>
      <c r="E148" s="5">
        <v>0.99375999999999998</v>
      </c>
      <c r="F148" s="7">
        <f t="shared" si="19"/>
        <v>1.1263212088517991</v>
      </c>
      <c r="G148" s="17">
        <f t="shared" si="20"/>
        <v>0.96956707150814792</v>
      </c>
      <c r="I148" s="4">
        <f t="shared" si="21"/>
        <v>8.9999999999999969E-2</v>
      </c>
      <c r="J148" s="6">
        <f t="shared" si="21"/>
        <v>6.2400000000000233E-3</v>
      </c>
      <c r="K148" s="11">
        <f t="shared" si="22"/>
        <v>7.0602513731194902E-2</v>
      </c>
      <c r="L148" s="18">
        <f t="shared" si="23"/>
        <v>0.98202358059525419</v>
      </c>
      <c r="O148" s="4">
        <f t="shared" si="24"/>
        <v>-1.2765667057234318E-2</v>
      </c>
      <c r="P148" s="6">
        <f t="shared" si="33"/>
        <v>1.2765667057234318E-2</v>
      </c>
      <c r="Q148" s="14"/>
      <c r="R148" s="4">
        <f t="shared" si="25"/>
        <v>-73.303012302066563</v>
      </c>
      <c r="S148" s="5">
        <f t="shared" si="26"/>
        <v>0.11895675444718136</v>
      </c>
      <c r="T148" s="6">
        <f t="shared" si="27"/>
        <v>-2.6506895298590747</v>
      </c>
      <c r="U148" s="14"/>
      <c r="V148" s="4">
        <f t="shared" si="28"/>
        <v>-73.303012302066563</v>
      </c>
      <c r="W148" s="5">
        <f t="shared" si="29"/>
        <v>-0.16006812625231487</v>
      </c>
      <c r="X148" s="5">
        <f t="shared" si="30"/>
        <v>91.097765870596646</v>
      </c>
      <c r="Y148" s="5">
        <f t="shared" si="31"/>
        <v>3.5238024750812778</v>
      </c>
      <c r="Z148" s="5">
        <f t="shared" si="34"/>
        <v>3.9164324683155201</v>
      </c>
      <c r="AA148" s="59">
        <f t="shared" si="32"/>
        <v>1.1114222479865834</v>
      </c>
    </row>
    <row r="149" spans="1:27" x14ac:dyDescent="0.25">
      <c r="A149">
        <f t="shared" si="18"/>
        <v>3.3782516939398557E-3</v>
      </c>
      <c r="B149" s="34">
        <v>22.8611</v>
      </c>
      <c r="C149">
        <v>1</v>
      </c>
      <c r="D149" s="4">
        <v>0.92</v>
      </c>
      <c r="E149" s="5">
        <v>0.99455000000000005</v>
      </c>
      <c r="F149" s="7">
        <f t="shared" si="19"/>
        <v>1.1144774170870286</v>
      </c>
      <c r="G149" s="17">
        <f t="shared" si="20"/>
        <v>0.96999059121467623</v>
      </c>
      <c r="I149" s="4">
        <f t="shared" si="21"/>
        <v>7.999999999999996E-2</v>
      </c>
      <c r="J149" s="6">
        <f t="shared" si="21"/>
        <v>5.4499999999999549E-3</v>
      </c>
      <c r="K149" s="11">
        <f t="shared" si="22"/>
        <v>6.942230903336713E-2</v>
      </c>
      <c r="L149" s="18">
        <f t="shared" si="23"/>
        <v>0.98131279337389765</v>
      </c>
      <c r="O149" s="4">
        <f t="shared" si="24"/>
        <v>-1.1604888624720859E-2</v>
      </c>
      <c r="P149" s="6">
        <f t="shared" si="33"/>
        <v>1.1604888624720859E-2</v>
      </c>
      <c r="Q149" s="14"/>
      <c r="R149" s="4">
        <f t="shared" si="25"/>
        <v>-72.700282307995209</v>
      </c>
      <c r="S149" s="5">
        <f t="shared" si="26"/>
        <v>0.10838561081841977</v>
      </c>
      <c r="T149" s="6">
        <f t="shared" si="27"/>
        <v>-2.6675470073130216</v>
      </c>
      <c r="U149" s="14"/>
      <c r="V149" s="4">
        <f t="shared" si="28"/>
        <v>-72.700282307995209</v>
      </c>
      <c r="W149" s="5">
        <f t="shared" si="29"/>
        <v>-0.14322951485255381</v>
      </c>
      <c r="X149" s="5">
        <f t="shared" si="30"/>
        <v>90.786497876308601</v>
      </c>
      <c r="Y149" s="5">
        <f t="shared" si="31"/>
        <v>3.0818762418347663</v>
      </c>
      <c r="Z149" s="5">
        <f t="shared" si="34"/>
        <v>3.4603784074004125</v>
      </c>
      <c r="AA149" s="6">
        <f t="shared" si="32"/>
        <v>1.1228154980487823</v>
      </c>
    </row>
    <row r="150" spans="1:27" x14ac:dyDescent="0.25">
      <c r="A150">
        <f t="shared" si="18"/>
        <v>3.3814753985829593E-3</v>
      </c>
      <c r="B150" s="34">
        <v>22.578900000000001</v>
      </c>
      <c r="C150">
        <v>1</v>
      </c>
      <c r="D150" s="4">
        <v>0.93</v>
      </c>
      <c r="E150" s="5">
        <v>0.995313</v>
      </c>
      <c r="F150" s="7">
        <f t="shared" si="19"/>
        <v>1.1028679914264441</v>
      </c>
      <c r="G150" s="17">
        <f t="shared" si="20"/>
        <v>0.97040537995289478</v>
      </c>
      <c r="I150" s="4">
        <f t="shared" si="21"/>
        <v>6.9999999999999951E-2</v>
      </c>
      <c r="J150" s="6">
        <f t="shared" si="21"/>
        <v>4.6869999999999967E-3</v>
      </c>
      <c r="K150" s="11">
        <f t="shared" si="22"/>
        <v>6.8272943227745492E-2</v>
      </c>
      <c r="L150" s="18">
        <f t="shared" si="23"/>
        <v>0.98072735247089948</v>
      </c>
      <c r="O150" s="4">
        <f t="shared" si="24"/>
        <v>-1.0580591100498983E-2</v>
      </c>
      <c r="P150" s="6">
        <f t="shared" si="33"/>
        <v>1.0580591100498983E-2</v>
      </c>
      <c r="Q150" s="14"/>
      <c r="R150" s="4">
        <f t="shared" si="25"/>
        <v>-72.041428618537253</v>
      </c>
      <c r="S150" s="5">
        <f t="shared" si="26"/>
        <v>9.791405171862648E-2</v>
      </c>
      <c r="T150" s="6">
        <f t="shared" si="27"/>
        <v>-2.6842417368986053</v>
      </c>
      <c r="U150" s="14"/>
      <c r="V150" s="4">
        <f t="shared" si="28"/>
        <v>-72.041428618537253</v>
      </c>
      <c r="W150" s="5">
        <f t="shared" si="29"/>
        <v>-0.12613758941822803</v>
      </c>
      <c r="X150" s="5">
        <f t="shared" si="30"/>
        <v>90.475229882020543</v>
      </c>
      <c r="Y150" s="5">
        <f t="shared" si="31"/>
        <v>2.6315690032343775</v>
      </c>
      <c r="Z150" s="5">
        <f t="shared" si="34"/>
        <v>2.9958212221872031</v>
      </c>
      <c r="AA150" s="6">
        <f t="shared" si="32"/>
        <v>1.1384163662458158</v>
      </c>
    </row>
    <row r="151" spans="1:27" x14ac:dyDescent="0.25">
      <c r="A151">
        <f t="shared" si="18"/>
        <v>3.3846674564224064E-3</v>
      </c>
      <c r="B151" s="34">
        <v>22.3</v>
      </c>
      <c r="C151">
        <v>1</v>
      </c>
      <c r="D151" s="4">
        <v>0.94</v>
      </c>
      <c r="E151" s="5">
        <v>0.99605100000000002</v>
      </c>
      <c r="F151" s="7">
        <f t="shared" si="19"/>
        <v>1.0914850497857373</v>
      </c>
      <c r="G151" s="17">
        <f t="shared" si="20"/>
        <v>0.97081377670932323</v>
      </c>
      <c r="I151" s="4">
        <f t="shared" si="21"/>
        <v>6.0000000000000053E-2</v>
      </c>
      <c r="J151" s="6">
        <f t="shared" si="21"/>
        <v>3.9489999999999803E-3</v>
      </c>
      <c r="K151" s="11">
        <f t="shared" si="22"/>
        <v>6.7153219154261784E-2</v>
      </c>
      <c r="L151" s="18">
        <f t="shared" si="23"/>
        <v>0.98009697071222712</v>
      </c>
      <c r="O151" s="4">
        <f t="shared" si="24"/>
        <v>-9.516851634893124E-3</v>
      </c>
      <c r="P151" s="6">
        <f t="shared" si="33"/>
        <v>9.516851634893124E-3</v>
      </c>
      <c r="Q151" s="14"/>
      <c r="R151" s="4">
        <f t="shared" si="25"/>
        <v>-71.356611191620715</v>
      </c>
      <c r="S151" s="5">
        <f t="shared" si="26"/>
        <v>8.7539199970161394E-2</v>
      </c>
      <c r="T151" s="6">
        <f t="shared" si="27"/>
        <v>-2.7007784174112297</v>
      </c>
      <c r="U151" s="14"/>
      <c r="V151" s="4">
        <f t="shared" si="28"/>
        <v>-71.356611191620715</v>
      </c>
      <c r="W151" s="5">
        <f t="shared" si="29"/>
        <v>-0.10880946011588619</v>
      </c>
      <c r="X151" s="5">
        <f t="shared" si="30"/>
        <v>90.163961887732484</v>
      </c>
      <c r="Y151" s="5">
        <f t="shared" si="31"/>
        <v>2.1729282931187743</v>
      </c>
      <c r="Z151" s="5">
        <f t="shared" si="34"/>
        <v>2.5228080609854828</v>
      </c>
      <c r="AA151" s="6">
        <f t="shared" si="32"/>
        <v>1.1610176318172611</v>
      </c>
    </row>
    <row r="152" spans="1:27" x14ac:dyDescent="0.25">
      <c r="A152">
        <f t="shared" si="18"/>
        <v>3.3878276706923094E-3</v>
      </c>
      <c r="B152" s="34">
        <v>22.0244</v>
      </c>
      <c r="C152">
        <v>1</v>
      </c>
      <c r="D152" s="4">
        <v>0.95</v>
      </c>
      <c r="E152" s="5">
        <v>0.99676500000000001</v>
      </c>
      <c r="F152" s="7">
        <f t="shared" si="19"/>
        <v>1.0803249447935273</v>
      </c>
      <c r="G152" s="17">
        <f t="shared" si="20"/>
        <v>0.97121363423669049</v>
      </c>
      <c r="I152" s="4">
        <f t="shared" si="21"/>
        <v>5.0000000000000044E-2</v>
      </c>
      <c r="J152" s="6">
        <f t="shared" si="21"/>
        <v>3.2349999999999879E-3</v>
      </c>
      <c r="K152" s="11">
        <f t="shared" si="22"/>
        <v>6.6062378197962957E-2</v>
      </c>
      <c r="L152" s="18">
        <f t="shared" si="23"/>
        <v>0.97937739701285442</v>
      </c>
      <c r="O152" s="4">
        <f t="shared" si="24"/>
        <v>-8.3706018461412231E-3</v>
      </c>
      <c r="P152" s="6">
        <f t="shared" si="33"/>
        <v>8.3706018461412231E-3</v>
      </c>
      <c r="Q152" s="14"/>
      <c r="R152" s="4">
        <f t="shared" si="25"/>
        <v>-70.653674112134595</v>
      </c>
      <c r="S152" s="5">
        <f t="shared" si="26"/>
        <v>7.7261870691201481E-2</v>
      </c>
      <c r="T152" s="6">
        <f t="shared" si="27"/>
        <v>-2.7171558590928249</v>
      </c>
      <c r="U152" s="14"/>
      <c r="V152" s="4">
        <f t="shared" si="28"/>
        <v>-70.653674112134595</v>
      </c>
      <c r="W152" s="5">
        <f t="shared" si="29"/>
        <v>-9.1249305934296102E-2</v>
      </c>
      <c r="X152" s="5">
        <f t="shared" si="30"/>
        <v>89.852693893444425</v>
      </c>
      <c r="Y152" s="5">
        <f t="shared" si="31"/>
        <v>1.7058967566726744</v>
      </c>
      <c r="Z152" s="5">
        <f t="shared" si="34"/>
        <v>2.0412853397488675</v>
      </c>
      <c r="AA152" s="6">
        <f t="shared" si="32"/>
        <v>1.1966054403728179</v>
      </c>
    </row>
    <row r="153" spans="1:27" x14ac:dyDescent="0.25">
      <c r="A153">
        <f t="shared" si="18"/>
        <v>3.3909581457427034E-3</v>
      </c>
      <c r="B153" s="34">
        <v>21.751899999999999</v>
      </c>
      <c r="C153">
        <v>1</v>
      </c>
      <c r="D153" s="4">
        <v>0.96</v>
      </c>
      <c r="E153" s="5">
        <v>0.99745499999999998</v>
      </c>
      <c r="F153" s="7">
        <f t="shared" si="19"/>
        <v>1.069376094406044</v>
      </c>
      <c r="G153" s="17">
        <f t="shared" si="20"/>
        <v>0.97160917513972767</v>
      </c>
      <c r="I153" s="4">
        <f t="shared" si="21"/>
        <v>4.0000000000000036E-2</v>
      </c>
      <c r="J153" s="6">
        <f t="shared" si="21"/>
        <v>2.5450000000000195E-3</v>
      </c>
      <c r="K153" s="11">
        <f t="shared" si="22"/>
        <v>6.4998908354783377E-2</v>
      </c>
      <c r="L153" s="18">
        <f t="shared" si="23"/>
        <v>0.97886259339489601</v>
      </c>
      <c r="O153" s="4">
        <f t="shared" si="24"/>
        <v>-7.4376382262797561E-3</v>
      </c>
      <c r="P153" s="6">
        <f t="shared" si="33"/>
        <v>7.4376382262797561E-3</v>
      </c>
      <c r="Q153" s="14"/>
      <c r="R153" s="4">
        <f t="shared" si="25"/>
        <v>-69.886843748475059</v>
      </c>
      <c r="S153" s="5">
        <f t="shared" si="26"/>
        <v>6.7075389070968647E-2</v>
      </c>
      <c r="T153" s="6">
        <f t="shared" si="27"/>
        <v>-2.733384803769324</v>
      </c>
      <c r="U153" s="14"/>
      <c r="V153" s="4">
        <f t="shared" si="28"/>
        <v>-69.886843748475059</v>
      </c>
      <c r="W153" s="5">
        <f t="shared" si="29"/>
        <v>-7.3447151681991063E-2</v>
      </c>
      <c r="X153" s="5">
        <f t="shared" si="30"/>
        <v>89.541425899156366</v>
      </c>
      <c r="Y153" s="5">
        <f t="shared" si="31"/>
        <v>1.2306252556084514</v>
      </c>
      <c r="Z153" s="5">
        <f t="shared" si="34"/>
        <v>1.5513987293458058</v>
      </c>
      <c r="AA153" s="6">
        <f t="shared" si="32"/>
        <v>1.2606589392469083</v>
      </c>
    </row>
    <row r="154" spans="1:27" x14ac:dyDescent="0.25">
      <c r="A154">
        <f t="shared" si="18"/>
        <v>3.394057548282166E-3</v>
      </c>
      <c r="B154" s="34">
        <v>21.482600000000001</v>
      </c>
      <c r="C154">
        <v>1</v>
      </c>
      <c r="D154" s="4">
        <v>0.97</v>
      </c>
      <c r="E154" s="5">
        <v>0.99812299999999998</v>
      </c>
      <c r="F154" s="7">
        <f t="shared" si="19"/>
        <v>1.0586391459965911</v>
      </c>
      <c r="G154" s="17">
        <f t="shared" si="20"/>
        <v>0.9719957809953006</v>
      </c>
      <c r="I154" s="4">
        <f t="shared" si="21"/>
        <v>3.0000000000000027E-2</v>
      </c>
      <c r="J154" s="6">
        <f t="shared" si="21"/>
        <v>1.8770000000000175E-3</v>
      </c>
      <c r="K154" s="11">
        <f t="shared" si="22"/>
        <v>6.3962508035525334E-2</v>
      </c>
      <c r="L154" s="18">
        <f t="shared" si="23"/>
        <v>0.97817719455148822</v>
      </c>
      <c r="O154" s="4">
        <f t="shared" si="24"/>
        <v>-6.3393702353979975E-3</v>
      </c>
      <c r="P154" s="6">
        <f t="shared" si="33"/>
        <v>6.3393702353979975E-3</v>
      </c>
      <c r="Q154" s="14"/>
      <c r="R154" s="4">
        <f t="shared" si="25"/>
        <v>-69.111424729477719</v>
      </c>
      <c r="S154" s="5">
        <f t="shared" si="26"/>
        <v>5.6984258783728765E-2</v>
      </c>
      <c r="T154" s="6">
        <f t="shared" si="27"/>
        <v>-2.7494581792222408</v>
      </c>
      <c r="U154" s="14"/>
      <c r="V154" s="4">
        <f t="shared" si="28"/>
        <v>-69.111424729477719</v>
      </c>
      <c r="W154" s="5">
        <f t="shared" si="29"/>
        <v>-5.5422648320320803E-2</v>
      </c>
      <c r="X154" s="5">
        <f t="shared" si="30"/>
        <v>89.230157904868307</v>
      </c>
      <c r="Y154" s="5">
        <f t="shared" si="31"/>
        <v>0.74695074828035746</v>
      </c>
      <c r="Z154" s="5">
        <f t="shared" si="34"/>
        <v>1.0529931425638779</v>
      </c>
      <c r="AA154" s="6">
        <f t="shared" si="32"/>
        <v>1.4097223210340124</v>
      </c>
    </row>
    <row r="155" spans="1:27" x14ac:dyDescent="0.25">
      <c r="A155">
        <f t="shared" si="18"/>
        <v>3.3971256919520395E-3</v>
      </c>
      <c r="B155" s="34">
        <v>21.2165</v>
      </c>
      <c r="C155">
        <v>1</v>
      </c>
      <c r="D155" s="4">
        <v>0.98</v>
      </c>
      <c r="E155" s="5">
        <v>0.99877000000000005</v>
      </c>
      <c r="F155" s="7">
        <f t="shared" si="19"/>
        <v>1.0481107466424182</v>
      </c>
      <c r="G155" s="17">
        <f t="shared" si="20"/>
        <v>0.97237154040191531</v>
      </c>
      <c r="I155" s="4">
        <f t="shared" si="21"/>
        <v>2.0000000000000018E-2</v>
      </c>
      <c r="J155" s="6">
        <f t="shared" si="21"/>
        <v>1.2299999999999534E-3</v>
      </c>
      <c r="K155" s="11">
        <f t="shared" si="22"/>
        <v>6.2952496790609352E-2</v>
      </c>
      <c r="L155" s="18">
        <f t="shared" si="23"/>
        <v>0.97692709797606625</v>
      </c>
      <c r="O155" s="4">
        <f t="shared" si="24"/>
        <v>-4.6740563792072943E-3</v>
      </c>
      <c r="P155" s="6">
        <f t="shared" si="33"/>
        <v>4.6740563792072943E-3</v>
      </c>
      <c r="Q155" s="14"/>
      <c r="R155" s="4">
        <f t="shared" si="25"/>
        <v>-68.339734025552985</v>
      </c>
      <c r="S155" s="5">
        <f t="shared" si="26"/>
        <v>4.6989254592833936E-2</v>
      </c>
      <c r="T155" s="6">
        <f t="shared" si="27"/>
        <v>-2.7653748562027345</v>
      </c>
      <c r="U155" s="14"/>
      <c r="V155" s="4">
        <f t="shared" si="28"/>
        <v>-68.339734025552985</v>
      </c>
      <c r="W155" s="5">
        <f t="shared" si="29"/>
        <v>-3.7181850841669514E-2</v>
      </c>
      <c r="X155" s="5">
        <f t="shared" si="30"/>
        <v>88.918889910580262</v>
      </c>
      <c r="Y155" s="5">
        <f t="shared" si="31"/>
        <v>0.25481374126896023</v>
      </c>
      <c r="Z155" s="5">
        <f t="shared" si="34"/>
        <v>0.5460127208408494</v>
      </c>
      <c r="AA155" s="6">
        <f t="shared" si="32"/>
        <v>2.1427915077174888</v>
      </c>
    </row>
    <row r="156" spans="1:27" ht="15.75" thickBot="1" x14ac:dyDescent="0.3">
      <c r="A156" s="9">
        <f t="shared" si="18"/>
        <v>3.4001658600906555E-3</v>
      </c>
      <c r="B156" s="34">
        <v>20.953299999999999</v>
      </c>
      <c r="C156">
        <v>1</v>
      </c>
      <c r="D156" s="4">
        <v>0.99</v>
      </c>
      <c r="E156" s="5">
        <v>0.99939500000000003</v>
      </c>
      <c r="F156" s="13">
        <f t="shared" si="19"/>
        <v>1.0377758720605637</v>
      </c>
      <c r="G156" s="55">
        <f t="shared" si="20"/>
        <v>0.97274365898052617</v>
      </c>
      <c r="I156" s="8">
        <f t="shared" si="21"/>
        <v>1.0000000000000009E-2</v>
      </c>
      <c r="J156" s="10">
        <f t="shared" si="21"/>
        <v>6.0499999999996668E-4</v>
      </c>
      <c r="K156" s="16">
        <f t="shared" si="22"/>
        <v>6.1967097854957104E-2</v>
      </c>
      <c r="L156" s="39">
        <f t="shared" si="23"/>
        <v>0.97632456729869066</v>
      </c>
      <c r="O156" s="8">
        <f t="shared" si="24"/>
        <v>-3.6744864022267591E-3</v>
      </c>
      <c r="P156" s="10">
        <f t="shared" si="33"/>
        <v>3.6744864022267591E-3</v>
      </c>
      <c r="Q156" s="5"/>
      <c r="R156" s="8">
        <f t="shared" si="25"/>
        <v>-67.481790686759084</v>
      </c>
      <c r="S156" s="9">
        <f t="shared" si="26"/>
        <v>3.7079838558635177E-2</v>
      </c>
      <c r="T156" s="10">
        <f t="shared" si="27"/>
        <v>-2.7811517145561417</v>
      </c>
      <c r="U156" s="5"/>
      <c r="V156" s="8">
        <f t="shared" si="28"/>
        <v>-67.481790686759084</v>
      </c>
      <c r="W156" s="9">
        <f t="shared" si="29"/>
        <v>-1.870041789997258E-2</v>
      </c>
      <c r="X156" s="9">
        <f t="shared" si="30"/>
        <v>88.607621916292203</v>
      </c>
      <c r="Y156" s="9">
        <f t="shared" si="31"/>
        <v>-0.2455319185958407</v>
      </c>
      <c r="Z156" s="5">
        <f t="shared" si="34"/>
        <v>3.0700820717129318E-2</v>
      </c>
      <c r="AA156" s="6">
        <f t="shared" si="32"/>
        <v>-0.12503800276844898</v>
      </c>
    </row>
  </sheetData>
  <conditionalFormatting sqref="AA58:AA156">
    <cfRule type="cellIs" dxfId="5" priority="1" operator="between">
      <formula>0.92</formula>
      <formula>1.08</formula>
    </cfRule>
    <cfRule type="cellIs" dxfId="4" priority="2" operator="lessThan">
      <formula>0.92</formula>
    </cfRule>
    <cfRule type="cellIs" dxfId="3" priority="3" operator="greaterThan">
      <formula>1.07999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Minta</vt:lpstr>
      <vt:lpstr>Munka1</vt:lpstr>
      <vt:lpstr>Munka2</vt:lpstr>
      <vt:lpstr>Munka3</vt:lpstr>
      <vt:lpstr>Munka4</vt:lpstr>
      <vt:lpstr>Eredmények</vt:lpstr>
      <vt:lpstr>NRTL</vt:lpstr>
      <vt:lpstr>Wilson</vt:lpstr>
      <vt:lpstr>UNIQUAC</vt:lpstr>
      <vt:lpstr>UNIFAC</vt:lpstr>
      <vt:lpstr>Modellek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2019-05-28T15:42:42Z</dcterms:modified>
</cp:coreProperties>
</file>