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3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4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drawings/drawing5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7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8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drawings/drawing9.xml" ContentType="application/vnd.openxmlformats-officedocument.drawing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0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1.xml" ContentType="application/vnd.openxmlformats-officedocument.drawing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drawings/drawing12.xml" ContentType="application/vnd.openxmlformats-officedocument.drawing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drawings/drawing13.xml" ContentType="application/vnd.openxmlformats-officedocument.drawing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xr:revisionPtr revIDLastSave="124" documentId="11_61B37E27350CA4A27C0715452887784E38B90D1C" xr6:coauthVersionLast="47" xr6:coauthVersionMax="47" xr10:uidLastSave="{3627A805-AC73-4653-987F-54C7FDD64E2F}"/>
  <bookViews>
    <workbookView xWindow="0" yWindow="0" windowWidth="0" windowHeight="0" activeTab="12" xr2:uid="{00000000-000D-0000-FFFF-FFFF00000000}"/>
  </bookViews>
  <sheets>
    <sheet name="Minta" sheetId="1" r:id="rId1"/>
    <sheet name="Munka1" sheetId="2" r:id="rId2"/>
    <sheet name="Munka2" sheetId="3" r:id="rId3"/>
    <sheet name="Munka3" sheetId="4" r:id="rId4"/>
    <sheet name="Munka4" sheetId="5" r:id="rId5"/>
    <sheet name="Munka5" sheetId="6" r:id="rId6"/>
    <sheet name="Elemzés" sheetId="7" r:id="rId7"/>
    <sheet name="Munka6" sheetId="8" r:id="rId8"/>
    <sheet name="Munka7" sheetId="9" r:id="rId9"/>
    <sheet name="NRTL" sheetId="10" r:id="rId10"/>
    <sheet name="Wilson" sheetId="11" r:id="rId11"/>
    <sheet name="UNIQUAC" sheetId="12" r:id="rId12"/>
    <sheet name="UNIFAC" sheetId="13" r:id="rId13"/>
    <sheet name="Modellek" sheetId="14" r:id="rId14"/>
  </sheets>
  <definedNames>
    <definedName name="_xlnm._FilterDatabase" localSheetId="1" hidden="1">Munka1!$AB$58:$AB$86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8" roundtripDataSignature="AMtx7mgUMxKcRFOI5FKRRD1zkSXXj1vb+g=="/>
    </ext>
  </extLst>
</workbook>
</file>

<file path=xl/calcChain.xml><?xml version="1.0" encoding="utf-8"?>
<calcChain xmlns="http://schemas.openxmlformats.org/spreadsheetml/2006/main">
  <c r="B167" i="13" l="1"/>
  <c r="B166" i="13"/>
  <c r="B165" i="13"/>
  <c r="B163" i="13"/>
  <c r="B162" i="13"/>
  <c r="B161" i="13"/>
  <c r="B167" i="12"/>
  <c r="B166" i="12"/>
  <c r="B165" i="12"/>
  <c r="B163" i="12"/>
  <c r="B162" i="12"/>
  <c r="B161" i="12"/>
  <c r="B167" i="11"/>
  <c r="B166" i="11"/>
  <c r="B165" i="11"/>
  <c r="B163" i="11"/>
  <c r="B162" i="11"/>
  <c r="B161" i="11"/>
  <c r="B166" i="10"/>
  <c r="B167" i="10"/>
  <c r="B165" i="10"/>
  <c r="B163" i="10"/>
  <c r="B162" i="10"/>
  <c r="B161" i="10"/>
  <c r="B74" i="9"/>
  <c r="B73" i="9"/>
  <c r="B72" i="9"/>
  <c r="B70" i="9"/>
  <c r="B69" i="9"/>
  <c r="B68" i="9"/>
  <c r="B80" i="8"/>
  <c r="B79" i="8"/>
  <c r="B78" i="8"/>
  <c r="B76" i="8"/>
  <c r="B75" i="8"/>
  <c r="B74" i="8"/>
  <c r="B72" i="6"/>
  <c r="B71" i="6"/>
  <c r="B70" i="6"/>
  <c r="B68" i="6"/>
  <c r="B67" i="6"/>
  <c r="B66" i="6"/>
  <c r="B80" i="5"/>
  <c r="B81" i="5"/>
  <c r="B79" i="5"/>
  <c r="B77" i="5"/>
  <c r="B76" i="5"/>
  <c r="B75" i="5"/>
  <c r="B165" i="4"/>
  <c r="B166" i="4"/>
  <c r="B164" i="4"/>
  <c r="B162" i="4"/>
  <c r="B161" i="4"/>
  <c r="B160" i="4"/>
  <c r="B76" i="3"/>
  <c r="B81" i="3"/>
  <c r="B80" i="3"/>
  <c r="B79" i="3"/>
  <c r="B75" i="3"/>
  <c r="B77" i="3"/>
  <c r="B97" i="2"/>
  <c r="B96" i="2"/>
  <c r="B95" i="2"/>
  <c r="B93" i="2"/>
  <c r="B92" i="2"/>
  <c r="B91" i="2"/>
  <c r="E156" i="13"/>
  <c r="D156" i="13"/>
  <c r="B156" i="13"/>
  <c r="A156" i="13"/>
  <c r="E155" i="13"/>
  <c r="D155" i="13"/>
  <c r="B155" i="13"/>
  <c r="A155" i="13"/>
  <c r="E154" i="13"/>
  <c r="D154" i="13"/>
  <c r="B154" i="13"/>
  <c r="A154" i="13"/>
  <c r="E153" i="13"/>
  <c r="D153" i="13"/>
  <c r="B153" i="13"/>
  <c r="A153" i="13"/>
  <c r="E152" i="13"/>
  <c r="D152" i="13"/>
  <c r="B152" i="13"/>
  <c r="A152" i="13"/>
  <c r="E151" i="13"/>
  <c r="D151" i="13"/>
  <c r="B151" i="13"/>
  <c r="A151" i="13"/>
  <c r="E150" i="13"/>
  <c r="D150" i="13"/>
  <c r="B150" i="13"/>
  <c r="A150" i="13"/>
  <c r="E149" i="13"/>
  <c r="D149" i="13"/>
  <c r="B149" i="13"/>
  <c r="A149" i="13"/>
  <c r="E148" i="13"/>
  <c r="D148" i="13"/>
  <c r="B148" i="13"/>
  <c r="A148" i="13"/>
  <c r="E147" i="13"/>
  <c r="D147" i="13"/>
  <c r="B147" i="13"/>
  <c r="A147" i="13"/>
  <c r="E146" i="13"/>
  <c r="D146" i="13"/>
  <c r="B146" i="13"/>
  <c r="A146" i="13"/>
  <c r="E145" i="13"/>
  <c r="D145" i="13"/>
  <c r="B145" i="13"/>
  <c r="A145" i="13"/>
  <c r="E144" i="13"/>
  <c r="D144" i="13"/>
  <c r="B144" i="13"/>
  <c r="A144" i="13"/>
  <c r="E143" i="13"/>
  <c r="D143" i="13"/>
  <c r="B143" i="13"/>
  <c r="A143" i="13"/>
  <c r="E142" i="13"/>
  <c r="D142" i="13"/>
  <c r="B142" i="13"/>
  <c r="A142" i="13"/>
  <c r="E141" i="13"/>
  <c r="D141" i="13"/>
  <c r="B141" i="13"/>
  <c r="A141" i="13"/>
  <c r="E140" i="13"/>
  <c r="D140" i="13"/>
  <c r="B140" i="13"/>
  <c r="A140" i="13"/>
  <c r="E139" i="13"/>
  <c r="D139" i="13"/>
  <c r="B139" i="13"/>
  <c r="A139" i="13"/>
  <c r="E138" i="13"/>
  <c r="D138" i="13"/>
  <c r="B138" i="13"/>
  <c r="A138" i="13"/>
  <c r="E137" i="13"/>
  <c r="D137" i="13"/>
  <c r="B137" i="13"/>
  <c r="A137" i="13"/>
  <c r="E136" i="13"/>
  <c r="D136" i="13"/>
  <c r="B136" i="13"/>
  <c r="A136" i="13"/>
  <c r="E135" i="13"/>
  <c r="D135" i="13"/>
  <c r="B135" i="13"/>
  <c r="A135" i="13"/>
  <c r="E134" i="13"/>
  <c r="D134" i="13"/>
  <c r="B134" i="13"/>
  <c r="A134" i="13"/>
  <c r="E133" i="13"/>
  <c r="D133" i="13"/>
  <c r="B133" i="13"/>
  <c r="A133" i="13"/>
  <c r="E132" i="13"/>
  <c r="D132" i="13"/>
  <c r="B132" i="13"/>
  <c r="A132" i="13"/>
  <c r="E131" i="13"/>
  <c r="D131" i="13"/>
  <c r="B131" i="13"/>
  <c r="A131" i="13"/>
  <c r="E130" i="13"/>
  <c r="D130" i="13"/>
  <c r="B130" i="13"/>
  <c r="A130" i="13"/>
  <c r="E129" i="13"/>
  <c r="D129" i="13"/>
  <c r="B129" i="13"/>
  <c r="A129" i="13"/>
  <c r="E128" i="13"/>
  <c r="D128" i="13"/>
  <c r="B128" i="13"/>
  <c r="A128" i="13"/>
  <c r="E127" i="13"/>
  <c r="D127" i="13"/>
  <c r="B127" i="13"/>
  <c r="A127" i="13"/>
  <c r="E126" i="13"/>
  <c r="D126" i="13"/>
  <c r="B126" i="13"/>
  <c r="A126" i="13"/>
  <c r="E125" i="13"/>
  <c r="D125" i="13"/>
  <c r="B125" i="13"/>
  <c r="A125" i="13"/>
  <c r="E124" i="13"/>
  <c r="D124" i="13"/>
  <c r="B124" i="13"/>
  <c r="A124" i="13"/>
  <c r="E123" i="13"/>
  <c r="D123" i="13"/>
  <c r="B123" i="13"/>
  <c r="A123" i="13"/>
  <c r="E122" i="13"/>
  <c r="D122" i="13"/>
  <c r="B122" i="13"/>
  <c r="A122" i="13"/>
  <c r="E121" i="13"/>
  <c r="D121" i="13"/>
  <c r="B121" i="13"/>
  <c r="A121" i="13"/>
  <c r="E120" i="13"/>
  <c r="D120" i="13"/>
  <c r="B120" i="13"/>
  <c r="A120" i="13"/>
  <c r="E119" i="13"/>
  <c r="D119" i="13"/>
  <c r="B119" i="13"/>
  <c r="A119" i="13"/>
  <c r="E118" i="13"/>
  <c r="D118" i="13"/>
  <c r="B118" i="13"/>
  <c r="A118" i="13"/>
  <c r="E117" i="13"/>
  <c r="D117" i="13"/>
  <c r="B117" i="13"/>
  <c r="A117" i="13"/>
  <c r="E116" i="13"/>
  <c r="D116" i="13"/>
  <c r="B116" i="13"/>
  <c r="A116" i="13"/>
  <c r="E115" i="13"/>
  <c r="D115" i="13"/>
  <c r="B115" i="13"/>
  <c r="A115" i="13"/>
  <c r="E114" i="13"/>
  <c r="D114" i="13"/>
  <c r="B114" i="13"/>
  <c r="A114" i="13"/>
  <c r="E113" i="13"/>
  <c r="D113" i="13"/>
  <c r="B113" i="13"/>
  <c r="A113" i="13"/>
  <c r="E112" i="13"/>
  <c r="D112" i="13"/>
  <c r="B112" i="13"/>
  <c r="A112" i="13"/>
  <c r="E111" i="13"/>
  <c r="D111" i="13"/>
  <c r="B111" i="13"/>
  <c r="A111" i="13"/>
  <c r="E110" i="13"/>
  <c r="D110" i="13"/>
  <c r="B110" i="13"/>
  <c r="A110" i="13"/>
  <c r="E109" i="13"/>
  <c r="D109" i="13"/>
  <c r="B109" i="13"/>
  <c r="A109" i="13"/>
  <c r="E108" i="13"/>
  <c r="D108" i="13"/>
  <c r="B108" i="13"/>
  <c r="A108" i="13"/>
  <c r="E107" i="13"/>
  <c r="D107" i="13"/>
  <c r="B107" i="13"/>
  <c r="A107" i="13"/>
  <c r="E106" i="13"/>
  <c r="D106" i="13"/>
  <c r="B106" i="13"/>
  <c r="A106" i="13"/>
  <c r="E105" i="13"/>
  <c r="D105" i="13"/>
  <c r="B105" i="13"/>
  <c r="A105" i="13"/>
  <c r="E104" i="13"/>
  <c r="D104" i="13"/>
  <c r="B104" i="13"/>
  <c r="A104" i="13"/>
  <c r="E103" i="13"/>
  <c r="D103" i="13"/>
  <c r="B103" i="13"/>
  <c r="A103" i="13"/>
  <c r="E102" i="13"/>
  <c r="D102" i="13"/>
  <c r="B102" i="13"/>
  <c r="A102" i="13"/>
  <c r="E101" i="13"/>
  <c r="D101" i="13"/>
  <c r="B101" i="13"/>
  <c r="A101" i="13"/>
  <c r="E100" i="13"/>
  <c r="D100" i="13"/>
  <c r="B100" i="13"/>
  <c r="A100" i="13"/>
  <c r="E99" i="13"/>
  <c r="D99" i="13"/>
  <c r="B99" i="13"/>
  <c r="A99" i="13"/>
  <c r="E98" i="13"/>
  <c r="D98" i="13"/>
  <c r="B98" i="13"/>
  <c r="A98" i="13"/>
  <c r="E97" i="13"/>
  <c r="D97" i="13"/>
  <c r="B97" i="13"/>
  <c r="A97" i="13"/>
  <c r="E96" i="13"/>
  <c r="D96" i="13"/>
  <c r="B96" i="13"/>
  <c r="A96" i="13"/>
  <c r="E95" i="13"/>
  <c r="D95" i="13"/>
  <c r="B95" i="13"/>
  <c r="A95" i="13"/>
  <c r="E94" i="13"/>
  <c r="D94" i="13"/>
  <c r="B94" i="13"/>
  <c r="A94" i="13"/>
  <c r="E93" i="13"/>
  <c r="D93" i="13"/>
  <c r="B93" i="13"/>
  <c r="A93" i="13"/>
  <c r="E92" i="13"/>
  <c r="D92" i="13"/>
  <c r="B92" i="13"/>
  <c r="A92" i="13"/>
  <c r="E91" i="13"/>
  <c r="D91" i="13"/>
  <c r="B91" i="13"/>
  <c r="A91" i="13"/>
  <c r="E90" i="13"/>
  <c r="D90" i="13"/>
  <c r="B90" i="13"/>
  <c r="A90" i="13"/>
  <c r="E89" i="13"/>
  <c r="D89" i="13"/>
  <c r="B89" i="13"/>
  <c r="A89" i="13"/>
  <c r="E88" i="13"/>
  <c r="D88" i="13"/>
  <c r="B88" i="13"/>
  <c r="A88" i="13"/>
  <c r="E87" i="13"/>
  <c r="D87" i="13"/>
  <c r="B87" i="13"/>
  <c r="A87" i="13"/>
  <c r="E86" i="13"/>
  <c r="D86" i="13"/>
  <c r="B86" i="13"/>
  <c r="A86" i="13"/>
  <c r="E85" i="13"/>
  <c r="D85" i="13"/>
  <c r="B85" i="13"/>
  <c r="A85" i="13"/>
  <c r="E84" i="13"/>
  <c r="D84" i="13"/>
  <c r="B84" i="13"/>
  <c r="A84" i="13"/>
  <c r="E83" i="13"/>
  <c r="D83" i="13"/>
  <c r="B83" i="13"/>
  <c r="A83" i="13"/>
  <c r="E82" i="13"/>
  <c r="D82" i="13"/>
  <c r="B82" i="13"/>
  <c r="A82" i="13"/>
  <c r="E81" i="13"/>
  <c r="D81" i="13"/>
  <c r="B81" i="13"/>
  <c r="A81" i="13"/>
  <c r="E80" i="13"/>
  <c r="D80" i="13"/>
  <c r="B80" i="13"/>
  <c r="A80" i="13"/>
  <c r="E79" i="13"/>
  <c r="D79" i="13"/>
  <c r="B79" i="13"/>
  <c r="A79" i="13"/>
  <c r="E78" i="13"/>
  <c r="D78" i="13"/>
  <c r="B78" i="13"/>
  <c r="A78" i="13"/>
  <c r="E77" i="13"/>
  <c r="D77" i="13"/>
  <c r="B77" i="13"/>
  <c r="A77" i="13"/>
  <c r="E76" i="13"/>
  <c r="D76" i="13"/>
  <c r="B76" i="13"/>
  <c r="A76" i="13"/>
  <c r="E75" i="13"/>
  <c r="D75" i="13"/>
  <c r="B75" i="13"/>
  <c r="A75" i="13"/>
  <c r="E74" i="13"/>
  <c r="D74" i="13"/>
  <c r="B74" i="13"/>
  <c r="A74" i="13"/>
  <c r="E73" i="13"/>
  <c r="D73" i="13"/>
  <c r="B73" i="13"/>
  <c r="A73" i="13"/>
  <c r="E72" i="13"/>
  <c r="D72" i="13"/>
  <c r="B72" i="13"/>
  <c r="A72" i="13"/>
  <c r="E71" i="13"/>
  <c r="D71" i="13"/>
  <c r="B71" i="13"/>
  <c r="A71" i="13"/>
  <c r="E70" i="13"/>
  <c r="D70" i="13"/>
  <c r="B70" i="13"/>
  <c r="A70" i="13"/>
  <c r="E69" i="13"/>
  <c r="D69" i="13"/>
  <c r="B69" i="13"/>
  <c r="A69" i="13"/>
  <c r="E68" i="13"/>
  <c r="D68" i="13"/>
  <c r="B68" i="13"/>
  <c r="A68" i="13"/>
  <c r="E67" i="13"/>
  <c r="D67" i="13"/>
  <c r="B67" i="13"/>
  <c r="A67" i="13"/>
  <c r="E66" i="13"/>
  <c r="D66" i="13"/>
  <c r="B66" i="13"/>
  <c r="A66" i="13"/>
  <c r="E65" i="13"/>
  <c r="D65" i="13"/>
  <c r="B65" i="13"/>
  <c r="A65" i="13"/>
  <c r="E64" i="13"/>
  <c r="D64" i="13"/>
  <c r="B64" i="13"/>
  <c r="A64" i="13"/>
  <c r="E63" i="13"/>
  <c r="D63" i="13"/>
  <c r="B63" i="13"/>
  <c r="A63" i="13"/>
  <c r="E62" i="13"/>
  <c r="D62" i="13"/>
  <c r="B62" i="13"/>
  <c r="A62" i="13"/>
  <c r="E61" i="13"/>
  <c r="D61" i="13"/>
  <c r="B61" i="13"/>
  <c r="A61" i="13"/>
  <c r="E60" i="13"/>
  <c r="D60" i="13"/>
  <c r="B60" i="13"/>
  <c r="A60" i="13"/>
  <c r="E59" i="13"/>
  <c r="D59" i="13"/>
  <c r="B59" i="13"/>
  <c r="A59" i="13"/>
  <c r="E58" i="13"/>
  <c r="D58" i="13"/>
  <c r="B58" i="13"/>
  <c r="A58" i="13"/>
  <c r="AA20" i="13"/>
  <c r="AC20" i="13" s="1"/>
  <c r="W9" i="13"/>
  <c r="W8" i="13"/>
  <c r="W10" i="13" s="1"/>
  <c r="W11" i="13" s="1"/>
  <c r="E156" i="12"/>
  <c r="D156" i="12"/>
  <c r="B156" i="12"/>
  <c r="A156" i="12"/>
  <c r="E155" i="12"/>
  <c r="D155" i="12"/>
  <c r="B155" i="12"/>
  <c r="A155" i="12"/>
  <c r="E154" i="12"/>
  <c r="D154" i="12"/>
  <c r="B154" i="12"/>
  <c r="A154" i="12"/>
  <c r="E153" i="12"/>
  <c r="D153" i="12"/>
  <c r="B153" i="12"/>
  <c r="A153" i="12"/>
  <c r="E152" i="12"/>
  <c r="D152" i="12"/>
  <c r="B152" i="12"/>
  <c r="A152" i="12"/>
  <c r="E151" i="12"/>
  <c r="D151" i="12"/>
  <c r="B151" i="12"/>
  <c r="A151" i="12"/>
  <c r="E150" i="12"/>
  <c r="D150" i="12"/>
  <c r="B150" i="12"/>
  <c r="A150" i="12"/>
  <c r="E149" i="12"/>
  <c r="D149" i="12"/>
  <c r="B149" i="12"/>
  <c r="A149" i="12"/>
  <c r="E148" i="12"/>
  <c r="D148" i="12"/>
  <c r="B148" i="12"/>
  <c r="A148" i="12"/>
  <c r="E147" i="12"/>
  <c r="D147" i="12"/>
  <c r="B147" i="12"/>
  <c r="A147" i="12"/>
  <c r="E146" i="12"/>
  <c r="D146" i="12"/>
  <c r="B146" i="12"/>
  <c r="A146" i="12"/>
  <c r="E145" i="12"/>
  <c r="D145" i="12"/>
  <c r="B145" i="12"/>
  <c r="A145" i="12"/>
  <c r="E144" i="12"/>
  <c r="D144" i="12"/>
  <c r="B144" i="12"/>
  <c r="A144" i="12"/>
  <c r="E143" i="12"/>
  <c r="D143" i="12"/>
  <c r="B143" i="12"/>
  <c r="A143" i="12"/>
  <c r="E142" i="12"/>
  <c r="D142" i="12"/>
  <c r="B142" i="12"/>
  <c r="A142" i="12"/>
  <c r="E141" i="12"/>
  <c r="D141" i="12"/>
  <c r="B141" i="12"/>
  <c r="A141" i="12"/>
  <c r="E140" i="12"/>
  <c r="D140" i="12"/>
  <c r="B140" i="12"/>
  <c r="A140" i="12"/>
  <c r="E139" i="12"/>
  <c r="D139" i="12"/>
  <c r="B139" i="12"/>
  <c r="A139" i="12"/>
  <c r="E138" i="12"/>
  <c r="D138" i="12"/>
  <c r="B138" i="12"/>
  <c r="A138" i="12"/>
  <c r="E137" i="12"/>
  <c r="D137" i="12"/>
  <c r="B137" i="12"/>
  <c r="A137" i="12"/>
  <c r="E136" i="12"/>
  <c r="D136" i="12"/>
  <c r="B136" i="12"/>
  <c r="A136" i="12"/>
  <c r="E135" i="12"/>
  <c r="D135" i="12"/>
  <c r="B135" i="12"/>
  <c r="A135" i="12"/>
  <c r="E134" i="12"/>
  <c r="D134" i="12"/>
  <c r="B134" i="12"/>
  <c r="A134" i="12"/>
  <c r="E133" i="12"/>
  <c r="D133" i="12"/>
  <c r="B133" i="12"/>
  <c r="A133" i="12"/>
  <c r="E132" i="12"/>
  <c r="D132" i="12"/>
  <c r="B132" i="12"/>
  <c r="A132" i="12"/>
  <c r="E131" i="12"/>
  <c r="D131" i="12"/>
  <c r="B131" i="12"/>
  <c r="A131" i="12"/>
  <c r="E130" i="12"/>
  <c r="D130" i="12"/>
  <c r="B130" i="12"/>
  <c r="A130" i="12"/>
  <c r="E129" i="12"/>
  <c r="D129" i="12"/>
  <c r="B129" i="12"/>
  <c r="A129" i="12"/>
  <c r="E128" i="12"/>
  <c r="D128" i="12"/>
  <c r="B128" i="12"/>
  <c r="A128" i="12"/>
  <c r="E127" i="12"/>
  <c r="D127" i="12"/>
  <c r="B127" i="12"/>
  <c r="A127" i="12"/>
  <c r="E126" i="12"/>
  <c r="D126" i="12"/>
  <c r="B126" i="12"/>
  <c r="A126" i="12"/>
  <c r="E125" i="12"/>
  <c r="D125" i="12"/>
  <c r="B125" i="12"/>
  <c r="A125" i="12"/>
  <c r="E124" i="12"/>
  <c r="D124" i="12"/>
  <c r="B124" i="12"/>
  <c r="A124" i="12"/>
  <c r="E123" i="12"/>
  <c r="D123" i="12"/>
  <c r="B123" i="12"/>
  <c r="A123" i="12"/>
  <c r="E122" i="12"/>
  <c r="D122" i="12"/>
  <c r="B122" i="12"/>
  <c r="A122" i="12"/>
  <c r="E121" i="12"/>
  <c r="D121" i="12"/>
  <c r="B121" i="12"/>
  <c r="A121" i="12"/>
  <c r="E120" i="12"/>
  <c r="D120" i="12"/>
  <c r="B120" i="12"/>
  <c r="A120" i="12"/>
  <c r="E119" i="12"/>
  <c r="D119" i="12"/>
  <c r="B119" i="12"/>
  <c r="A119" i="12"/>
  <c r="E118" i="12"/>
  <c r="D118" i="12"/>
  <c r="B118" i="12"/>
  <c r="A118" i="12"/>
  <c r="E117" i="12"/>
  <c r="D117" i="12"/>
  <c r="B117" i="12"/>
  <c r="A117" i="12"/>
  <c r="E116" i="12"/>
  <c r="D116" i="12"/>
  <c r="B116" i="12"/>
  <c r="A116" i="12"/>
  <c r="E115" i="12"/>
  <c r="D115" i="12"/>
  <c r="B115" i="12"/>
  <c r="A115" i="12"/>
  <c r="E114" i="12"/>
  <c r="D114" i="12"/>
  <c r="B114" i="12"/>
  <c r="A114" i="12"/>
  <c r="E113" i="12"/>
  <c r="D113" i="12"/>
  <c r="B113" i="12"/>
  <c r="A113" i="12"/>
  <c r="E112" i="12"/>
  <c r="D112" i="12"/>
  <c r="B112" i="12"/>
  <c r="A112" i="12"/>
  <c r="E111" i="12"/>
  <c r="D111" i="12"/>
  <c r="B111" i="12"/>
  <c r="A111" i="12"/>
  <c r="E110" i="12"/>
  <c r="D110" i="12"/>
  <c r="B110" i="12"/>
  <c r="A110" i="12"/>
  <c r="E109" i="12"/>
  <c r="D109" i="12"/>
  <c r="B109" i="12"/>
  <c r="A109" i="12"/>
  <c r="E108" i="12"/>
  <c r="D108" i="12"/>
  <c r="B108" i="12"/>
  <c r="A108" i="12"/>
  <c r="E107" i="12"/>
  <c r="D107" i="12"/>
  <c r="B107" i="12"/>
  <c r="A107" i="12"/>
  <c r="E106" i="12"/>
  <c r="D106" i="12"/>
  <c r="B106" i="12"/>
  <c r="A106" i="12"/>
  <c r="E105" i="12"/>
  <c r="D105" i="12"/>
  <c r="B105" i="12"/>
  <c r="A105" i="12"/>
  <c r="E104" i="12"/>
  <c r="D104" i="12"/>
  <c r="B104" i="12"/>
  <c r="A104" i="12"/>
  <c r="E103" i="12"/>
  <c r="D103" i="12"/>
  <c r="B103" i="12"/>
  <c r="A103" i="12"/>
  <c r="E102" i="12"/>
  <c r="D102" i="12"/>
  <c r="B102" i="12"/>
  <c r="A102" i="12"/>
  <c r="E101" i="12"/>
  <c r="D101" i="12"/>
  <c r="B101" i="12"/>
  <c r="A101" i="12"/>
  <c r="E100" i="12"/>
  <c r="D100" i="12"/>
  <c r="B100" i="12"/>
  <c r="A100" i="12"/>
  <c r="E99" i="12"/>
  <c r="D99" i="12"/>
  <c r="B99" i="12"/>
  <c r="A99" i="12"/>
  <c r="E98" i="12"/>
  <c r="D98" i="12"/>
  <c r="B98" i="12"/>
  <c r="A98" i="12"/>
  <c r="E97" i="12"/>
  <c r="D97" i="12"/>
  <c r="B97" i="12"/>
  <c r="A97" i="12"/>
  <c r="E96" i="12"/>
  <c r="D96" i="12"/>
  <c r="B96" i="12"/>
  <c r="A96" i="12"/>
  <c r="E95" i="12"/>
  <c r="D95" i="12"/>
  <c r="B95" i="12"/>
  <c r="A95" i="12"/>
  <c r="E94" i="12"/>
  <c r="D94" i="12"/>
  <c r="B94" i="12"/>
  <c r="A94" i="12"/>
  <c r="E93" i="12"/>
  <c r="D93" i="12"/>
  <c r="B93" i="12"/>
  <c r="A93" i="12"/>
  <c r="E92" i="12"/>
  <c r="D92" i="12"/>
  <c r="B92" i="12"/>
  <c r="A92" i="12"/>
  <c r="E91" i="12"/>
  <c r="D91" i="12"/>
  <c r="B91" i="12"/>
  <c r="A91" i="12"/>
  <c r="E90" i="12"/>
  <c r="D90" i="12"/>
  <c r="B90" i="12"/>
  <c r="A90" i="12"/>
  <c r="E89" i="12"/>
  <c r="D89" i="12"/>
  <c r="B89" i="12"/>
  <c r="A89" i="12"/>
  <c r="E88" i="12"/>
  <c r="D88" i="12"/>
  <c r="B88" i="12"/>
  <c r="A88" i="12"/>
  <c r="E87" i="12"/>
  <c r="D87" i="12"/>
  <c r="B87" i="12"/>
  <c r="A87" i="12"/>
  <c r="E86" i="12"/>
  <c r="D86" i="12"/>
  <c r="B86" i="12"/>
  <c r="A86" i="12"/>
  <c r="E85" i="12"/>
  <c r="D85" i="12"/>
  <c r="B85" i="12"/>
  <c r="A85" i="12"/>
  <c r="E84" i="12"/>
  <c r="D84" i="12"/>
  <c r="B84" i="12"/>
  <c r="A84" i="12"/>
  <c r="E83" i="12"/>
  <c r="D83" i="12"/>
  <c r="B83" i="12"/>
  <c r="A83" i="12"/>
  <c r="E82" i="12"/>
  <c r="D82" i="12"/>
  <c r="B82" i="12"/>
  <c r="A82" i="12"/>
  <c r="E81" i="12"/>
  <c r="D81" i="12"/>
  <c r="B81" i="12"/>
  <c r="A81" i="12"/>
  <c r="E80" i="12"/>
  <c r="D80" i="12"/>
  <c r="B80" i="12"/>
  <c r="A80" i="12"/>
  <c r="E79" i="12"/>
  <c r="D79" i="12"/>
  <c r="B79" i="12"/>
  <c r="A79" i="12"/>
  <c r="E78" i="12"/>
  <c r="D78" i="12"/>
  <c r="B78" i="12"/>
  <c r="A78" i="12"/>
  <c r="E77" i="12"/>
  <c r="D77" i="12"/>
  <c r="B77" i="12"/>
  <c r="A77" i="12"/>
  <c r="E76" i="12"/>
  <c r="D76" i="12"/>
  <c r="B76" i="12"/>
  <c r="A76" i="12"/>
  <c r="E75" i="12"/>
  <c r="D75" i="12"/>
  <c r="B75" i="12"/>
  <c r="A75" i="12"/>
  <c r="E74" i="12"/>
  <c r="D74" i="12"/>
  <c r="B74" i="12"/>
  <c r="A74" i="12"/>
  <c r="E73" i="12"/>
  <c r="D73" i="12"/>
  <c r="B73" i="12"/>
  <c r="A73" i="12"/>
  <c r="E72" i="12"/>
  <c r="D72" i="12"/>
  <c r="B72" i="12"/>
  <c r="A72" i="12"/>
  <c r="E71" i="12"/>
  <c r="D71" i="12"/>
  <c r="B71" i="12"/>
  <c r="A71" i="12"/>
  <c r="E70" i="12"/>
  <c r="D70" i="12"/>
  <c r="B70" i="12"/>
  <c r="A70" i="12"/>
  <c r="E69" i="12"/>
  <c r="D69" i="12"/>
  <c r="B69" i="12"/>
  <c r="A69" i="12"/>
  <c r="E68" i="12"/>
  <c r="D68" i="12"/>
  <c r="B68" i="12"/>
  <c r="A68" i="12"/>
  <c r="E67" i="12"/>
  <c r="D67" i="12"/>
  <c r="B67" i="12"/>
  <c r="A67" i="12"/>
  <c r="E66" i="12"/>
  <c r="D66" i="12"/>
  <c r="B66" i="12"/>
  <c r="A66" i="12"/>
  <c r="E65" i="12"/>
  <c r="D65" i="12"/>
  <c r="B65" i="12"/>
  <c r="A65" i="12"/>
  <c r="E64" i="12"/>
  <c r="D64" i="12"/>
  <c r="B64" i="12"/>
  <c r="A64" i="12"/>
  <c r="E63" i="12"/>
  <c r="D63" i="12"/>
  <c r="B63" i="12"/>
  <c r="A63" i="12"/>
  <c r="E62" i="12"/>
  <c r="D62" i="12"/>
  <c r="B62" i="12"/>
  <c r="A62" i="12"/>
  <c r="E61" i="12"/>
  <c r="D61" i="12"/>
  <c r="B61" i="12"/>
  <c r="A61" i="12"/>
  <c r="E60" i="12"/>
  <c r="D60" i="12"/>
  <c r="B60" i="12"/>
  <c r="A60" i="12"/>
  <c r="E59" i="12"/>
  <c r="D59" i="12"/>
  <c r="B59" i="12"/>
  <c r="A59" i="12"/>
  <c r="E58" i="12"/>
  <c r="D58" i="12"/>
  <c r="B58" i="12"/>
  <c r="A58" i="12"/>
  <c r="AA20" i="12"/>
  <c r="AC20" i="12" s="1"/>
  <c r="W9" i="12"/>
  <c r="W8" i="12"/>
  <c r="W10" i="12" s="1"/>
  <c r="W11" i="12" s="1"/>
  <c r="E156" i="11"/>
  <c r="D156" i="11"/>
  <c r="B156" i="11"/>
  <c r="A156" i="11"/>
  <c r="E155" i="11"/>
  <c r="D155" i="11"/>
  <c r="B155" i="11"/>
  <c r="A155" i="11"/>
  <c r="E154" i="11"/>
  <c r="D154" i="11"/>
  <c r="B154" i="11"/>
  <c r="A154" i="11"/>
  <c r="E153" i="11"/>
  <c r="D153" i="11"/>
  <c r="B153" i="11"/>
  <c r="A153" i="11"/>
  <c r="E152" i="11"/>
  <c r="D152" i="11"/>
  <c r="B152" i="11"/>
  <c r="A152" i="11"/>
  <c r="E151" i="11"/>
  <c r="D151" i="11"/>
  <c r="B151" i="11"/>
  <c r="A151" i="11"/>
  <c r="E150" i="11"/>
  <c r="D150" i="11"/>
  <c r="B150" i="11"/>
  <c r="A150" i="11"/>
  <c r="E149" i="11"/>
  <c r="D149" i="11"/>
  <c r="B149" i="11"/>
  <c r="A149" i="11"/>
  <c r="E148" i="11"/>
  <c r="D148" i="11"/>
  <c r="B148" i="11"/>
  <c r="A148" i="11"/>
  <c r="E147" i="11"/>
  <c r="D147" i="11"/>
  <c r="B147" i="11"/>
  <c r="A147" i="11"/>
  <c r="E146" i="11"/>
  <c r="D146" i="11"/>
  <c r="B146" i="11"/>
  <c r="A146" i="11"/>
  <c r="E145" i="11"/>
  <c r="D145" i="11"/>
  <c r="B145" i="11"/>
  <c r="A145" i="11"/>
  <c r="E144" i="11"/>
  <c r="D144" i="11"/>
  <c r="B144" i="11"/>
  <c r="A144" i="11"/>
  <c r="E143" i="11"/>
  <c r="D143" i="11"/>
  <c r="B143" i="11"/>
  <c r="A143" i="11"/>
  <c r="E142" i="11"/>
  <c r="D142" i="11"/>
  <c r="B142" i="11"/>
  <c r="A142" i="11"/>
  <c r="E141" i="11"/>
  <c r="D141" i="11"/>
  <c r="B141" i="11"/>
  <c r="A141" i="11"/>
  <c r="E140" i="11"/>
  <c r="D140" i="11"/>
  <c r="B140" i="11"/>
  <c r="A140" i="11"/>
  <c r="E139" i="11"/>
  <c r="D139" i="11"/>
  <c r="B139" i="11"/>
  <c r="A139" i="11"/>
  <c r="E138" i="11"/>
  <c r="D138" i="11"/>
  <c r="B138" i="11"/>
  <c r="A138" i="11"/>
  <c r="E137" i="11"/>
  <c r="D137" i="11"/>
  <c r="B137" i="11"/>
  <c r="A137" i="11"/>
  <c r="E136" i="11"/>
  <c r="D136" i="11"/>
  <c r="B136" i="11"/>
  <c r="A136" i="11"/>
  <c r="E135" i="11"/>
  <c r="D135" i="11"/>
  <c r="B135" i="11"/>
  <c r="A135" i="11"/>
  <c r="E134" i="11"/>
  <c r="D134" i="11"/>
  <c r="B134" i="11"/>
  <c r="A134" i="11"/>
  <c r="E133" i="11"/>
  <c r="D133" i="11"/>
  <c r="B133" i="11"/>
  <c r="A133" i="11"/>
  <c r="E132" i="11"/>
  <c r="D132" i="11"/>
  <c r="B132" i="11"/>
  <c r="A132" i="11"/>
  <c r="E131" i="11"/>
  <c r="D131" i="11"/>
  <c r="B131" i="11"/>
  <c r="A131" i="11"/>
  <c r="E130" i="11"/>
  <c r="D130" i="11"/>
  <c r="B130" i="11"/>
  <c r="A130" i="11"/>
  <c r="E129" i="11"/>
  <c r="D129" i="11"/>
  <c r="B129" i="11"/>
  <c r="A129" i="11"/>
  <c r="E128" i="11"/>
  <c r="D128" i="11"/>
  <c r="B128" i="11"/>
  <c r="A128" i="11"/>
  <c r="E127" i="11"/>
  <c r="D127" i="11"/>
  <c r="B127" i="11"/>
  <c r="A127" i="11"/>
  <c r="E126" i="11"/>
  <c r="D126" i="11"/>
  <c r="B126" i="11"/>
  <c r="A126" i="11"/>
  <c r="E125" i="11"/>
  <c r="D125" i="11"/>
  <c r="B125" i="11"/>
  <c r="A125" i="11"/>
  <c r="E124" i="11"/>
  <c r="D124" i="11"/>
  <c r="B124" i="11"/>
  <c r="A124" i="11"/>
  <c r="E123" i="11"/>
  <c r="D123" i="11"/>
  <c r="B123" i="11"/>
  <c r="A123" i="11"/>
  <c r="E122" i="11"/>
  <c r="D122" i="11"/>
  <c r="B122" i="11"/>
  <c r="A122" i="11"/>
  <c r="E121" i="11"/>
  <c r="D121" i="11"/>
  <c r="B121" i="11"/>
  <c r="A121" i="11"/>
  <c r="E120" i="11"/>
  <c r="D120" i="11"/>
  <c r="B120" i="11"/>
  <c r="A120" i="11"/>
  <c r="E119" i="11"/>
  <c r="D119" i="11"/>
  <c r="B119" i="11"/>
  <c r="A119" i="11"/>
  <c r="E118" i="11"/>
  <c r="D118" i="11"/>
  <c r="B118" i="11"/>
  <c r="A118" i="11"/>
  <c r="E117" i="11"/>
  <c r="D117" i="11"/>
  <c r="B117" i="11"/>
  <c r="A117" i="11"/>
  <c r="E116" i="11"/>
  <c r="D116" i="11"/>
  <c r="B116" i="11"/>
  <c r="A116" i="11"/>
  <c r="E115" i="11"/>
  <c r="D115" i="11"/>
  <c r="B115" i="11"/>
  <c r="A115" i="11"/>
  <c r="E114" i="11"/>
  <c r="D114" i="11"/>
  <c r="B114" i="11"/>
  <c r="A114" i="11"/>
  <c r="E113" i="11"/>
  <c r="D113" i="11"/>
  <c r="B113" i="11"/>
  <c r="A113" i="11"/>
  <c r="E112" i="11"/>
  <c r="D112" i="11"/>
  <c r="B112" i="11"/>
  <c r="A112" i="11"/>
  <c r="E111" i="11"/>
  <c r="D111" i="11"/>
  <c r="B111" i="11"/>
  <c r="A111" i="11"/>
  <c r="E110" i="11"/>
  <c r="D110" i="11"/>
  <c r="B110" i="11"/>
  <c r="A110" i="11"/>
  <c r="E109" i="11"/>
  <c r="D109" i="11"/>
  <c r="B109" i="11"/>
  <c r="A109" i="11"/>
  <c r="E108" i="11"/>
  <c r="D108" i="11"/>
  <c r="B108" i="11"/>
  <c r="A108" i="11"/>
  <c r="E107" i="11"/>
  <c r="D107" i="11"/>
  <c r="B107" i="11"/>
  <c r="A107" i="11"/>
  <c r="E106" i="11"/>
  <c r="D106" i="11"/>
  <c r="B106" i="11"/>
  <c r="A106" i="11"/>
  <c r="E105" i="11"/>
  <c r="D105" i="11"/>
  <c r="B105" i="11"/>
  <c r="A105" i="11"/>
  <c r="E104" i="11"/>
  <c r="D104" i="11"/>
  <c r="B104" i="11"/>
  <c r="A104" i="11"/>
  <c r="E103" i="11"/>
  <c r="D103" i="11"/>
  <c r="B103" i="11"/>
  <c r="A103" i="11"/>
  <c r="E102" i="11"/>
  <c r="D102" i="11"/>
  <c r="B102" i="11"/>
  <c r="A102" i="11"/>
  <c r="E101" i="11"/>
  <c r="D101" i="11"/>
  <c r="B101" i="11"/>
  <c r="A101" i="11"/>
  <c r="E100" i="11"/>
  <c r="D100" i="11"/>
  <c r="B100" i="11"/>
  <c r="A100" i="11"/>
  <c r="E99" i="11"/>
  <c r="D99" i="11"/>
  <c r="B99" i="11"/>
  <c r="A99" i="11"/>
  <c r="E98" i="11"/>
  <c r="D98" i="11"/>
  <c r="B98" i="11"/>
  <c r="A98" i="11"/>
  <c r="E97" i="11"/>
  <c r="D97" i="11"/>
  <c r="B97" i="11"/>
  <c r="A97" i="11"/>
  <c r="E96" i="11"/>
  <c r="D96" i="11"/>
  <c r="B96" i="11"/>
  <c r="A96" i="11"/>
  <c r="E95" i="11"/>
  <c r="D95" i="11"/>
  <c r="B95" i="11"/>
  <c r="A95" i="11"/>
  <c r="E94" i="11"/>
  <c r="D94" i="11"/>
  <c r="B94" i="11"/>
  <c r="A94" i="11"/>
  <c r="E93" i="11"/>
  <c r="D93" i="11"/>
  <c r="B93" i="11"/>
  <c r="A93" i="11"/>
  <c r="E92" i="11"/>
  <c r="D92" i="11"/>
  <c r="B92" i="11"/>
  <c r="A92" i="11"/>
  <c r="E91" i="11"/>
  <c r="D91" i="11"/>
  <c r="B91" i="11"/>
  <c r="A91" i="11"/>
  <c r="E90" i="11"/>
  <c r="D90" i="11"/>
  <c r="B90" i="11"/>
  <c r="A90" i="11"/>
  <c r="E89" i="11"/>
  <c r="D89" i="11"/>
  <c r="B89" i="11"/>
  <c r="A89" i="11"/>
  <c r="E88" i="11"/>
  <c r="D88" i="11"/>
  <c r="B88" i="11"/>
  <c r="A88" i="11"/>
  <c r="E87" i="11"/>
  <c r="D87" i="11"/>
  <c r="B87" i="11"/>
  <c r="A87" i="11"/>
  <c r="E86" i="11"/>
  <c r="D86" i="11"/>
  <c r="B86" i="11"/>
  <c r="A86" i="11"/>
  <c r="E85" i="11"/>
  <c r="D85" i="11"/>
  <c r="B85" i="11"/>
  <c r="A85" i="11"/>
  <c r="E84" i="11"/>
  <c r="D84" i="11"/>
  <c r="B84" i="11"/>
  <c r="A84" i="11"/>
  <c r="E83" i="11"/>
  <c r="D83" i="11"/>
  <c r="B83" i="11"/>
  <c r="A83" i="11"/>
  <c r="E82" i="11"/>
  <c r="D82" i="11"/>
  <c r="B82" i="11"/>
  <c r="A82" i="11"/>
  <c r="E81" i="11"/>
  <c r="D81" i="11"/>
  <c r="B81" i="11"/>
  <c r="A81" i="11"/>
  <c r="E80" i="11"/>
  <c r="D80" i="11"/>
  <c r="B80" i="11"/>
  <c r="A80" i="11"/>
  <c r="E79" i="11"/>
  <c r="D79" i="11"/>
  <c r="B79" i="11"/>
  <c r="A79" i="11"/>
  <c r="E78" i="11"/>
  <c r="D78" i="11"/>
  <c r="B78" i="11"/>
  <c r="A78" i="11"/>
  <c r="E77" i="11"/>
  <c r="D77" i="11"/>
  <c r="B77" i="11"/>
  <c r="A77" i="11"/>
  <c r="E76" i="11"/>
  <c r="D76" i="11"/>
  <c r="B76" i="11"/>
  <c r="A76" i="11"/>
  <c r="E75" i="11"/>
  <c r="D75" i="11"/>
  <c r="B75" i="11"/>
  <c r="A75" i="11"/>
  <c r="E74" i="11"/>
  <c r="D74" i="11"/>
  <c r="B74" i="11"/>
  <c r="A74" i="11"/>
  <c r="E73" i="11"/>
  <c r="D73" i="11"/>
  <c r="B73" i="11"/>
  <c r="A73" i="11"/>
  <c r="E72" i="11"/>
  <c r="D72" i="11"/>
  <c r="B72" i="11"/>
  <c r="A72" i="11"/>
  <c r="E71" i="11"/>
  <c r="D71" i="11"/>
  <c r="B71" i="11"/>
  <c r="A71" i="11"/>
  <c r="E70" i="11"/>
  <c r="D70" i="11"/>
  <c r="B70" i="11"/>
  <c r="A70" i="11"/>
  <c r="E69" i="11"/>
  <c r="D69" i="11"/>
  <c r="B69" i="11"/>
  <c r="A69" i="11"/>
  <c r="E68" i="11"/>
  <c r="D68" i="11"/>
  <c r="B68" i="11"/>
  <c r="A68" i="11"/>
  <c r="E67" i="11"/>
  <c r="D67" i="11"/>
  <c r="B67" i="11"/>
  <c r="A67" i="11"/>
  <c r="E66" i="11"/>
  <c r="D66" i="11"/>
  <c r="B66" i="11"/>
  <c r="A66" i="11"/>
  <c r="E65" i="11"/>
  <c r="D65" i="11"/>
  <c r="B65" i="11"/>
  <c r="A65" i="11"/>
  <c r="E64" i="11"/>
  <c r="D64" i="11"/>
  <c r="B64" i="11"/>
  <c r="A64" i="11"/>
  <c r="E63" i="11"/>
  <c r="D63" i="11"/>
  <c r="B63" i="11"/>
  <c r="A63" i="11"/>
  <c r="E62" i="11"/>
  <c r="D62" i="11"/>
  <c r="B62" i="11"/>
  <c r="A62" i="11"/>
  <c r="E61" i="11"/>
  <c r="D61" i="11"/>
  <c r="B61" i="11"/>
  <c r="A61" i="11"/>
  <c r="E60" i="11"/>
  <c r="D60" i="11"/>
  <c r="B60" i="11"/>
  <c r="A60" i="11"/>
  <c r="E59" i="11"/>
  <c r="D59" i="11"/>
  <c r="B59" i="11"/>
  <c r="A59" i="11"/>
  <c r="E58" i="11"/>
  <c r="D58" i="11"/>
  <c r="B58" i="11"/>
  <c r="A58" i="11"/>
  <c r="AA20" i="11"/>
  <c r="AC20" i="11" s="1"/>
  <c r="W9" i="11"/>
  <c r="W8" i="11"/>
  <c r="W10" i="11" s="1"/>
  <c r="W11" i="11" s="1"/>
  <c r="E156" i="10"/>
  <c r="D156" i="10"/>
  <c r="B156" i="10"/>
  <c r="A156" i="10"/>
  <c r="E155" i="10"/>
  <c r="D155" i="10"/>
  <c r="B155" i="10"/>
  <c r="A155" i="10"/>
  <c r="E154" i="10"/>
  <c r="D154" i="10"/>
  <c r="B154" i="10"/>
  <c r="A154" i="10"/>
  <c r="E153" i="10"/>
  <c r="D153" i="10"/>
  <c r="B153" i="10"/>
  <c r="A153" i="10"/>
  <c r="E152" i="10"/>
  <c r="D152" i="10"/>
  <c r="B152" i="10"/>
  <c r="A152" i="10"/>
  <c r="E151" i="10"/>
  <c r="D151" i="10"/>
  <c r="B151" i="10"/>
  <c r="A151" i="10"/>
  <c r="E150" i="10"/>
  <c r="D150" i="10"/>
  <c r="B150" i="10"/>
  <c r="A150" i="10"/>
  <c r="E149" i="10"/>
  <c r="D149" i="10"/>
  <c r="B149" i="10"/>
  <c r="A149" i="10"/>
  <c r="E148" i="10"/>
  <c r="D148" i="10"/>
  <c r="B148" i="10"/>
  <c r="A148" i="10"/>
  <c r="E147" i="10"/>
  <c r="D147" i="10"/>
  <c r="B147" i="10"/>
  <c r="A147" i="10"/>
  <c r="E146" i="10"/>
  <c r="D146" i="10"/>
  <c r="B146" i="10"/>
  <c r="A146" i="10"/>
  <c r="E145" i="10"/>
  <c r="D145" i="10"/>
  <c r="B145" i="10"/>
  <c r="A145" i="10"/>
  <c r="E144" i="10"/>
  <c r="D144" i="10"/>
  <c r="B144" i="10"/>
  <c r="A144" i="10"/>
  <c r="E143" i="10"/>
  <c r="D143" i="10"/>
  <c r="B143" i="10"/>
  <c r="A143" i="10"/>
  <c r="E142" i="10"/>
  <c r="D142" i="10"/>
  <c r="B142" i="10"/>
  <c r="A142" i="10"/>
  <c r="E141" i="10"/>
  <c r="D141" i="10"/>
  <c r="B141" i="10"/>
  <c r="A141" i="10"/>
  <c r="E140" i="10"/>
  <c r="D140" i="10"/>
  <c r="B140" i="10"/>
  <c r="A140" i="10"/>
  <c r="E139" i="10"/>
  <c r="D139" i="10"/>
  <c r="B139" i="10"/>
  <c r="A139" i="10"/>
  <c r="E138" i="10"/>
  <c r="D138" i="10"/>
  <c r="B138" i="10"/>
  <c r="A138" i="10"/>
  <c r="E137" i="10"/>
  <c r="D137" i="10"/>
  <c r="B137" i="10"/>
  <c r="A137" i="10"/>
  <c r="E136" i="10"/>
  <c r="D136" i="10"/>
  <c r="B136" i="10"/>
  <c r="A136" i="10"/>
  <c r="E135" i="10"/>
  <c r="D135" i="10"/>
  <c r="B135" i="10"/>
  <c r="A135" i="10"/>
  <c r="E134" i="10"/>
  <c r="D134" i="10"/>
  <c r="B134" i="10"/>
  <c r="A134" i="10"/>
  <c r="E133" i="10"/>
  <c r="D133" i="10"/>
  <c r="B133" i="10"/>
  <c r="A133" i="10"/>
  <c r="E132" i="10"/>
  <c r="D132" i="10"/>
  <c r="B132" i="10"/>
  <c r="A132" i="10"/>
  <c r="E131" i="10"/>
  <c r="D131" i="10"/>
  <c r="B131" i="10"/>
  <c r="A131" i="10"/>
  <c r="E130" i="10"/>
  <c r="D130" i="10"/>
  <c r="B130" i="10"/>
  <c r="A130" i="10"/>
  <c r="E129" i="10"/>
  <c r="D129" i="10"/>
  <c r="B129" i="10"/>
  <c r="A129" i="10"/>
  <c r="E128" i="10"/>
  <c r="D128" i="10"/>
  <c r="B128" i="10"/>
  <c r="A128" i="10"/>
  <c r="E127" i="10"/>
  <c r="D127" i="10"/>
  <c r="B127" i="10"/>
  <c r="A127" i="10"/>
  <c r="E126" i="10"/>
  <c r="D126" i="10"/>
  <c r="B126" i="10"/>
  <c r="A126" i="10"/>
  <c r="E125" i="10"/>
  <c r="D125" i="10"/>
  <c r="B125" i="10"/>
  <c r="A125" i="10"/>
  <c r="E124" i="10"/>
  <c r="D124" i="10"/>
  <c r="B124" i="10"/>
  <c r="A124" i="10"/>
  <c r="E123" i="10"/>
  <c r="D123" i="10"/>
  <c r="B123" i="10"/>
  <c r="A123" i="10"/>
  <c r="E122" i="10"/>
  <c r="D122" i="10"/>
  <c r="B122" i="10"/>
  <c r="A122" i="10"/>
  <c r="E121" i="10"/>
  <c r="D121" i="10"/>
  <c r="B121" i="10"/>
  <c r="A121" i="10"/>
  <c r="E120" i="10"/>
  <c r="D120" i="10"/>
  <c r="B120" i="10"/>
  <c r="A120" i="10"/>
  <c r="E119" i="10"/>
  <c r="D119" i="10"/>
  <c r="B119" i="10"/>
  <c r="A119" i="10"/>
  <c r="E118" i="10"/>
  <c r="D118" i="10"/>
  <c r="B118" i="10"/>
  <c r="A118" i="10"/>
  <c r="E117" i="10"/>
  <c r="D117" i="10"/>
  <c r="B117" i="10"/>
  <c r="A117" i="10"/>
  <c r="E116" i="10"/>
  <c r="D116" i="10"/>
  <c r="B116" i="10"/>
  <c r="A116" i="10"/>
  <c r="E115" i="10"/>
  <c r="D115" i="10"/>
  <c r="B115" i="10"/>
  <c r="A115" i="10"/>
  <c r="E114" i="10"/>
  <c r="D114" i="10"/>
  <c r="B114" i="10"/>
  <c r="A114" i="10"/>
  <c r="E113" i="10"/>
  <c r="D113" i="10"/>
  <c r="B113" i="10"/>
  <c r="A113" i="10"/>
  <c r="E112" i="10"/>
  <c r="D112" i="10"/>
  <c r="B112" i="10"/>
  <c r="A112" i="10"/>
  <c r="E111" i="10"/>
  <c r="D111" i="10"/>
  <c r="B111" i="10"/>
  <c r="A111" i="10"/>
  <c r="E110" i="10"/>
  <c r="D110" i="10"/>
  <c r="B110" i="10"/>
  <c r="A110" i="10"/>
  <c r="E109" i="10"/>
  <c r="D109" i="10"/>
  <c r="B109" i="10"/>
  <c r="A109" i="10"/>
  <c r="E108" i="10"/>
  <c r="D108" i="10"/>
  <c r="B108" i="10"/>
  <c r="A108" i="10"/>
  <c r="E107" i="10"/>
  <c r="D107" i="10"/>
  <c r="B107" i="10"/>
  <c r="A107" i="10"/>
  <c r="E106" i="10"/>
  <c r="D106" i="10"/>
  <c r="B106" i="10"/>
  <c r="A106" i="10"/>
  <c r="E105" i="10"/>
  <c r="D105" i="10"/>
  <c r="B105" i="10"/>
  <c r="A105" i="10"/>
  <c r="E104" i="10"/>
  <c r="D104" i="10"/>
  <c r="B104" i="10"/>
  <c r="A104" i="10"/>
  <c r="E103" i="10"/>
  <c r="D103" i="10"/>
  <c r="B103" i="10"/>
  <c r="A103" i="10"/>
  <c r="E102" i="10"/>
  <c r="D102" i="10"/>
  <c r="B102" i="10"/>
  <c r="A102" i="10"/>
  <c r="E101" i="10"/>
  <c r="D101" i="10"/>
  <c r="B101" i="10"/>
  <c r="A101" i="10"/>
  <c r="E100" i="10"/>
  <c r="D100" i="10"/>
  <c r="B100" i="10"/>
  <c r="A100" i="10"/>
  <c r="E99" i="10"/>
  <c r="D99" i="10"/>
  <c r="B99" i="10"/>
  <c r="A99" i="10"/>
  <c r="E98" i="10"/>
  <c r="D98" i="10"/>
  <c r="B98" i="10"/>
  <c r="A98" i="10"/>
  <c r="E97" i="10"/>
  <c r="D97" i="10"/>
  <c r="B97" i="10"/>
  <c r="A97" i="10"/>
  <c r="E96" i="10"/>
  <c r="D96" i="10"/>
  <c r="B96" i="10"/>
  <c r="A96" i="10"/>
  <c r="E95" i="10"/>
  <c r="D95" i="10"/>
  <c r="B95" i="10"/>
  <c r="A95" i="10"/>
  <c r="E94" i="10"/>
  <c r="D94" i="10"/>
  <c r="B94" i="10"/>
  <c r="A94" i="10"/>
  <c r="E93" i="10"/>
  <c r="D93" i="10"/>
  <c r="B93" i="10"/>
  <c r="A93" i="10"/>
  <c r="E92" i="10"/>
  <c r="D92" i="10"/>
  <c r="B92" i="10"/>
  <c r="A92" i="10"/>
  <c r="E91" i="10"/>
  <c r="D91" i="10"/>
  <c r="B91" i="10"/>
  <c r="A91" i="10"/>
  <c r="E90" i="10"/>
  <c r="D90" i="10"/>
  <c r="B90" i="10"/>
  <c r="A90" i="10"/>
  <c r="E89" i="10"/>
  <c r="D89" i="10"/>
  <c r="B89" i="10"/>
  <c r="A89" i="10"/>
  <c r="E88" i="10"/>
  <c r="D88" i="10"/>
  <c r="B88" i="10"/>
  <c r="A88" i="10"/>
  <c r="E87" i="10"/>
  <c r="D87" i="10"/>
  <c r="B87" i="10"/>
  <c r="A87" i="10"/>
  <c r="E86" i="10"/>
  <c r="D86" i="10"/>
  <c r="B86" i="10"/>
  <c r="A86" i="10"/>
  <c r="E85" i="10"/>
  <c r="D85" i="10"/>
  <c r="B85" i="10"/>
  <c r="A85" i="10"/>
  <c r="E84" i="10"/>
  <c r="D84" i="10"/>
  <c r="B84" i="10"/>
  <c r="A84" i="10"/>
  <c r="E83" i="10"/>
  <c r="D83" i="10"/>
  <c r="B83" i="10"/>
  <c r="A83" i="10"/>
  <c r="E82" i="10"/>
  <c r="D82" i="10"/>
  <c r="B82" i="10"/>
  <c r="A82" i="10"/>
  <c r="E81" i="10"/>
  <c r="D81" i="10"/>
  <c r="B81" i="10"/>
  <c r="A81" i="10"/>
  <c r="E80" i="10"/>
  <c r="D80" i="10"/>
  <c r="B80" i="10"/>
  <c r="A80" i="10"/>
  <c r="E79" i="10"/>
  <c r="D79" i="10"/>
  <c r="B79" i="10"/>
  <c r="A79" i="10"/>
  <c r="E78" i="10"/>
  <c r="D78" i="10"/>
  <c r="B78" i="10"/>
  <c r="A78" i="10"/>
  <c r="E77" i="10"/>
  <c r="D77" i="10"/>
  <c r="B77" i="10"/>
  <c r="A77" i="10"/>
  <c r="E76" i="10"/>
  <c r="D76" i="10"/>
  <c r="B76" i="10"/>
  <c r="A76" i="10"/>
  <c r="E75" i="10"/>
  <c r="D75" i="10"/>
  <c r="B75" i="10"/>
  <c r="A75" i="10"/>
  <c r="E74" i="10"/>
  <c r="D74" i="10"/>
  <c r="B74" i="10"/>
  <c r="A74" i="10"/>
  <c r="E73" i="10"/>
  <c r="D73" i="10"/>
  <c r="B73" i="10"/>
  <c r="A73" i="10"/>
  <c r="E72" i="10"/>
  <c r="D72" i="10"/>
  <c r="B72" i="10"/>
  <c r="A72" i="10"/>
  <c r="E71" i="10"/>
  <c r="D71" i="10"/>
  <c r="B71" i="10"/>
  <c r="A71" i="10"/>
  <c r="E70" i="10"/>
  <c r="D70" i="10"/>
  <c r="B70" i="10"/>
  <c r="A70" i="10"/>
  <c r="E69" i="10"/>
  <c r="D69" i="10"/>
  <c r="B69" i="10"/>
  <c r="A69" i="10"/>
  <c r="E68" i="10"/>
  <c r="D68" i="10"/>
  <c r="B68" i="10"/>
  <c r="A68" i="10"/>
  <c r="E67" i="10"/>
  <c r="D67" i="10"/>
  <c r="B67" i="10"/>
  <c r="A67" i="10"/>
  <c r="E66" i="10"/>
  <c r="D66" i="10"/>
  <c r="B66" i="10"/>
  <c r="A66" i="10"/>
  <c r="E65" i="10"/>
  <c r="D65" i="10"/>
  <c r="B65" i="10"/>
  <c r="A65" i="10"/>
  <c r="E64" i="10"/>
  <c r="D64" i="10"/>
  <c r="B64" i="10"/>
  <c r="A64" i="10"/>
  <c r="E63" i="10"/>
  <c r="D63" i="10"/>
  <c r="B63" i="10"/>
  <c r="A63" i="10"/>
  <c r="E62" i="10"/>
  <c r="D62" i="10"/>
  <c r="B62" i="10"/>
  <c r="A62" i="10"/>
  <c r="E61" i="10"/>
  <c r="D61" i="10"/>
  <c r="B61" i="10"/>
  <c r="A61" i="10"/>
  <c r="E60" i="10"/>
  <c r="D60" i="10"/>
  <c r="B60" i="10"/>
  <c r="A60" i="10"/>
  <c r="E59" i="10"/>
  <c r="D59" i="10"/>
  <c r="B59" i="10"/>
  <c r="A59" i="10"/>
  <c r="E58" i="10"/>
  <c r="D58" i="10"/>
  <c r="B58" i="10"/>
  <c r="A58" i="10"/>
  <c r="AA20" i="10"/>
  <c r="AC20" i="10" s="1"/>
  <c r="W9" i="10"/>
  <c r="W8" i="10"/>
  <c r="W10" i="10" s="1"/>
  <c r="W11" i="10" s="1"/>
  <c r="B67" i="9"/>
  <c r="B66" i="9"/>
  <c r="K64" i="9"/>
  <c r="T64" i="9" s="1"/>
  <c r="J64" i="9"/>
  <c r="I64" i="9"/>
  <c r="W64" i="9" s="1"/>
  <c r="F64" i="9"/>
  <c r="A64" i="9"/>
  <c r="K63" i="9"/>
  <c r="T63" i="9" s="1"/>
  <c r="J63" i="9"/>
  <c r="I63" i="9"/>
  <c r="W63" i="9" s="1"/>
  <c r="F63" i="9"/>
  <c r="A63" i="9"/>
  <c r="K62" i="9"/>
  <c r="T62" i="9" s="1"/>
  <c r="J62" i="9"/>
  <c r="I62" i="9"/>
  <c r="W62" i="9" s="1"/>
  <c r="F62" i="9"/>
  <c r="A62" i="9"/>
  <c r="K61" i="9"/>
  <c r="T61" i="9" s="1"/>
  <c r="J61" i="9"/>
  <c r="I61" i="9"/>
  <c r="W61" i="9" s="1"/>
  <c r="F61" i="9"/>
  <c r="A61" i="9"/>
  <c r="K60" i="9"/>
  <c r="T60" i="9" s="1"/>
  <c r="J60" i="9"/>
  <c r="I60" i="9"/>
  <c r="W60" i="9" s="1"/>
  <c r="F60" i="9"/>
  <c r="A60" i="9"/>
  <c r="K59" i="9"/>
  <c r="T59" i="9" s="1"/>
  <c r="J59" i="9"/>
  <c r="I59" i="9"/>
  <c r="W59" i="9" s="1"/>
  <c r="F59" i="9"/>
  <c r="A59" i="9"/>
  <c r="K58" i="9"/>
  <c r="T58" i="9" s="1"/>
  <c r="J58" i="9"/>
  <c r="I58" i="9"/>
  <c r="W58" i="9" s="1"/>
  <c r="F58" i="9"/>
  <c r="A58" i="9"/>
  <c r="AA20" i="9"/>
  <c r="AC20" i="9" s="1"/>
  <c r="AA12" i="9"/>
  <c r="AA14" i="9" s="1"/>
  <c r="W9" i="9"/>
  <c r="W8" i="9"/>
  <c r="W10" i="9" s="1"/>
  <c r="W11" i="9" s="1"/>
  <c r="B73" i="8"/>
  <c r="B72" i="8"/>
  <c r="K69" i="8"/>
  <c r="T69" i="8" s="1"/>
  <c r="J69" i="8"/>
  <c r="I69" i="8"/>
  <c r="W69" i="8" s="1"/>
  <c r="F69" i="8"/>
  <c r="A69" i="8"/>
  <c r="K68" i="8"/>
  <c r="T68" i="8" s="1"/>
  <c r="J68" i="8"/>
  <c r="I68" i="8"/>
  <c r="W68" i="8" s="1"/>
  <c r="F68" i="8"/>
  <c r="A68" i="8"/>
  <c r="K67" i="8"/>
  <c r="T67" i="8" s="1"/>
  <c r="J67" i="8"/>
  <c r="I67" i="8"/>
  <c r="W67" i="8" s="1"/>
  <c r="F67" i="8"/>
  <c r="A67" i="8"/>
  <c r="K66" i="8"/>
  <c r="T66" i="8" s="1"/>
  <c r="J66" i="8"/>
  <c r="I66" i="8"/>
  <c r="W66" i="8" s="1"/>
  <c r="F66" i="8"/>
  <c r="A66" i="8"/>
  <c r="K65" i="8"/>
  <c r="T65" i="8" s="1"/>
  <c r="J65" i="8"/>
  <c r="I65" i="8"/>
  <c r="W65" i="8" s="1"/>
  <c r="F65" i="8"/>
  <c r="A65" i="8"/>
  <c r="K64" i="8"/>
  <c r="T64" i="8" s="1"/>
  <c r="J64" i="8"/>
  <c r="I64" i="8"/>
  <c r="W64" i="8" s="1"/>
  <c r="F64" i="8"/>
  <c r="A64" i="8"/>
  <c r="K63" i="8"/>
  <c r="T63" i="8" s="1"/>
  <c r="J63" i="8"/>
  <c r="I63" i="8"/>
  <c r="W63" i="8" s="1"/>
  <c r="F63" i="8"/>
  <c r="A63" i="8"/>
  <c r="K62" i="8"/>
  <c r="T62" i="8" s="1"/>
  <c r="J62" i="8"/>
  <c r="I62" i="8"/>
  <c r="W62" i="8" s="1"/>
  <c r="F62" i="8"/>
  <c r="A62" i="8"/>
  <c r="K61" i="8"/>
  <c r="T61" i="8" s="1"/>
  <c r="J61" i="8"/>
  <c r="I61" i="8"/>
  <c r="W61" i="8" s="1"/>
  <c r="F61" i="8"/>
  <c r="A61" i="8"/>
  <c r="K60" i="8"/>
  <c r="T60" i="8" s="1"/>
  <c r="J60" i="8"/>
  <c r="I60" i="8"/>
  <c r="W60" i="8" s="1"/>
  <c r="F60" i="8"/>
  <c r="A60" i="8"/>
  <c r="K59" i="8"/>
  <c r="T59" i="8" s="1"/>
  <c r="J59" i="8"/>
  <c r="I59" i="8"/>
  <c r="W59" i="8" s="1"/>
  <c r="F59" i="8"/>
  <c r="A59" i="8"/>
  <c r="K58" i="8"/>
  <c r="T58" i="8" s="1"/>
  <c r="J58" i="8"/>
  <c r="I58" i="8"/>
  <c r="W58" i="8" s="1"/>
  <c r="F58" i="8"/>
  <c r="A58" i="8"/>
  <c r="AA12" i="8"/>
  <c r="AA14" i="8" s="1"/>
  <c r="W9" i="8"/>
  <c r="W8" i="8"/>
  <c r="W10" i="8" s="1"/>
  <c r="W11" i="8" s="1"/>
  <c r="G9" i="7"/>
  <c r="B65" i="6"/>
  <c r="B64" i="6"/>
  <c r="K62" i="6"/>
  <c r="T62" i="6" s="1"/>
  <c r="J62" i="6"/>
  <c r="I62" i="6"/>
  <c r="W62" i="6" s="1"/>
  <c r="F62" i="6"/>
  <c r="A62" i="6"/>
  <c r="K61" i="6"/>
  <c r="T61" i="6" s="1"/>
  <c r="J61" i="6"/>
  <c r="I61" i="6"/>
  <c r="W61" i="6" s="1"/>
  <c r="F61" i="6"/>
  <c r="A61" i="6"/>
  <c r="K60" i="6"/>
  <c r="T60" i="6" s="1"/>
  <c r="J60" i="6"/>
  <c r="I60" i="6"/>
  <c r="W60" i="6" s="1"/>
  <c r="F60" i="6"/>
  <c r="A60" i="6"/>
  <c r="K59" i="6"/>
  <c r="T59" i="6" s="1"/>
  <c r="J59" i="6"/>
  <c r="I59" i="6"/>
  <c r="W59" i="6" s="1"/>
  <c r="F59" i="6"/>
  <c r="A59" i="6"/>
  <c r="K58" i="6"/>
  <c r="T58" i="6" s="1"/>
  <c r="J58" i="6"/>
  <c r="I58" i="6"/>
  <c r="W58" i="6" s="1"/>
  <c r="F58" i="6"/>
  <c r="A58" i="6"/>
  <c r="AA20" i="6"/>
  <c r="AC20" i="6" s="1"/>
  <c r="AA12" i="6"/>
  <c r="AA14" i="6" s="1"/>
  <c r="W9" i="6"/>
  <c r="W8" i="6"/>
  <c r="W10" i="6" s="1"/>
  <c r="W11" i="6" s="1"/>
  <c r="AA7" i="6"/>
  <c r="AA8" i="6" s="1"/>
  <c r="AC6" i="6"/>
  <c r="AC7" i="6" s="1"/>
  <c r="AC8" i="6" s="1"/>
  <c r="B74" i="5"/>
  <c r="B73" i="5"/>
  <c r="K71" i="5"/>
  <c r="T71" i="5" s="1"/>
  <c r="J71" i="5"/>
  <c r="I71" i="5"/>
  <c r="W71" i="5" s="1"/>
  <c r="F71" i="5"/>
  <c r="A71" i="5"/>
  <c r="K70" i="5"/>
  <c r="T70" i="5" s="1"/>
  <c r="J70" i="5"/>
  <c r="I70" i="5"/>
  <c r="W70" i="5" s="1"/>
  <c r="F70" i="5"/>
  <c r="A70" i="5"/>
  <c r="K69" i="5"/>
  <c r="T69" i="5" s="1"/>
  <c r="J69" i="5"/>
  <c r="I69" i="5"/>
  <c r="W69" i="5" s="1"/>
  <c r="F69" i="5"/>
  <c r="A69" i="5"/>
  <c r="K68" i="5"/>
  <c r="T68" i="5" s="1"/>
  <c r="J68" i="5"/>
  <c r="I68" i="5"/>
  <c r="W68" i="5" s="1"/>
  <c r="F68" i="5"/>
  <c r="A68" i="5"/>
  <c r="K67" i="5"/>
  <c r="T67" i="5" s="1"/>
  <c r="J67" i="5"/>
  <c r="I67" i="5"/>
  <c r="W67" i="5" s="1"/>
  <c r="F67" i="5"/>
  <c r="A67" i="5"/>
  <c r="K66" i="5"/>
  <c r="T66" i="5" s="1"/>
  <c r="J66" i="5"/>
  <c r="I66" i="5"/>
  <c r="W66" i="5" s="1"/>
  <c r="F66" i="5"/>
  <c r="A66" i="5"/>
  <c r="K65" i="5"/>
  <c r="T65" i="5" s="1"/>
  <c r="J65" i="5"/>
  <c r="I65" i="5"/>
  <c r="W65" i="5" s="1"/>
  <c r="F65" i="5"/>
  <c r="A65" i="5"/>
  <c r="K64" i="5"/>
  <c r="T64" i="5" s="1"/>
  <c r="J64" i="5"/>
  <c r="I64" i="5"/>
  <c r="W64" i="5" s="1"/>
  <c r="F64" i="5"/>
  <c r="A64" i="5"/>
  <c r="K63" i="5"/>
  <c r="T63" i="5" s="1"/>
  <c r="J63" i="5"/>
  <c r="I63" i="5"/>
  <c r="W63" i="5" s="1"/>
  <c r="F63" i="5"/>
  <c r="A63" i="5"/>
  <c r="K62" i="5"/>
  <c r="T62" i="5" s="1"/>
  <c r="J62" i="5"/>
  <c r="I62" i="5"/>
  <c r="W62" i="5" s="1"/>
  <c r="F62" i="5"/>
  <c r="A62" i="5"/>
  <c r="K61" i="5"/>
  <c r="T61" i="5" s="1"/>
  <c r="J61" i="5"/>
  <c r="I61" i="5"/>
  <c r="W61" i="5" s="1"/>
  <c r="F61" i="5"/>
  <c r="A61" i="5"/>
  <c r="K60" i="5"/>
  <c r="T60" i="5" s="1"/>
  <c r="J60" i="5"/>
  <c r="I60" i="5"/>
  <c r="W60" i="5" s="1"/>
  <c r="F60" i="5"/>
  <c r="A60" i="5"/>
  <c r="K59" i="5"/>
  <c r="T59" i="5" s="1"/>
  <c r="J59" i="5"/>
  <c r="I59" i="5"/>
  <c r="W59" i="5" s="1"/>
  <c r="F59" i="5"/>
  <c r="A59" i="5"/>
  <c r="K58" i="5"/>
  <c r="T58" i="5" s="1"/>
  <c r="J58" i="5"/>
  <c r="I58" i="5"/>
  <c r="W58" i="5" s="1"/>
  <c r="F58" i="5"/>
  <c r="A58" i="5"/>
  <c r="AA12" i="5"/>
  <c r="AA14" i="5" s="1"/>
  <c r="W9" i="5"/>
  <c r="W8" i="5"/>
  <c r="W10" i="5" s="1"/>
  <c r="W11" i="5" s="1"/>
  <c r="AA7" i="5"/>
  <c r="AA8" i="5" s="1"/>
  <c r="AC6" i="5"/>
  <c r="AC7" i="5" s="1"/>
  <c r="AC8" i="5" s="1"/>
  <c r="B159" i="4"/>
  <c r="B158" i="4"/>
  <c r="K154" i="4"/>
  <c r="T154" i="4" s="1"/>
  <c r="J154" i="4"/>
  <c r="I154" i="4"/>
  <c r="W154" i="4" s="1"/>
  <c r="F154" i="4"/>
  <c r="A154" i="4"/>
  <c r="K153" i="4"/>
  <c r="T153" i="4" s="1"/>
  <c r="J153" i="4"/>
  <c r="I153" i="4"/>
  <c r="W153" i="4" s="1"/>
  <c r="F153" i="4"/>
  <c r="A153" i="4"/>
  <c r="K152" i="4"/>
  <c r="T152" i="4" s="1"/>
  <c r="J152" i="4"/>
  <c r="I152" i="4"/>
  <c r="W152" i="4" s="1"/>
  <c r="F152" i="4"/>
  <c r="A152" i="4"/>
  <c r="K151" i="4"/>
  <c r="T151" i="4" s="1"/>
  <c r="J151" i="4"/>
  <c r="I151" i="4"/>
  <c r="W151" i="4" s="1"/>
  <c r="F151" i="4"/>
  <c r="A151" i="4"/>
  <c r="K150" i="4"/>
  <c r="T150" i="4" s="1"/>
  <c r="J150" i="4"/>
  <c r="I150" i="4"/>
  <c r="W150" i="4" s="1"/>
  <c r="F150" i="4"/>
  <c r="A150" i="4"/>
  <c r="K149" i="4"/>
  <c r="T149" i="4" s="1"/>
  <c r="J149" i="4"/>
  <c r="I149" i="4"/>
  <c r="W149" i="4" s="1"/>
  <c r="F149" i="4"/>
  <c r="A149" i="4"/>
  <c r="K148" i="4"/>
  <c r="T148" i="4" s="1"/>
  <c r="J148" i="4"/>
  <c r="I148" i="4"/>
  <c r="W148" i="4" s="1"/>
  <c r="F148" i="4"/>
  <c r="A148" i="4"/>
  <c r="K147" i="4"/>
  <c r="T147" i="4" s="1"/>
  <c r="J147" i="4"/>
  <c r="I147" i="4"/>
  <c r="W147" i="4" s="1"/>
  <c r="F147" i="4"/>
  <c r="A147" i="4"/>
  <c r="K146" i="4"/>
  <c r="T146" i="4" s="1"/>
  <c r="J146" i="4"/>
  <c r="I146" i="4"/>
  <c r="W146" i="4" s="1"/>
  <c r="F146" i="4"/>
  <c r="A146" i="4"/>
  <c r="K145" i="4"/>
  <c r="T145" i="4" s="1"/>
  <c r="J145" i="4"/>
  <c r="I145" i="4"/>
  <c r="W145" i="4" s="1"/>
  <c r="F145" i="4"/>
  <c r="A145" i="4"/>
  <c r="K144" i="4"/>
  <c r="T144" i="4" s="1"/>
  <c r="J144" i="4"/>
  <c r="I144" i="4"/>
  <c r="W144" i="4" s="1"/>
  <c r="F144" i="4"/>
  <c r="A144" i="4"/>
  <c r="K143" i="4"/>
  <c r="T143" i="4" s="1"/>
  <c r="J143" i="4"/>
  <c r="I143" i="4"/>
  <c r="W143" i="4" s="1"/>
  <c r="F143" i="4"/>
  <c r="A143" i="4"/>
  <c r="K142" i="4"/>
  <c r="T142" i="4" s="1"/>
  <c r="J142" i="4"/>
  <c r="I142" i="4"/>
  <c r="W142" i="4" s="1"/>
  <c r="F142" i="4"/>
  <c r="A142" i="4"/>
  <c r="K141" i="4"/>
  <c r="T141" i="4" s="1"/>
  <c r="J141" i="4"/>
  <c r="I141" i="4"/>
  <c r="W141" i="4" s="1"/>
  <c r="F141" i="4"/>
  <c r="A141" i="4"/>
  <c r="K140" i="4"/>
  <c r="T140" i="4" s="1"/>
  <c r="J140" i="4"/>
  <c r="I140" i="4"/>
  <c r="W140" i="4" s="1"/>
  <c r="F140" i="4"/>
  <c r="A140" i="4"/>
  <c r="K139" i="4"/>
  <c r="T139" i="4" s="1"/>
  <c r="J139" i="4"/>
  <c r="I139" i="4"/>
  <c r="W139" i="4" s="1"/>
  <c r="F139" i="4"/>
  <c r="A139" i="4"/>
  <c r="K138" i="4"/>
  <c r="T138" i="4" s="1"/>
  <c r="J138" i="4"/>
  <c r="I138" i="4"/>
  <c r="W138" i="4" s="1"/>
  <c r="F138" i="4"/>
  <c r="A138" i="4"/>
  <c r="K137" i="4"/>
  <c r="T137" i="4" s="1"/>
  <c r="J137" i="4"/>
  <c r="I137" i="4"/>
  <c r="W137" i="4" s="1"/>
  <c r="F137" i="4"/>
  <c r="A137" i="4"/>
  <c r="K136" i="4"/>
  <c r="T136" i="4" s="1"/>
  <c r="J136" i="4"/>
  <c r="I136" i="4"/>
  <c r="W136" i="4" s="1"/>
  <c r="F136" i="4"/>
  <c r="A136" i="4"/>
  <c r="K135" i="4"/>
  <c r="T135" i="4" s="1"/>
  <c r="J135" i="4"/>
  <c r="I135" i="4"/>
  <c r="W135" i="4" s="1"/>
  <c r="F135" i="4"/>
  <c r="A135" i="4"/>
  <c r="K134" i="4"/>
  <c r="T134" i="4" s="1"/>
  <c r="J134" i="4"/>
  <c r="I134" i="4"/>
  <c r="W134" i="4" s="1"/>
  <c r="F134" i="4"/>
  <c r="A134" i="4"/>
  <c r="K133" i="4"/>
  <c r="T133" i="4" s="1"/>
  <c r="J133" i="4"/>
  <c r="I133" i="4"/>
  <c r="W133" i="4" s="1"/>
  <c r="F133" i="4"/>
  <c r="A133" i="4"/>
  <c r="K132" i="4"/>
  <c r="T132" i="4" s="1"/>
  <c r="J132" i="4"/>
  <c r="I132" i="4"/>
  <c r="W132" i="4" s="1"/>
  <c r="F132" i="4"/>
  <c r="A132" i="4"/>
  <c r="K131" i="4"/>
  <c r="T131" i="4" s="1"/>
  <c r="J131" i="4"/>
  <c r="I131" i="4"/>
  <c r="W131" i="4" s="1"/>
  <c r="F131" i="4"/>
  <c r="A131" i="4"/>
  <c r="K130" i="4"/>
  <c r="T130" i="4" s="1"/>
  <c r="J130" i="4"/>
  <c r="I130" i="4"/>
  <c r="W130" i="4" s="1"/>
  <c r="F130" i="4"/>
  <c r="A130" i="4"/>
  <c r="K129" i="4"/>
  <c r="T129" i="4" s="1"/>
  <c r="J129" i="4"/>
  <c r="I129" i="4"/>
  <c r="W129" i="4" s="1"/>
  <c r="F129" i="4"/>
  <c r="A129" i="4"/>
  <c r="K128" i="4"/>
  <c r="T128" i="4" s="1"/>
  <c r="J128" i="4"/>
  <c r="I128" i="4"/>
  <c r="W128" i="4" s="1"/>
  <c r="F128" i="4"/>
  <c r="A128" i="4"/>
  <c r="K127" i="4"/>
  <c r="T127" i="4" s="1"/>
  <c r="J127" i="4"/>
  <c r="I127" i="4"/>
  <c r="W127" i="4" s="1"/>
  <c r="F127" i="4"/>
  <c r="A127" i="4"/>
  <c r="K126" i="4"/>
  <c r="T126" i="4" s="1"/>
  <c r="J126" i="4"/>
  <c r="I126" i="4"/>
  <c r="W126" i="4" s="1"/>
  <c r="F126" i="4"/>
  <c r="A126" i="4"/>
  <c r="K125" i="4"/>
  <c r="T125" i="4" s="1"/>
  <c r="J125" i="4"/>
  <c r="I125" i="4"/>
  <c r="W125" i="4" s="1"/>
  <c r="F125" i="4"/>
  <c r="A125" i="4"/>
  <c r="K124" i="4"/>
  <c r="T124" i="4" s="1"/>
  <c r="J124" i="4"/>
  <c r="I124" i="4"/>
  <c r="W124" i="4" s="1"/>
  <c r="F124" i="4"/>
  <c r="A124" i="4"/>
  <c r="K123" i="4"/>
  <c r="T123" i="4" s="1"/>
  <c r="J123" i="4"/>
  <c r="I123" i="4"/>
  <c r="W123" i="4" s="1"/>
  <c r="F123" i="4"/>
  <c r="A123" i="4"/>
  <c r="K122" i="4"/>
  <c r="T122" i="4" s="1"/>
  <c r="J122" i="4"/>
  <c r="I122" i="4"/>
  <c r="W122" i="4" s="1"/>
  <c r="F122" i="4"/>
  <c r="A122" i="4"/>
  <c r="K121" i="4"/>
  <c r="T121" i="4" s="1"/>
  <c r="J121" i="4"/>
  <c r="I121" i="4"/>
  <c r="W121" i="4" s="1"/>
  <c r="F121" i="4"/>
  <c r="A121" i="4"/>
  <c r="K120" i="4"/>
  <c r="T120" i="4" s="1"/>
  <c r="J120" i="4"/>
  <c r="I120" i="4"/>
  <c r="W120" i="4" s="1"/>
  <c r="F120" i="4"/>
  <c r="A120" i="4"/>
  <c r="K119" i="4"/>
  <c r="T119" i="4" s="1"/>
  <c r="J119" i="4"/>
  <c r="I119" i="4"/>
  <c r="W119" i="4" s="1"/>
  <c r="F119" i="4"/>
  <c r="A119" i="4"/>
  <c r="K118" i="4"/>
  <c r="T118" i="4" s="1"/>
  <c r="J118" i="4"/>
  <c r="I118" i="4"/>
  <c r="W118" i="4" s="1"/>
  <c r="F118" i="4"/>
  <c r="A118" i="4"/>
  <c r="K117" i="4"/>
  <c r="T117" i="4" s="1"/>
  <c r="J117" i="4"/>
  <c r="I117" i="4"/>
  <c r="W117" i="4" s="1"/>
  <c r="F117" i="4"/>
  <c r="A117" i="4"/>
  <c r="K116" i="4"/>
  <c r="T116" i="4" s="1"/>
  <c r="J116" i="4"/>
  <c r="I116" i="4"/>
  <c r="W116" i="4" s="1"/>
  <c r="F116" i="4"/>
  <c r="A116" i="4"/>
  <c r="K115" i="4"/>
  <c r="T115" i="4" s="1"/>
  <c r="J115" i="4"/>
  <c r="I115" i="4"/>
  <c r="W115" i="4" s="1"/>
  <c r="F115" i="4"/>
  <c r="A115" i="4"/>
  <c r="K114" i="4"/>
  <c r="T114" i="4" s="1"/>
  <c r="J114" i="4"/>
  <c r="I114" i="4"/>
  <c r="W114" i="4" s="1"/>
  <c r="F114" i="4"/>
  <c r="A114" i="4"/>
  <c r="K113" i="4"/>
  <c r="T113" i="4" s="1"/>
  <c r="J113" i="4"/>
  <c r="I113" i="4"/>
  <c r="W113" i="4" s="1"/>
  <c r="F113" i="4"/>
  <c r="A113" i="4"/>
  <c r="K112" i="4"/>
  <c r="T112" i="4" s="1"/>
  <c r="J112" i="4"/>
  <c r="I112" i="4"/>
  <c r="W112" i="4" s="1"/>
  <c r="F112" i="4"/>
  <c r="A112" i="4"/>
  <c r="K111" i="4"/>
  <c r="T111" i="4" s="1"/>
  <c r="J111" i="4"/>
  <c r="I111" i="4"/>
  <c r="W111" i="4" s="1"/>
  <c r="F111" i="4"/>
  <c r="A111" i="4"/>
  <c r="K110" i="4"/>
  <c r="T110" i="4" s="1"/>
  <c r="J110" i="4"/>
  <c r="I110" i="4"/>
  <c r="W110" i="4" s="1"/>
  <c r="F110" i="4"/>
  <c r="A110" i="4"/>
  <c r="K109" i="4"/>
  <c r="T109" i="4" s="1"/>
  <c r="J109" i="4"/>
  <c r="I109" i="4"/>
  <c r="W109" i="4" s="1"/>
  <c r="F109" i="4"/>
  <c r="A109" i="4"/>
  <c r="K108" i="4"/>
  <c r="T108" i="4" s="1"/>
  <c r="J108" i="4"/>
  <c r="I108" i="4"/>
  <c r="W108" i="4" s="1"/>
  <c r="F108" i="4"/>
  <c r="A108" i="4"/>
  <c r="K107" i="4"/>
  <c r="T107" i="4" s="1"/>
  <c r="J107" i="4"/>
  <c r="I107" i="4"/>
  <c r="W107" i="4" s="1"/>
  <c r="F107" i="4"/>
  <c r="A107" i="4"/>
  <c r="K106" i="4"/>
  <c r="T106" i="4" s="1"/>
  <c r="J106" i="4"/>
  <c r="I106" i="4"/>
  <c r="W106" i="4" s="1"/>
  <c r="F106" i="4"/>
  <c r="A106" i="4"/>
  <c r="K105" i="4"/>
  <c r="T105" i="4" s="1"/>
  <c r="J105" i="4"/>
  <c r="I105" i="4"/>
  <c r="W105" i="4" s="1"/>
  <c r="F105" i="4"/>
  <c r="A105" i="4"/>
  <c r="K104" i="4"/>
  <c r="T104" i="4" s="1"/>
  <c r="J104" i="4"/>
  <c r="I104" i="4"/>
  <c r="W104" i="4" s="1"/>
  <c r="F104" i="4"/>
  <c r="A104" i="4"/>
  <c r="K103" i="4"/>
  <c r="T103" i="4" s="1"/>
  <c r="J103" i="4"/>
  <c r="I103" i="4"/>
  <c r="W103" i="4" s="1"/>
  <c r="F103" i="4"/>
  <c r="A103" i="4"/>
  <c r="K102" i="4"/>
  <c r="T102" i="4" s="1"/>
  <c r="J102" i="4"/>
  <c r="I102" i="4"/>
  <c r="W102" i="4" s="1"/>
  <c r="F102" i="4"/>
  <c r="A102" i="4"/>
  <c r="K101" i="4"/>
  <c r="T101" i="4" s="1"/>
  <c r="J101" i="4"/>
  <c r="I101" i="4"/>
  <c r="W101" i="4" s="1"/>
  <c r="F101" i="4"/>
  <c r="A101" i="4"/>
  <c r="K100" i="4"/>
  <c r="T100" i="4" s="1"/>
  <c r="J100" i="4"/>
  <c r="I100" i="4"/>
  <c r="W100" i="4" s="1"/>
  <c r="F100" i="4"/>
  <c r="A100" i="4"/>
  <c r="K99" i="4"/>
  <c r="T99" i="4" s="1"/>
  <c r="J99" i="4"/>
  <c r="I99" i="4"/>
  <c r="W99" i="4" s="1"/>
  <c r="F99" i="4"/>
  <c r="A99" i="4"/>
  <c r="K98" i="4"/>
  <c r="T98" i="4" s="1"/>
  <c r="J98" i="4"/>
  <c r="I98" i="4"/>
  <c r="W98" i="4" s="1"/>
  <c r="F98" i="4"/>
  <c r="A98" i="4"/>
  <c r="K97" i="4"/>
  <c r="T97" i="4" s="1"/>
  <c r="J97" i="4"/>
  <c r="I97" i="4"/>
  <c r="W97" i="4" s="1"/>
  <c r="F97" i="4"/>
  <c r="A97" i="4"/>
  <c r="K96" i="4"/>
  <c r="T96" i="4" s="1"/>
  <c r="J96" i="4"/>
  <c r="I96" i="4"/>
  <c r="W96" i="4" s="1"/>
  <c r="F96" i="4"/>
  <c r="A96" i="4"/>
  <c r="K95" i="4"/>
  <c r="T95" i="4" s="1"/>
  <c r="J95" i="4"/>
  <c r="I95" i="4"/>
  <c r="W95" i="4" s="1"/>
  <c r="F95" i="4"/>
  <c r="A95" i="4"/>
  <c r="K94" i="4"/>
  <c r="T94" i="4" s="1"/>
  <c r="J94" i="4"/>
  <c r="I94" i="4"/>
  <c r="W94" i="4" s="1"/>
  <c r="F94" i="4"/>
  <c r="A94" i="4"/>
  <c r="K93" i="4"/>
  <c r="T93" i="4" s="1"/>
  <c r="J93" i="4"/>
  <c r="I93" i="4"/>
  <c r="W93" i="4" s="1"/>
  <c r="F93" i="4"/>
  <c r="A93" i="4"/>
  <c r="K92" i="4"/>
  <c r="T92" i="4" s="1"/>
  <c r="J92" i="4"/>
  <c r="I92" i="4"/>
  <c r="W92" i="4" s="1"/>
  <c r="F92" i="4"/>
  <c r="A92" i="4"/>
  <c r="K91" i="4"/>
  <c r="T91" i="4" s="1"/>
  <c r="J91" i="4"/>
  <c r="I91" i="4"/>
  <c r="W91" i="4" s="1"/>
  <c r="F91" i="4"/>
  <c r="A91" i="4"/>
  <c r="K90" i="4"/>
  <c r="T90" i="4" s="1"/>
  <c r="J90" i="4"/>
  <c r="I90" i="4"/>
  <c r="W90" i="4" s="1"/>
  <c r="F90" i="4"/>
  <c r="A90" i="4"/>
  <c r="K89" i="4"/>
  <c r="T89" i="4" s="1"/>
  <c r="J89" i="4"/>
  <c r="I89" i="4"/>
  <c r="W89" i="4" s="1"/>
  <c r="F89" i="4"/>
  <c r="A89" i="4"/>
  <c r="K88" i="4"/>
  <c r="T88" i="4" s="1"/>
  <c r="J88" i="4"/>
  <c r="I88" i="4"/>
  <c r="W88" i="4" s="1"/>
  <c r="F88" i="4"/>
  <c r="A88" i="4"/>
  <c r="K87" i="4"/>
  <c r="T87" i="4" s="1"/>
  <c r="J87" i="4"/>
  <c r="I87" i="4"/>
  <c r="W87" i="4" s="1"/>
  <c r="F87" i="4"/>
  <c r="A87" i="4"/>
  <c r="K86" i="4"/>
  <c r="T86" i="4" s="1"/>
  <c r="J86" i="4"/>
  <c r="I86" i="4"/>
  <c r="W86" i="4" s="1"/>
  <c r="F86" i="4"/>
  <c r="A86" i="4"/>
  <c r="K85" i="4"/>
  <c r="T85" i="4" s="1"/>
  <c r="J85" i="4"/>
  <c r="I85" i="4"/>
  <c r="W85" i="4" s="1"/>
  <c r="F85" i="4"/>
  <c r="A85" i="4"/>
  <c r="K84" i="4"/>
  <c r="T84" i="4" s="1"/>
  <c r="J84" i="4"/>
  <c r="I84" i="4"/>
  <c r="W84" i="4" s="1"/>
  <c r="F84" i="4"/>
  <c r="A84" i="4"/>
  <c r="K83" i="4"/>
  <c r="T83" i="4" s="1"/>
  <c r="J83" i="4"/>
  <c r="I83" i="4"/>
  <c r="W83" i="4" s="1"/>
  <c r="F83" i="4"/>
  <c r="A83" i="4"/>
  <c r="K82" i="4"/>
  <c r="T82" i="4" s="1"/>
  <c r="J82" i="4"/>
  <c r="I82" i="4"/>
  <c r="W82" i="4" s="1"/>
  <c r="F82" i="4"/>
  <c r="A82" i="4"/>
  <c r="K81" i="4"/>
  <c r="T81" i="4" s="1"/>
  <c r="J81" i="4"/>
  <c r="I81" i="4"/>
  <c r="W81" i="4" s="1"/>
  <c r="F81" i="4"/>
  <c r="A81" i="4"/>
  <c r="K80" i="4"/>
  <c r="T80" i="4" s="1"/>
  <c r="J80" i="4"/>
  <c r="I80" i="4"/>
  <c r="W80" i="4" s="1"/>
  <c r="F80" i="4"/>
  <c r="A80" i="4"/>
  <c r="K79" i="4"/>
  <c r="T79" i="4" s="1"/>
  <c r="J79" i="4"/>
  <c r="I79" i="4"/>
  <c r="W79" i="4" s="1"/>
  <c r="F79" i="4"/>
  <c r="A79" i="4"/>
  <c r="K78" i="4"/>
  <c r="T78" i="4" s="1"/>
  <c r="J78" i="4"/>
  <c r="I78" i="4"/>
  <c r="W78" i="4" s="1"/>
  <c r="F78" i="4"/>
  <c r="A78" i="4"/>
  <c r="K77" i="4"/>
  <c r="T77" i="4" s="1"/>
  <c r="J77" i="4"/>
  <c r="I77" i="4"/>
  <c r="W77" i="4" s="1"/>
  <c r="F77" i="4"/>
  <c r="A77" i="4"/>
  <c r="K76" i="4"/>
  <c r="T76" i="4" s="1"/>
  <c r="J76" i="4"/>
  <c r="I76" i="4"/>
  <c r="W76" i="4" s="1"/>
  <c r="F76" i="4"/>
  <c r="A76" i="4"/>
  <c r="K75" i="4"/>
  <c r="T75" i="4" s="1"/>
  <c r="J75" i="4"/>
  <c r="I75" i="4"/>
  <c r="W75" i="4" s="1"/>
  <c r="F75" i="4"/>
  <c r="A75" i="4"/>
  <c r="K74" i="4"/>
  <c r="T74" i="4" s="1"/>
  <c r="J74" i="4"/>
  <c r="I74" i="4"/>
  <c r="W74" i="4" s="1"/>
  <c r="F74" i="4"/>
  <c r="A74" i="4"/>
  <c r="K73" i="4"/>
  <c r="T73" i="4" s="1"/>
  <c r="J73" i="4"/>
  <c r="I73" i="4"/>
  <c r="W73" i="4" s="1"/>
  <c r="F73" i="4"/>
  <c r="A73" i="4"/>
  <c r="K72" i="4"/>
  <c r="T72" i="4" s="1"/>
  <c r="J72" i="4"/>
  <c r="I72" i="4"/>
  <c r="W72" i="4" s="1"/>
  <c r="F72" i="4"/>
  <c r="A72" i="4"/>
  <c r="K71" i="4"/>
  <c r="T71" i="4" s="1"/>
  <c r="J71" i="4"/>
  <c r="I71" i="4"/>
  <c r="W71" i="4" s="1"/>
  <c r="F71" i="4"/>
  <c r="A71" i="4"/>
  <c r="K70" i="4"/>
  <c r="T70" i="4" s="1"/>
  <c r="J70" i="4"/>
  <c r="I70" i="4"/>
  <c r="W70" i="4" s="1"/>
  <c r="F70" i="4"/>
  <c r="A70" i="4"/>
  <c r="K69" i="4"/>
  <c r="T69" i="4" s="1"/>
  <c r="J69" i="4"/>
  <c r="I69" i="4"/>
  <c r="W69" i="4" s="1"/>
  <c r="F69" i="4"/>
  <c r="A69" i="4"/>
  <c r="K68" i="4"/>
  <c r="T68" i="4" s="1"/>
  <c r="J68" i="4"/>
  <c r="I68" i="4"/>
  <c r="W68" i="4" s="1"/>
  <c r="F68" i="4"/>
  <c r="A68" i="4"/>
  <c r="K67" i="4"/>
  <c r="T67" i="4" s="1"/>
  <c r="J67" i="4"/>
  <c r="I67" i="4"/>
  <c r="W67" i="4" s="1"/>
  <c r="F67" i="4"/>
  <c r="A67" i="4"/>
  <c r="K66" i="4"/>
  <c r="T66" i="4" s="1"/>
  <c r="J66" i="4"/>
  <c r="I66" i="4"/>
  <c r="W66" i="4" s="1"/>
  <c r="F66" i="4"/>
  <c r="A66" i="4"/>
  <c r="K65" i="4"/>
  <c r="T65" i="4" s="1"/>
  <c r="J65" i="4"/>
  <c r="I65" i="4"/>
  <c r="W65" i="4" s="1"/>
  <c r="F65" i="4"/>
  <c r="A65" i="4"/>
  <c r="K64" i="4"/>
  <c r="T64" i="4" s="1"/>
  <c r="J64" i="4"/>
  <c r="I64" i="4"/>
  <c r="W64" i="4" s="1"/>
  <c r="F64" i="4"/>
  <c r="A64" i="4"/>
  <c r="K63" i="4"/>
  <c r="T63" i="4" s="1"/>
  <c r="J63" i="4"/>
  <c r="I63" i="4"/>
  <c r="W63" i="4" s="1"/>
  <c r="F63" i="4"/>
  <c r="A63" i="4"/>
  <c r="K62" i="4"/>
  <c r="T62" i="4" s="1"/>
  <c r="J62" i="4"/>
  <c r="I62" i="4"/>
  <c r="W62" i="4" s="1"/>
  <c r="F62" i="4"/>
  <c r="A62" i="4"/>
  <c r="K61" i="4"/>
  <c r="T61" i="4" s="1"/>
  <c r="J61" i="4"/>
  <c r="I61" i="4"/>
  <c r="W61" i="4" s="1"/>
  <c r="F61" i="4"/>
  <c r="A61" i="4"/>
  <c r="K60" i="4"/>
  <c r="T60" i="4" s="1"/>
  <c r="J60" i="4"/>
  <c r="I60" i="4"/>
  <c r="W60" i="4" s="1"/>
  <c r="F60" i="4"/>
  <c r="A60" i="4"/>
  <c r="K59" i="4"/>
  <c r="T59" i="4" s="1"/>
  <c r="J59" i="4"/>
  <c r="I59" i="4"/>
  <c r="W59" i="4" s="1"/>
  <c r="F59" i="4"/>
  <c r="A59" i="4"/>
  <c r="K58" i="4"/>
  <c r="T58" i="4" s="1"/>
  <c r="J58" i="4"/>
  <c r="I58" i="4"/>
  <c r="W58" i="4" s="1"/>
  <c r="F58" i="4"/>
  <c r="A58" i="4"/>
  <c r="AA12" i="4"/>
  <c r="AA14" i="4" s="1"/>
  <c r="W9" i="4"/>
  <c r="W6" i="4"/>
  <c r="W8" i="4" s="1"/>
  <c r="B74" i="3"/>
  <c r="B73" i="3"/>
  <c r="K71" i="3"/>
  <c r="T71" i="3" s="1"/>
  <c r="J71" i="3"/>
  <c r="I71" i="3"/>
  <c r="W71" i="3" s="1"/>
  <c r="F71" i="3"/>
  <c r="A71" i="3"/>
  <c r="K70" i="3"/>
  <c r="T70" i="3" s="1"/>
  <c r="J70" i="3"/>
  <c r="I70" i="3"/>
  <c r="W70" i="3" s="1"/>
  <c r="F70" i="3"/>
  <c r="A70" i="3"/>
  <c r="K69" i="3"/>
  <c r="T69" i="3" s="1"/>
  <c r="J69" i="3"/>
  <c r="I69" i="3"/>
  <c r="W69" i="3" s="1"/>
  <c r="F69" i="3"/>
  <c r="A69" i="3"/>
  <c r="K68" i="3"/>
  <c r="T68" i="3" s="1"/>
  <c r="J68" i="3"/>
  <c r="I68" i="3"/>
  <c r="W68" i="3" s="1"/>
  <c r="F68" i="3"/>
  <c r="A68" i="3"/>
  <c r="K67" i="3"/>
  <c r="T67" i="3" s="1"/>
  <c r="J67" i="3"/>
  <c r="I67" i="3"/>
  <c r="W67" i="3" s="1"/>
  <c r="F67" i="3"/>
  <c r="A67" i="3"/>
  <c r="K66" i="3"/>
  <c r="T66" i="3" s="1"/>
  <c r="J66" i="3"/>
  <c r="I66" i="3"/>
  <c r="W66" i="3" s="1"/>
  <c r="F66" i="3"/>
  <c r="A66" i="3"/>
  <c r="K65" i="3"/>
  <c r="T65" i="3" s="1"/>
  <c r="J65" i="3"/>
  <c r="I65" i="3"/>
  <c r="W65" i="3" s="1"/>
  <c r="F65" i="3"/>
  <c r="A65" i="3"/>
  <c r="K64" i="3"/>
  <c r="T64" i="3" s="1"/>
  <c r="J64" i="3"/>
  <c r="I64" i="3"/>
  <c r="W64" i="3" s="1"/>
  <c r="F64" i="3"/>
  <c r="A64" i="3"/>
  <c r="K63" i="3"/>
  <c r="T63" i="3" s="1"/>
  <c r="J63" i="3"/>
  <c r="I63" i="3"/>
  <c r="W63" i="3" s="1"/>
  <c r="F63" i="3"/>
  <c r="A63" i="3"/>
  <c r="K62" i="3"/>
  <c r="T62" i="3" s="1"/>
  <c r="J62" i="3"/>
  <c r="I62" i="3"/>
  <c r="W62" i="3" s="1"/>
  <c r="F62" i="3"/>
  <c r="A62" i="3"/>
  <c r="K61" i="3"/>
  <c r="T61" i="3" s="1"/>
  <c r="J61" i="3"/>
  <c r="I61" i="3"/>
  <c r="W61" i="3" s="1"/>
  <c r="F61" i="3"/>
  <c r="A61" i="3"/>
  <c r="K60" i="3"/>
  <c r="T60" i="3" s="1"/>
  <c r="J60" i="3"/>
  <c r="I60" i="3"/>
  <c r="W60" i="3" s="1"/>
  <c r="F60" i="3"/>
  <c r="A60" i="3"/>
  <c r="K59" i="3"/>
  <c r="T59" i="3" s="1"/>
  <c r="J59" i="3"/>
  <c r="I59" i="3"/>
  <c r="W59" i="3" s="1"/>
  <c r="F59" i="3"/>
  <c r="A59" i="3"/>
  <c r="K58" i="3"/>
  <c r="T58" i="3" s="1"/>
  <c r="J58" i="3"/>
  <c r="I58" i="3"/>
  <c r="W58" i="3" s="1"/>
  <c r="F58" i="3"/>
  <c r="A58" i="3"/>
  <c r="AA20" i="3"/>
  <c r="AC20" i="3" s="1"/>
  <c r="AA12" i="3"/>
  <c r="AA14" i="3" s="1"/>
  <c r="W9" i="3"/>
  <c r="W8" i="3"/>
  <c r="W10" i="3" s="1"/>
  <c r="W11" i="3" s="1"/>
  <c r="B90" i="2"/>
  <c r="L86" i="2"/>
  <c r="U86" i="2" s="1"/>
  <c r="K86" i="2"/>
  <c r="J86" i="2"/>
  <c r="X86" i="2" s="1"/>
  <c r="G86" i="2"/>
  <c r="B86" i="2"/>
  <c r="L85" i="2"/>
  <c r="U85" i="2" s="1"/>
  <c r="K85" i="2"/>
  <c r="J85" i="2"/>
  <c r="X85" i="2" s="1"/>
  <c r="G85" i="2"/>
  <c r="B85" i="2"/>
  <c r="L84" i="2"/>
  <c r="U84" i="2" s="1"/>
  <c r="K84" i="2"/>
  <c r="J84" i="2"/>
  <c r="X84" i="2" s="1"/>
  <c r="G84" i="2"/>
  <c r="B84" i="2"/>
  <c r="L83" i="2"/>
  <c r="U83" i="2" s="1"/>
  <c r="K83" i="2"/>
  <c r="J83" i="2"/>
  <c r="X83" i="2" s="1"/>
  <c r="G83" i="2"/>
  <c r="B83" i="2"/>
  <c r="L82" i="2"/>
  <c r="U82" i="2" s="1"/>
  <c r="K82" i="2"/>
  <c r="J82" i="2"/>
  <c r="X82" i="2" s="1"/>
  <c r="G82" i="2"/>
  <c r="B82" i="2"/>
  <c r="L81" i="2"/>
  <c r="U81" i="2" s="1"/>
  <c r="K81" i="2"/>
  <c r="J81" i="2"/>
  <c r="X81" i="2" s="1"/>
  <c r="G81" i="2"/>
  <c r="B81" i="2"/>
  <c r="L80" i="2"/>
  <c r="U80" i="2" s="1"/>
  <c r="K80" i="2"/>
  <c r="J80" i="2"/>
  <c r="X80" i="2" s="1"/>
  <c r="G80" i="2"/>
  <c r="B80" i="2"/>
  <c r="L79" i="2"/>
  <c r="U79" i="2" s="1"/>
  <c r="K79" i="2"/>
  <c r="J79" i="2"/>
  <c r="X79" i="2" s="1"/>
  <c r="G79" i="2"/>
  <c r="B79" i="2"/>
  <c r="L78" i="2"/>
  <c r="U78" i="2" s="1"/>
  <c r="K78" i="2"/>
  <c r="J78" i="2"/>
  <c r="X78" i="2" s="1"/>
  <c r="G78" i="2"/>
  <c r="B78" i="2"/>
  <c r="L77" i="2"/>
  <c r="U77" i="2" s="1"/>
  <c r="K77" i="2"/>
  <c r="J77" i="2"/>
  <c r="X77" i="2" s="1"/>
  <c r="G77" i="2"/>
  <c r="B77" i="2"/>
  <c r="L76" i="2"/>
  <c r="U76" i="2" s="1"/>
  <c r="K76" i="2"/>
  <c r="J76" i="2"/>
  <c r="X76" i="2" s="1"/>
  <c r="G76" i="2"/>
  <c r="B76" i="2"/>
  <c r="L75" i="2"/>
  <c r="U75" i="2" s="1"/>
  <c r="K75" i="2"/>
  <c r="J75" i="2"/>
  <c r="X75" i="2" s="1"/>
  <c r="G75" i="2"/>
  <c r="B75" i="2"/>
  <c r="L74" i="2"/>
  <c r="U74" i="2" s="1"/>
  <c r="K74" i="2"/>
  <c r="J74" i="2"/>
  <c r="X74" i="2" s="1"/>
  <c r="G74" i="2"/>
  <c r="B74" i="2"/>
  <c r="L73" i="2"/>
  <c r="U73" i="2" s="1"/>
  <c r="K73" i="2"/>
  <c r="J73" i="2"/>
  <c r="X73" i="2" s="1"/>
  <c r="G73" i="2"/>
  <c r="B73" i="2"/>
  <c r="L72" i="2"/>
  <c r="U72" i="2" s="1"/>
  <c r="K72" i="2"/>
  <c r="J72" i="2"/>
  <c r="X72" i="2" s="1"/>
  <c r="G72" i="2"/>
  <c r="B72" i="2"/>
  <c r="L71" i="2"/>
  <c r="U71" i="2" s="1"/>
  <c r="K71" i="2"/>
  <c r="J71" i="2"/>
  <c r="X71" i="2" s="1"/>
  <c r="G71" i="2"/>
  <c r="B71" i="2"/>
  <c r="L70" i="2"/>
  <c r="U70" i="2" s="1"/>
  <c r="K70" i="2"/>
  <c r="J70" i="2"/>
  <c r="X70" i="2" s="1"/>
  <c r="G70" i="2"/>
  <c r="B70" i="2"/>
  <c r="L69" i="2"/>
  <c r="U69" i="2" s="1"/>
  <c r="K69" i="2"/>
  <c r="J69" i="2"/>
  <c r="X69" i="2" s="1"/>
  <c r="G69" i="2"/>
  <c r="B69" i="2"/>
  <c r="L68" i="2"/>
  <c r="U68" i="2" s="1"/>
  <c r="K68" i="2"/>
  <c r="J68" i="2"/>
  <c r="X68" i="2" s="1"/>
  <c r="G68" i="2"/>
  <c r="B68" i="2"/>
  <c r="L67" i="2"/>
  <c r="U67" i="2" s="1"/>
  <c r="K67" i="2"/>
  <c r="J67" i="2"/>
  <c r="X67" i="2" s="1"/>
  <c r="G67" i="2"/>
  <c r="B67" i="2"/>
  <c r="L66" i="2"/>
  <c r="U66" i="2" s="1"/>
  <c r="K66" i="2"/>
  <c r="J66" i="2"/>
  <c r="X66" i="2" s="1"/>
  <c r="G66" i="2"/>
  <c r="B66" i="2"/>
  <c r="L65" i="2"/>
  <c r="U65" i="2" s="1"/>
  <c r="K65" i="2"/>
  <c r="J65" i="2"/>
  <c r="X65" i="2" s="1"/>
  <c r="G65" i="2"/>
  <c r="B65" i="2"/>
  <c r="L64" i="2"/>
  <c r="U64" i="2" s="1"/>
  <c r="K64" i="2"/>
  <c r="J64" i="2"/>
  <c r="X64" i="2" s="1"/>
  <c r="G64" i="2"/>
  <c r="B64" i="2"/>
  <c r="L63" i="2"/>
  <c r="U63" i="2" s="1"/>
  <c r="K63" i="2"/>
  <c r="J63" i="2"/>
  <c r="X63" i="2" s="1"/>
  <c r="G63" i="2"/>
  <c r="B63" i="2"/>
  <c r="L62" i="2"/>
  <c r="U62" i="2" s="1"/>
  <c r="K62" i="2"/>
  <c r="J62" i="2"/>
  <c r="X62" i="2" s="1"/>
  <c r="G62" i="2"/>
  <c r="B62" i="2"/>
  <c r="L61" i="2"/>
  <c r="U61" i="2" s="1"/>
  <c r="K61" i="2"/>
  <c r="J61" i="2"/>
  <c r="X61" i="2" s="1"/>
  <c r="G61" i="2"/>
  <c r="B61" i="2"/>
  <c r="L60" i="2"/>
  <c r="U60" i="2" s="1"/>
  <c r="K60" i="2"/>
  <c r="J60" i="2"/>
  <c r="X60" i="2" s="1"/>
  <c r="G60" i="2"/>
  <c r="B60" i="2"/>
  <c r="L59" i="2"/>
  <c r="U59" i="2" s="1"/>
  <c r="K59" i="2"/>
  <c r="J59" i="2"/>
  <c r="X59" i="2" s="1"/>
  <c r="G59" i="2"/>
  <c r="B59" i="2"/>
  <c r="L58" i="2"/>
  <c r="U58" i="2" s="1"/>
  <c r="K58" i="2"/>
  <c r="J58" i="2"/>
  <c r="X58" i="2" s="1"/>
  <c r="G58" i="2"/>
  <c r="B58" i="2"/>
  <c r="B89" i="2" s="1"/>
  <c r="AB20" i="2"/>
  <c r="AD20" i="2" s="1"/>
  <c r="AB12" i="2"/>
  <c r="AB14" i="2" s="1"/>
  <c r="X9" i="2"/>
  <c r="X8" i="2"/>
  <c r="X10" i="2" s="1"/>
  <c r="X11" i="2" s="1"/>
  <c r="K156" i="1"/>
  <c r="T156" i="1" s="1"/>
  <c r="J156" i="1"/>
  <c r="I156" i="1"/>
  <c r="W156" i="1" s="1"/>
  <c r="F156" i="1"/>
  <c r="A156" i="1"/>
  <c r="K155" i="1"/>
  <c r="T155" i="1" s="1"/>
  <c r="J155" i="1"/>
  <c r="I155" i="1"/>
  <c r="W155" i="1" s="1"/>
  <c r="F155" i="1"/>
  <c r="A155" i="1"/>
  <c r="K154" i="1"/>
  <c r="T154" i="1" s="1"/>
  <c r="J154" i="1"/>
  <c r="I154" i="1"/>
  <c r="W154" i="1" s="1"/>
  <c r="F154" i="1"/>
  <c r="A154" i="1"/>
  <c r="K153" i="1"/>
  <c r="T153" i="1" s="1"/>
  <c r="J153" i="1"/>
  <c r="I153" i="1"/>
  <c r="W153" i="1" s="1"/>
  <c r="F153" i="1"/>
  <c r="A153" i="1"/>
  <c r="K152" i="1"/>
  <c r="T152" i="1" s="1"/>
  <c r="J152" i="1"/>
  <c r="I152" i="1"/>
  <c r="W152" i="1" s="1"/>
  <c r="F152" i="1"/>
  <c r="A152" i="1"/>
  <c r="K151" i="1"/>
  <c r="T151" i="1" s="1"/>
  <c r="J151" i="1"/>
  <c r="I151" i="1"/>
  <c r="W151" i="1" s="1"/>
  <c r="F151" i="1"/>
  <c r="A151" i="1"/>
  <c r="K150" i="1"/>
  <c r="T150" i="1" s="1"/>
  <c r="J150" i="1"/>
  <c r="I150" i="1"/>
  <c r="W150" i="1" s="1"/>
  <c r="F150" i="1"/>
  <c r="A150" i="1"/>
  <c r="K149" i="1"/>
  <c r="T149" i="1" s="1"/>
  <c r="J149" i="1"/>
  <c r="I149" i="1"/>
  <c r="W149" i="1" s="1"/>
  <c r="F149" i="1"/>
  <c r="A149" i="1"/>
  <c r="K148" i="1"/>
  <c r="T148" i="1" s="1"/>
  <c r="J148" i="1"/>
  <c r="I148" i="1"/>
  <c r="W148" i="1" s="1"/>
  <c r="F148" i="1"/>
  <c r="A148" i="1"/>
  <c r="K147" i="1"/>
  <c r="T147" i="1" s="1"/>
  <c r="J147" i="1"/>
  <c r="I147" i="1"/>
  <c r="W147" i="1" s="1"/>
  <c r="F147" i="1"/>
  <c r="A147" i="1"/>
  <c r="K146" i="1"/>
  <c r="T146" i="1" s="1"/>
  <c r="J146" i="1"/>
  <c r="I146" i="1"/>
  <c r="W146" i="1" s="1"/>
  <c r="F146" i="1"/>
  <c r="A146" i="1"/>
  <c r="K145" i="1"/>
  <c r="T145" i="1" s="1"/>
  <c r="J145" i="1"/>
  <c r="I145" i="1"/>
  <c r="W145" i="1" s="1"/>
  <c r="F145" i="1"/>
  <c r="A145" i="1"/>
  <c r="K144" i="1"/>
  <c r="T144" i="1" s="1"/>
  <c r="J144" i="1"/>
  <c r="I144" i="1"/>
  <c r="W144" i="1" s="1"/>
  <c r="F144" i="1"/>
  <c r="A144" i="1"/>
  <c r="K143" i="1"/>
  <c r="T143" i="1" s="1"/>
  <c r="J143" i="1"/>
  <c r="I143" i="1"/>
  <c r="W143" i="1" s="1"/>
  <c r="F143" i="1"/>
  <c r="A143" i="1"/>
  <c r="K142" i="1"/>
  <c r="T142" i="1" s="1"/>
  <c r="J142" i="1"/>
  <c r="I142" i="1"/>
  <c r="W142" i="1" s="1"/>
  <c r="F142" i="1"/>
  <c r="A142" i="1"/>
  <c r="K141" i="1"/>
  <c r="T141" i="1" s="1"/>
  <c r="J141" i="1"/>
  <c r="I141" i="1"/>
  <c r="W141" i="1" s="1"/>
  <c r="F141" i="1"/>
  <c r="A141" i="1"/>
  <c r="K140" i="1"/>
  <c r="T140" i="1" s="1"/>
  <c r="J140" i="1"/>
  <c r="I140" i="1"/>
  <c r="W140" i="1" s="1"/>
  <c r="F140" i="1"/>
  <c r="A140" i="1"/>
  <c r="K139" i="1"/>
  <c r="T139" i="1" s="1"/>
  <c r="J139" i="1"/>
  <c r="I139" i="1"/>
  <c r="W139" i="1" s="1"/>
  <c r="F139" i="1"/>
  <c r="A139" i="1"/>
  <c r="K138" i="1"/>
  <c r="T138" i="1" s="1"/>
  <c r="J138" i="1"/>
  <c r="I138" i="1"/>
  <c r="W138" i="1" s="1"/>
  <c r="F138" i="1"/>
  <c r="A138" i="1"/>
  <c r="K137" i="1"/>
  <c r="T137" i="1" s="1"/>
  <c r="J137" i="1"/>
  <c r="I137" i="1"/>
  <c r="W137" i="1" s="1"/>
  <c r="F137" i="1"/>
  <c r="A137" i="1"/>
  <c r="K136" i="1"/>
  <c r="T136" i="1" s="1"/>
  <c r="J136" i="1"/>
  <c r="I136" i="1"/>
  <c r="W136" i="1" s="1"/>
  <c r="F136" i="1"/>
  <c r="A136" i="1"/>
  <c r="K135" i="1"/>
  <c r="T135" i="1" s="1"/>
  <c r="J135" i="1"/>
  <c r="I135" i="1"/>
  <c r="W135" i="1" s="1"/>
  <c r="F135" i="1"/>
  <c r="A135" i="1"/>
  <c r="K134" i="1"/>
  <c r="T134" i="1" s="1"/>
  <c r="J134" i="1"/>
  <c r="I134" i="1"/>
  <c r="W134" i="1" s="1"/>
  <c r="F134" i="1"/>
  <c r="A134" i="1"/>
  <c r="K133" i="1"/>
  <c r="T133" i="1" s="1"/>
  <c r="J133" i="1"/>
  <c r="I133" i="1"/>
  <c r="W133" i="1" s="1"/>
  <c r="F133" i="1"/>
  <c r="A133" i="1"/>
  <c r="K132" i="1"/>
  <c r="T132" i="1" s="1"/>
  <c r="J132" i="1"/>
  <c r="I132" i="1"/>
  <c r="W132" i="1" s="1"/>
  <c r="F132" i="1"/>
  <c r="A132" i="1"/>
  <c r="K131" i="1"/>
  <c r="T131" i="1" s="1"/>
  <c r="J131" i="1"/>
  <c r="I131" i="1"/>
  <c r="W131" i="1" s="1"/>
  <c r="F131" i="1"/>
  <c r="A131" i="1"/>
  <c r="K130" i="1"/>
  <c r="T130" i="1" s="1"/>
  <c r="J130" i="1"/>
  <c r="I130" i="1"/>
  <c r="W130" i="1" s="1"/>
  <c r="F130" i="1"/>
  <c r="A130" i="1"/>
  <c r="K129" i="1"/>
  <c r="T129" i="1" s="1"/>
  <c r="J129" i="1"/>
  <c r="I129" i="1"/>
  <c r="W129" i="1" s="1"/>
  <c r="F129" i="1"/>
  <c r="A129" i="1"/>
  <c r="K128" i="1"/>
  <c r="T128" i="1" s="1"/>
  <c r="J128" i="1"/>
  <c r="I128" i="1"/>
  <c r="W128" i="1" s="1"/>
  <c r="F128" i="1"/>
  <c r="A128" i="1"/>
  <c r="K127" i="1"/>
  <c r="T127" i="1" s="1"/>
  <c r="J127" i="1"/>
  <c r="I127" i="1"/>
  <c r="W127" i="1" s="1"/>
  <c r="F127" i="1"/>
  <c r="A127" i="1"/>
  <c r="K126" i="1"/>
  <c r="T126" i="1" s="1"/>
  <c r="J126" i="1"/>
  <c r="I126" i="1"/>
  <c r="W126" i="1" s="1"/>
  <c r="F126" i="1"/>
  <c r="A126" i="1"/>
  <c r="K125" i="1"/>
  <c r="T125" i="1" s="1"/>
  <c r="J125" i="1"/>
  <c r="I125" i="1"/>
  <c r="W125" i="1" s="1"/>
  <c r="F125" i="1"/>
  <c r="A125" i="1"/>
  <c r="K124" i="1"/>
  <c r="T124" i="1" s="1"/>
  <c r="J124" i="1"/>
  <c r="I124" i="1"/>
  <c r="W124" i="1" s="1"/>
  <c r="F124" i="1"/>
  <c r="A124" i="1"/>
  <c r="K123" i="1"/>
  <c r="T123" i="1" s="1"/>
  <c r="J123" i="1"/>
  <c r="I123" i="1"/>
  <c r="W123" i="1" s="1"/>
  <c r="F123" i="1"/>
  <c r="A123" i="1"/>
  <c r="K122" i="1"/>
  <c r="T122" i="1" s="1"/>
  <c r="J122" i="1"/>
  <c r="I122" i="1"/>
  <c r="W122" i="1" s="1"/>
  <c r="F122" i="1"/>
  <c r="A122" i="1"/>
  <c r="K121" i="1"/>
  <c r="T121" i="1" s="1"/>
  <c r="J121" i="1"/>
  <c r="I121" i="1"/>
  <c r="W121" i="1" s="1"/>
  <c r="F121" i="1"/>
  <c r="A121" i="1"/>
  <c r="K120" i="1"/>
  <c r="T120" i="1" s="1"/>
  <c r="J120" i="1"/>
  <c r="I120" i="1"/>
  <c r="W120" i="1" s="1"/>
  <c r="F120" i="1"/>
  <c r="A120" i="1"/>
  <c r="K119" i="1"/>
  <c r="T119" i="1" s="1"/>
  <c r="J119" i="1"/>
  <c r="I119" i="1"/>
  <c r="W119" i="1" s="1"/>
  <c r="F119" i="1"/>
  <c r="A119" i="1"/>
  <c r="K118" i="1"/>
  <c r="T118" i="1" s="1"/>
  <c r="J118" i="1"/>
  <c r="I118" i="1"/>
  <c r="W118" i="1" s="1"/>
  <c r="F118" i="1"/>
  <c r="A118" i="1"/>
  <c r="K117" i="1"/>
  <c r="T117" i="1" s="1"/>
  <c r="J117" i="1"/>
  <c r="I117" i="1"/>
  <c r="W117" i="1" s="1"/>
  <c r="F117" i="1"/>
  <c r="A117" i="1"/>
  <c r="K116" i="1"/>
  <c r="T116" i="1" s="1"/>
  <c r="J116" i="1"/>
  <c r="I116" i="1"/>
  <c r="W116" i="1" s="1"/>
  <c r="F116" i="1"/>
  <c r="A116" i="1"/>
  <c r="K115" i="1"/>
  <c r="T115" i="1" s="1"/>
  <c r="J115" i="1"/>
  <c r="I115" i="1"/>
  <c r="W115" i="1" s="1"/>
  <c r="F115" i="1"/>
  <c r="A115" i="1"/>
  <c r="K114" i="1"/>
  <c r="T114" i="1" s="1"/>
  <c r="J114" i="1"/>
  <c r="I114" i="1"/>
  <c r="W114" i="1" s="1"/>
  <c r="F114" i="1"/>
  <c r="A114" i="1"/>
  <c r="K113" i="1"/>
  <c r="T113" i="1" s="1"/>
  <c r="J113" i="1"/>
  <c r="I113" i="1"/>
  <c r="W113" i="1" s="1"/>
  <c r="F113" i="1"/>
  <c r="A113" i="1"/>
  <c r="K112" i="1"/>
  <c r="T112" i="1" s="1"/>
  <c r="J112" i="1"/>
  <c r="I112" i="1"/>
  <c r="W112" i="1" s="1"/>
  <c r="F112" i="1"/>
  <c r="A112" i="1"/>
  <c r="K111" i="1"/>
  <c r="T111" i="1" s="1"/>
  <c r="J111" i="1"/>
  <c r="I111" i="1"/>
  <c r="W111" i="1" s="1"/>
  <c r="F111" i="1"/>
  <c r="A111" i="1"/>
  <c r="K110" i="1"/>
  <c r="T110" i="1" s="1"/>
  <c r="J110" i="1"/>
  <c r="I110" i="1"/>
  <c r="W110" i="1" s="1"/>
  <c r="F110" i="1"/>
  <c r="A110" i="1"/>
  <c r="K109" i="1"/>
  <c r="T109" i="1" s="1"/>
  <c r="J109" i="1"/>
  <c r="I109" i="1"/>
  <c r="W109" i="1" s="1"/>
  <c r="F109" i="1"/>
  <c r="A109" i="1"/>
  <c r="K108" i="1"/>
  <c r="T108" i="1" s="1"/>
  <c r="J108" i="1"/>
  <c r="I108" i="1"/>
  <c r="W108" i="1" s="1"/>
  <c r="F108" i="1"/>
  <c r="A108" i="1"/>
  <c r="K107" i="1"/>
  <c r="T107" i="1" s="1"/>
  <c r="J107" i="1"/>
  <c r="I107" i="1"/>
  <c r="W107" i="1" s="1"/>
  <c r="F107" i="1"/>
  <c r="A107" i="1"/>
  <c r="K106" i="1"/>
  <c r="T106" i="1" s="1"/>
  <c r="J106" i="1"/>
  <c r="I106" i="1"/>
  <c r="W106" i="1" s="1"/>
  <c r="F106" i="1"/>
  <c r="A106" i="1"/>
  <c r="K105" i="1"/>
  <c r="T105" i="1" s="1"/>
  <c r="J105" i="1"/>
  <c r="I105" i="1"/>
  <c r="W105" i="1" s="1"/>
  <c r="F105" i="1"/>
  <c r="A105" i="1"/>
  <c r="K104" i="1"/>
  <c r="T104" i="1" s="1"/>
  <c r="J104" i="1"/>
  <c r="I104" i="1"/>
  <c r="W104" i="1" s="1"/>
  <c r="F104" i="1"/>
  <c r="A104" i="1"/>
  <c r="K103" i="1"/>
  <c r="T103" i="1" s="1"/>
  <c r="J103" i="1"/>
  <c r="I103" i="1"/>
  <c r="W103" i="1" s="1"/>
  <c r="F103" i="1"/>
  <c r="A103" i="1"/>
  <c r="K102" i="1"/>
  <c r="T102" i="1" s="1"/>
  <c r="J102" i="1"/>
  <c r="I102" i="1"/>
  <c r="W102" i="1" s="1"/>
  <c r="F102" i="1"/>
  <c r="A102" i="1"/>
  <c r="K101" i="1"/>
  <c r="T101" i="1" s="1"/>
  <c r="J101" i="1"/>
  <c r="I101" i="1"/>
  <c r="W101" i="1" s="1"/>
  <c r="F101" i="1"/>
  <c r="A101" i="1"/>
  <c r="K100" i="1"/>
  <c r="T100" i="1" s="1"/>
  <c r="J100" i="1"/>
  <c r="I100" i="1"/>
  <c r="W100" i="1" s="1"/>
  <c r="F100" i="1"/>
  <c r="A100" i="1"/>
  <c r="K99" i="1"/>
  <c r="T99" i="1" s="1"/>
  <c r="J99" i="1"/>
  <c r="I99" i="1"/>
  <c r="W99" i="1" s="1"/>
  <c r="F99" i="1"/>
  <c r="A99" i="1"/>
  <c r="K98" i="1"/>
  <c r="T98" i="1" s="1"/>
  <c r="J98" i="1"/>
  <c r="I98" i="1"/>
  <c r="W98" i="1" s="1"/>
  <c r="F98" i="1"/>
  <c r="A98" i="1"/>
  <c r="K97" i="1"/>
  <c r="T97" i="1" s="1"/>
  <c r="J97" i="1"/>
  <c r="I97" i="1"/>
  <c r="W97" i="1" s="1"/>
  <c r="F97" i="1"/>
  <c r="A97" i="1"/>
  <c r="K96" i="1"/>
  <c r="T96" i="1" s="1"/>
  <c r="J96" i="1"/>
  <c r="I96" i="1"/>
  <c r="W96" i="1" s="1"/>
  <c r="F96" i="1"/>
  <c r="A96" i="1"/>
  <c r="K95" i="1"/>
  <c r="T95" i="1" s="1"/>
  <c r="J95" i="1"/>
  <c r="I95" i="1"/>
  <c r="W95" i="1" s="1"/>
  <c r="F95" i="1"/>
  <c r="A95" i="1"/>
  <c r="K94" i="1"/>
  <c r="T94" i="1" s="1"/>
  <c r="J94" i="1"/>
  <c r="I94" i="1"/>
  <c r="W94" i="1" s="1"/>
  <c r="F94" i="1"/>
  <c r="A94" i="1"/>
  <c r="K93" i="1"/>
  <c r="T93" i="1" s="1"/>
  <c r="J93" i="1"/>
  <c r="I93" i="1"/>
  <c r="W93" i="1" s="1"/>
  <c r="F93" i="1"/>
  <c r="A93" i="1"/>
  <c r="K92" i="1"/>
  <c r="T92" i="1" s="1"/>
  <c r="J92" i="1"/>
  <c r="I92" i="1"/>
  <c r="W92" i="1" s="1"/>
  <c r="F92" i="1"/>
  <c r="A92" i="1"/>
  <c r="K91" i="1"/>
  <c r="T91" i="1" s="1"/>
  <c r="J91" i="1"/>
  <c r="I91" i="1"/>
  <c r="W91" i="1" s="1"/>
  <c r="F91" i="1"/>
  <c r="A91" i="1"/>
  <c r="K90" i="1"/>
  <c r="T90" i="1" s="1"/>
  <c r="J90" i="1"/>
  <c r="I90" i="1"/>
  <c r="W90" i="1" s="1"/>
  <c r="F90" i="1"/>
  <c r="A90" i="1"/>
  <c r="K89" i="1"/>
  <c r="T89" i="1" s="1"/>
  <c r="J89" i="1"/>
  <c r="I89" i="1"/>
  <c r="W89" i="1" s="1"/>
  <c r="F89" i="1"/>
  <c r="A89" i="1"/>
  <c r="K88" i="1"/>
  <c r="T88" i="1" s="1"/>
  <c r="J88" i="1"/>
  <c r="I88" i="1"/>
  <c r="W88" i="1" s="1"/>
  <c r="F88" i="1"/>
  <c r="A88" i="1"/>
  <c r="K87" i="1"/>
  <c r="T87" i="1" s="1"/>
  <c r="J87" i="1"/>
  <c r="I87" i="1"/>
  <c r="W87" i="1" s="1"/>
  <c r="F87" i="1"/>
  <c r="A87" i="1"/>
  <c r="K86" i="1"/>
  <c r="T86" i="1" s="1"/>
  <c r="J86" i="1"/>
  <c r="I86" i="1"/>
  <c r="W86" i="1" s="1"/>
  <c r="F86" i="1"/>
  <c r="A86" i="1"/>
  <c r="K85" i="1"/>
  <c r="T85" i="1" s="1"/>
  <c r="J85" i="1"/>
  <c r="I85" i="1"/>
  <c r="W85" i="1" s="1"/>
  <c r="F85" i="1"/>
  <c r="A85" i="1"/>
  <c r="K84" i="1"/>
  <c r="T84" i="1" s="1"/>
  <c r="J84" i="1"/>
  <c r="I84" i="1"/>
  <c r="W84" i="1" s="1"/>
  <c r="F84" i="1"/>
  <c r="A84" i="1"/>
  <c r="K83" i="1"/>
  <c r="T83" i="1" s="1"/>
  <c r="J83" i="1"/>
  <c r="I83" i="1"/>
  <c r="W83" i="1" s="1"/>
  <c r="F83" i="1"/>
  <c r="A83" i="1"/>
  <c r="K82" i="1"/>
  <c r="T82" i="1" s="1"/>
  <c r="J82" i="1"/>
  <c r="I82" i="1"/>
  <c r="W82" i="1" s="1"/>
  <c r="F82" i="1"/>
  <c r="A82" i="1"/>
  <c r="K81" i="1"/>
  <c r="T81" i="1" s="1"/>
  <c r="J81" i="1"/>
  <c r="I81" i="1"/>
  <c r="W81" i="1" s="1"/>
  <c r="F81" i="1"/>
  <c r="A81" i="1"/>
  <c r="K80" i="1"/>
  <c r="T80" i="1" s="1"/>
  <c r="J80" i="1"/>
  <c r="I80" i="1"/>
  <c r="W80" i="1" s="1"/>
  <c r="F80" i="1"/>
  <c r="A80" i="1"/>
  <c r="K79" i="1"/>
  <c r="T79" i="1" s="1"/>
  <c r="J79" i="1"/>
  <c r="I79" i="1"/>
  <c r="W79" i="1" s="1"/>
  <c r="F79" i="1"/>
  <c r="A79" i="1"/>
  <c r="K78" i="1"/>
  <c r="T78" i="1" s="1"/>
  <c r="J78" i="1"/>
  <c r="I78" i="1"/>
  <c r="W78" i="1" s="1"/>
  <c r="F78" i="1"/>
  <c r="A78" i="1"/>
  <c r="K77" i="1"/>
  <c r="T77" i="1" s="1"/>
  <c r="J77" i="1"/>
  <c r="I77" i="1"/>
  <c r="W77" i="1" s="1"/>
  <c r="F77" i="1"/>
  <c r="A77" i="1"/>
  <c r="K76" i="1"/>
  <c r="T76" i="1" s="1"/>
  <c r="J76" i="1"/>
  <c r="I76" i="1"/>
  <c r="W76" i="1" s="1"/>
  <c r="F76" i="1"/>
  <c r="A76" i="1"/>
  <c r="K75" i="1"/>
  <c r="T75" i="1" s="1"/>
  <c r="J75" i="1"/>
  <c r="I75" i="1"/>
  <c r="W75" i="1" s="1"/>
  <c r="F75" i="1"/>
  <c r="A75" i="1"/>
  <c r="K74" i="1"/>
  <c r="T74" i="1" s="1"/>
  <c r="J74" i="1"/>
  <c r="I74" i="1"/>
  <c r="W74" i="1" s="1"/>
  <c r="F74" i="1"/>
  <c r="A74" i="1"/>
  <c r="K73" i="1"/>
  <c r="T73" i="1" s="1"/>
  <c r="J73" i="1"/>
  <c r="I73" i="1"/>
  <c r="W73" i="1" s="1"/>
  <c r="F73" i="1"/>
  <c r="A73" i="1"/>
  <c r="K72" i="1"/>
  <c r="T72" i="1" s="1"/>
  <c r="J72" i="1"/>
  <c r="I72" i="1"/>
  <c r="W72" i="1" s="1"/>
  <c r="F72" i="1"/>
  <c r="A72" i="1"/>
  <c r="K71" i="1"/>
  <c r="T71" i="1" s="1"/>
  <c r="J71" i="1"/>
  <c r="I71" i="1"/>
  <c r="W71" i="1" s="1"/>
  <c r="F71" i="1"/>
  <c r="A71" i="1"/>
  <c r="K70" i="1"/>
  <c r="T70" i="1" s="1"/>
  <c r="J70" i="1"/>
  <c r="I70" i="1"/>
  <c r="W70" i="1" s="1"/>
  <c r="F70" i="1"/>
  <c r="A70" i="1"/>
  <c r="K69" i="1"/>
  <c r="T69" i="1" s="1"/>
  <c r="J69" i="1"/>
  <c r="I69" i="1"/>
  <c r="W69" i="1" s="1"/>
  <c r="F69" i="1"/>
  <c r="A69" i="1"/>
  <c r="K68" i="1"/>
  <c r="T68" i="1" s="1"/>
  <c r="J68" i="1"/>
  <c r="I68" i="1"/>
  <c r="W68" i="1" s="1"/>
  <c r="F68" i="1"/>
  <c r="A68" i="1"/>
  <c r="K67" i="1"/>
  <c r="T67" i="1" s="1"/>
  <c r="J67" i="1"/>
  <c r="I67" i="1"/>
  <c r="W67" i="1" s="1"/>
  <c r="F67" i="1"/>
  <c r="A67" i="1"/>
  <c r="K66" i="1"/>
  <c r="T66" i="1" s="1"/>
  <c r="J66" i="1"/>
  <c r="I66" i="1"/>
  <c r="W66" i="1" s="1"/>
  <c r="F66" i="1"/>
  <c r="A66" i="1"/>
  <c r="K65" i="1"/>
  <c r="T65" i="1" s="1"/>
  <c r="J65" i="1"/>
  <c r="I65" i="1"/>
  <c r="W65" i="1" s="1"/>
  <c r="F65" i="1"/>
  <c r="A65" i="1"/>
  <c r="K64" i="1"/>
  <c r="T64" i="1" s="1"/>
  <c r="J64" i="1"/>
  <c r="I64" i="1"/>
  <c r="W64" i="1" s="1"/>
  <c r="F64" i="1"/>
  <c r="A64" i="1"/>
  <c r="K63" i="1"/>
  <c r="T63" i="1" s="1"/>
  <c r="J63" i="1"/>
  <c r="I63" i="1"/>
  <c r="W63" i="1" s="1"/>
  <c r="F63" i="1"/>
  <c r="A63" i="1"/>
  <c r="K62" i="1"/>
  <c r="T62" i="1" s="1"/>
  <c r="J62" i="1"/>
  <c r="I62" i="1"/>
  <c r="W62" i="1" s="1"/>
  <c r="F62" i="1"/>
  <c r="A62" i="1"/>
  <c r="K61" i="1"/>
  <c r="T61" i="1" s="1"/>
  <c r="J61" i="1"/>
  <c r="I61" i="1"/>
  <c r="W61" i="1" s="1"/>
  <c r="F61" i="1"/>
  <c r="A61" i="1"/>
  <c r="K60" i="1"/>
  <c r="T60" i="1" s="1"/>
  <c r="J60" i="1"/>
  <c r="I60" i="1"/>
  <c r="W60" i="1" s="1"/>
  <c r="F60" i="1"/>
  <c r="A60" i="1"/>
  <c r="K59" i="1"/>
  <c r="T59" i="1" s="1"/>
  <c r="J59" i="1"/>
  <c r="I59" i="1"/>
  <c r="W59" i="1" s="1"/>
  <c r="F59" i="1"/>
  <c r="A59" i="1"/>
  <c r="K58" i="1"/>
  <c r="T58" i="1" s="1"/>
  <c r="J58" i="1"/>
  <c r="I58" i="1"/>
  <c r="W58" i="1" s="1"/>
  <c r="F58" i="1"/>
  <c r="A58" i="1"/>
  <c r="AA20" i="1"/>
  <c r="AC20" i="1" s="1"/>
  <c r="AA12" i="1"/>
  <c r="AA14" i="1" s="1"/>
  <c r="W9" i="1"/>
  <c r="W8" i="1"/>
  <c r="W10" i="1" s="1"/>
  <c r="W11" i="1" s="1"/>
  <c r="S58" i="1" l="1"/>
  <c r="G58" i="1"/>
  <c r="L58" i="1"/>
  <c r="S59" i="1"/>
  <c r="G59" i="1"/>
  <c r="L59" i="1"/>
  <c r="S60" i="1"/>
  <c r="G60" i="1"/>
  <c r="L60" i="1"/>
  <c r="S61" i="1"/>
  <c r="G61" i="1"/>
  <c r="L61" i="1"/>
  <c r="S62" i="1"/>
  <c r="G62" i="1"/>
  <c r="L62" i="1"/>
  <c r="S63" i="1"/>
  <c r="G63" i="1"/>
  <c r="L63" i="1"/>
  <c r="S64" i="1"/>
  <c r="G64" i="1"/>
  <c r="L64" i="1"/>
  <c r="S65" i="1"/>
  <c r="G65" i="1"/>
  <c r="L65" i="1"/>
  <c r="S66" i="1"/>
  <c r="G66" i="1"/>
  <c r="L66" i="1"/>
  <c r="S67" i="1"/>
  <c r="G67" i="1"/>
  <c r="L67" i="1"/>
  <c r="S68" i="1"/>
  <c r="G68" i="1"/>
  <c r="L68" i="1"/>
  <c r="S69" i="1"/>
  <c r="G69" i="1"/>
  <c r="L69" i="1"/>
  <c r="S70" i="1"/>
  <c r="G70" i="1"/>
  <c r="L70" i="1"/>
  <c r="S71" i="1"/>
  <c r="G71" i="1"/>
  <c r="L71" i="1"/>
  <c r="S72" i="1"/>
  <c r="G72" i="1"/>
  <c r="L72" i="1"/>
  <c r="S73" i="1"/>
  <c r="G73" i="1"/>
  <c r="L73" i="1"/>
  <c r="S74" i="1"/>
  <c r="G74" i="1"/>
  <c r="L74" i="1"/>
  <c r="S75" i="1"/>
  <c r="G75" i="1"/>
  <c r="L75" i="1"/>
  <c r="S76" i="1"/>
  <c r="G76" i="1"/>
  <c r="L76" i="1"/>
  <c r="S77" i="1"/>
  <c r="G77" i="1"/>
  <c r="L77" i="1"/>
  <c r="S78" i="1"/>
  <c r="G78" i="1"/>
  <c r="L78" i="1"/>
  <c r="S79" i="1"/>
  <c r="G79" i="1"/>
  <c r="L79" i="1"/>
  <c r="S80" i="1"/>
  <c r="G80" i="1"/>
  <c r="L80" i="1"/>
  <c r="S81" i="1"/>
  <c r="G81" i="1"/>
  <c r="L81" i="1"/>
  <c r="S82" i="1"/>
  <c r="G82" i="1"/>
  <c r="L82" i="1"/>
  <c r="S83" i="1"/>
  <c r="G83" i="1"/>
  <c r="L83" i="1"/>
  <c r="S84" i="1"/>
  <c r="G84" i="1"/>
  <c r="L84" i="1"/>
  <c r="S85" i="1"/>
  <c r="G85" i="1"/>
  <c r="L85" i="1"/>
  <c r="S86" i="1"/>
  <c r="G86" i="1"/>
  <c r="L86" i="1"/>
  <c r="S87" i="1"/>
  <c r="G87" i="1"/>
  <c r="L87" i="1"/>
  <c r="S88" i="1"/>
  <c r="G88" i="1"/>
  <c r="L88" i="1"/>
  <c r="S89" i="1"/>
  <c r="G89" i="1"/>
  <c r="L89" i="1"/>
  <c r="S90" i="1"/>
  <c r="G90" i="1"/>
  <c r="L90" i="1"/>
  <c r="S91" i="1"/>
  <c r="G91" i="1"/>
  <c r="L91" i="1"/>
  <c r="S92" i="1"/>
  <c r="G92" i="1"/>
  <c r="L92" i="1"/>
  <c r="S93" i="1"/>
  <c r="G93" i="1"/>
  <c r="L93" i="1"/>
  <c r="S94" i="1"/>
  <c r="G94" i="1"/>
  <c r="L94" i="1"/>
  <c r="S95" i="1"/>
  <c r="G95" i="1"/>
  <c r="L95" i="1"/>
  <c r="S96" i="1"/>
  <c r="G96" i="1"/>
  <c r="L96" i="1"/>
  <c r="S97" i="1"/>
  <c r="G97" i="1"/>
  <c r="L97" i="1"/>
  <c r="S98" i="1"/>
  <c r="G98" i="1"/>
  <c r="L98" i="1"/>
  <c r="S99" i="1"/>
  <c r="G99" i="1"/>
  <c r="L99" i="1"/>
  <c r="S100" i="1"/>
  <c r="G100" i="1"/>
  <c r="L100" i="1"/>
  <c r="S101" i="1"/>
  <c r="G101" i="1"/>
  <c r="L101" i="1"/>
  <c r="S102" i="1"/>
  <c r="G102" i="1"/>
  <c r="L102" i="1"/>
  <c r="S103" i="1"/>
  <c r="G103" i="1"/>
  <c r="L103" i="1"/>
  <c r="S104" i="1"/>
  <c r="G104" i="1"/>
  <c r="L104" i="1"/>
  <c r="S105" i="1"/>
  <c r="G105" i="1"/>
  <c r="L105" i="1"/>
  <c r="S106" i="1"/>
  <c r="G106" i="1"/>
  <c r="L106" i="1"/>
  <c r="S107" i="1"/>
  <c r="G107" i="1"/>
  <c r="L107" i="1"/>
  <c r="S108" i="1"/>
  <c r="G108" i="1"/>
  <c r="L108" i="1"/>
  <c r="S109" i="1"/>
  <c r="G109" i="1"/>
  <c r="L109" i="1"/>
  <c r="S110" i="1"/>
  <c r="G110" i="1"/>
  <c r="L110" i="1"/>
  <c r="S111" i="1"/>
  <c r="G111" i="1"/>
  <c r="L111" i="1"/>
  <c r="S112" i="1"/>
  <c r="G112" i="1"/>
  <c r="L112" i="1"/>
  <c r="S113" i="1"/>
  <c r="G113" i="1"/>
  <c r="L113" i="1"/>
  <c r="S114" i="1"/>
  <c r="G114" i="1"/>
  <c r="L114" i="1"/>
  <c r="S115" i="1"/>
  <c r="G115" i="1"/>
  <c r="L115" i="1"/>
  <c r="S116" i="1"/>
  <c r="G116" i="1"/>
  <c r="L116" i="1"/>
  <c r="S117" i="1"/>
  <c r="G117" i="1"/>
  <c r="L117" i="1"/>
  <c r="S118" i="1"/>
  <c r="G118" i="1"/>
  <c r="L118" i="1"/>
  <c r="S119" i="1"/>
  <c r="G119" i="1"/>
  <c r="L119" i="1"/>
  <c r="S120" i="1"/>
  <c r="G120" i="1"/>
  <c r="L120" i="1"/>
  <c r="S121" i="1"/>
  <c r="G121" i="1"/>
  <c r="L121" i="1"/>
  <c r="S122" i="1"/>
  <c r="G122" i="1"/>
  <c r="L122" i="1"/>
  <c r="S123" i="1"/>
  <c r="G123" i="1"/>
  <c r="L123" i="1"/>
  <c r="S124" i="1"/>
  <c r="G124" i="1"/>
  <c r="L124" i="1"/>
  <c r="S125" i="1"/>
  <c r="G125" i="1"/>
  <c r="L125" i="1"/>
  <c r="S126" i="1"/>
  <c r="G126" i="1"/>
  <c r="L126" i="1"/>
  <c r="S127" i="1"/>
  <c r="G127" i="1"/>
  <c r="L127" i="1"/>
  <c r="S128" i="1"/>
  <c r="G128" i="1"/>
  <c r="L128" i="1"/>
  <c r="S129" i="1"/>
  <c r="G129" i="1"/>
  <c r="L129" i="1"/>
  <c r="S130" i="1"/>
  <c r="G130" i="1"/>
  <c r="L130" i="1"/>
  <c r="S131" i="1"/>
  <c r="G131" i="1"/>
  <c r="L131" i="1"/>
  <c r="S132" i="1"/>
  <c r="G132" i="1"/>
  <c r="L132" i="1"/>
  <c r="S133" i="1"/>
  <c r="G133" i="1"/>
  <c r="L133" i="1"/>
  <c r="S134" i="1"/>
  <c r="G134" i="1"/>
  <c r="L134" i="1"/>
  <c r="S135" i="1"/>
  <c r="G135" i="1"/>
  <c r="L135" i="1"/>
  <c r="S136" i="1"/>
  <c r="G136" i="1"/>
  <c r="L136" i="1"/>
  <c r="S137" i="1"/>
  <c r="G137" i="1"/>
  <c r="L137" i="1"/>
  <c r="S138" i="1"/>
  <c r="G138" i="1"/>
  <c r="L138" i="1"/>
  <c r="S139" i="1"/>
  <c r="G139" i="1"/>
  <c r="L139" i="1"/>
  <c r="S140" i="1"/>
  <c r="G140" i="1"/>
  <c r="L140" i="1"/>
  <c r="S141" i="1"/>
  <c r="G141" i="1"/>
  <c r="L141" i="1"/>
  <c r="S142" i="1"/>
  <c r="G142" i="1"/>
  <c r="L142" i="1"/>
  <c r="S143" i="1"/>
  <c r="G143" i="1"/>
  <c r="L143" i="1"/>
  <c r="S144" i="1"/>
  <c r="G144" i="1"/>
  <c r="L144" i="1"/>
  <c r="S145" i="1"/>
  <c r="G145" i="1"/>
  <c r="L145" i="1"/>
  <c r="S146" i="1"/>
  <c r="G146" i="1"/>
  <c r="L146" i="1"/>
  <c r="S147" i="1"/>
  <c r="G147" i="1"/>
  <c r="L147" i="1"/>
  <c r="S148" i="1"/>
  <c r="G148" i="1"/>
  <c r="L148" i="1"/>
  <c r="S149" i="1"/>
  <c r="G149" i="1"/>
  <c r="L149" i="1"/>
  <c r="S150" i="1"/>
  <c r="G150" i="1"/>
  <c r="L150" i="1"/>
  <c r="S151" i="1"/>
  <c r="G151" i="1"/>
  <c r="L151" i="1"/>
  <c r="S152" i="1"/>
  <c r="G152" i="1"/>
  <c r="L152" i="1"/>
  <c r="S153" i="1"/>
  <c r="G153" i="1"/>
  <c r="L153" i="1"/>
  <c r="S154" i="1"/>
  <c r="G154" i="1"/>
  <c r="L154" i="1"/>
  <c r="S155" i="1"/>
  <c r="G155" i="1"/>
  <c r="L155" i="1"/>
  <c r="S156" i="1"/>
  <c r="G156" i="1"/>
  <c r="L156" i="1"/>
  <c r="T58" i="2"/>
  <c r="H58" i="2"/>
  <c r="M58" i="2"/>
  <c r="T59" i="2"/>
  <c r="H59" i="2"/>
  <c r="M59" i="2"/>
  <c r="T60" i="2"/>
  <c r="H60" i="2"/>
  <c r="M60" i="2"/>
  <c r="T61" i="2"/>
  <c r="H61" i="2"/>
  <c r="M61" i="2"/>
  <c r="T62" i="2"/>
  <c r="H62" i="2"/>
  <c r="M62" i="2"/>
  <c r="T63" i="2"/>
  <c r="H63" i="2"/>
  <c r="M63" i="2"/>
  <c r="T64" i="2"/>
  <c r="H64" i="2"/>
  <c r="M64" i="2"/>
  <c r="T65" i="2"/>
  <c r="H65" i="2"/>
  <c r="M65" i="2"/>
  <c r="T66" i="2"/>
  <c r="H66" i="2"/>
  <c r="M66" i="2"/>
  <c r="T67" i="2"/>
  <c r="H67" i="2"/>
  <c r="M67" i="2"/>
  <c r="T68" i="2"/>
  <c r="H68" i="2"/>
  <c r="M68" i="2"/>
  <c r="T69" i="2"/>
  <c r="H69" i="2"/>
  <c r="M69" i="2"/>
  <c r="T70" i="2"/>
  <c r="H70" i="2"/>
  <c r="M70" i="2"/>
  <c r="T71" i="2"/>
  <c r="H71" i="2"/>
  <c r="M71" i="2"/>
  <c r="T72" i="2"/>
  <c r="H72" i="2"/>
  <c r="M72" i="2"/>
  <c r="T73" i="2"/>
  <c r="H73" i="2"/>
  <c r="M73" i="2"/>
  <c r="T74" i="2"/>
  <c r="H74" i="2"/>
  <c r="M74" i="2"/>
  <c r="T75" i="2"/>
  <c r="H75" i="2"/>
  <c r="M75" i="2"/>
  <c r="T76" i="2"/>
  <c r="H76" i="2"/>
  <c r="M76" i="2"/>
  <c r="T77" i="2"/>
  <c r="H77" i="2"/>
  <c r="M77" i="2"/>
  <c r="T78" i="2"/>
  <c r="H78" i="2"/>
  <c r="M78" i="2"/>
  <c r="T79" i="2"/>
  <c r="H79" i="2"/>
  <c r="M79" i="2"/>
  <c r="T80" i="2"/>
  <c r="H80" i="2"/>
  <c r="M80" i="2"/>
  <c r="T81" i="2"/>
  <c r="H81" i="2"/>
  <c r="M81" i="2"/>
  <c r="T82" i="2"/>
  <c r="H82" i="2"/>
  <c r="M82" i="2"/>
  <c r="T83" i="2"/>
  <c r="H83" i="2"/>
  <c r="M83" i="2"/>
  <c r="T84" i="2"/>
  <c r="H84" i="2"/>
  <c r="M84" i="2"/>
  <c r="T85" i="2"/>
  <c r="H85" i="2"/>
  <c r="M85" i="2"/>
  <c r="T86" i="2"/>
  <c r="H86" i="2"/>
  <c r="M86" i="2"/>
  <c r="S58" i="3"/>
  <c r="G58" i="3"/>
  <c r="L58" i="3"/>
  <c r="S59" i="3"/>
  <c r="G59" i="3"/>
  <c r="L59" i="3"/>
  <c r="S60" i="3"/>
  <c r="G60" i="3"/>
  <c r="L60" i="3"/>
  <c r="S61" i="3"/>
  <c r="G61" i="3"/>
  <c r="L61" i="3"/>
  <c r="S62" i="3"/>
  <c r="G62" i="3"/>
  <c r="L62" i="3"/>
  <c r="S63" i="3"/>
  <c r="G63" i="3"/>
  <c r="L63" i="3"/>
  <c r="S64" i="3"/>
  <c r="G64" i="3"/>
  <c r="L64" i="3"/>
  <c r="S65" i="3"/>
  <c r="G65" i="3"/>
  <c r="L65" i="3"/>
  <c r="S66" i="3"/>
  <c r="G66" i="3"/>
  <c r="L66" i="3"/>
  <c r="S67" i="3"/>
  <c r="G67" i="3"/>
  <c r="L67" i="3"/>
  <c r="S68" i="3"/>
  <c r="G68" i="3"/>
  <c r="L68" i="3"/>
  <c r="S69" i="3"/>
  <c r="G69" i="3"/>
  <c r="L69" i="3"/>
  <c r="S70" i="3"/>
  <c r="G70" i="3"/>
  <c r="L70" i="3"/>
  <c r="S71" i="3"/>
  <c r="G71" i="3"/>
  <c r="L71" i="3"/>
  <c r="W10" i="4"/>
  <c r="W11" i="4" s="1"/>
  <c r="S58" i="4"/>
  <c r="G58" i="4"/>
  <c r="L58" i="4"/>
  <c r="S59" i="4"/>
  <c r="G59" i="4"/>
  <c r="L59" i="4"/>
  <c r="S60" i="4"/>
  <c r="G60" i="4"/>
  <c r="L60" i="4"/>
  <c r="S61" i="4"/>
  <c r="G61" i="4"/>
  <c r="L61" i="4"/>
  <c r="S62" i="4"/>
  <c r="G62" i="4"/>
  <c r="L62" i="4"/>
  <c r="S63" i="4"/>
  <c r="G63" i="4"/>
  <c r="L63" i="4"/>
  <c r="S64" i="4"/>
  <c r="G64" i="4"/>
  <c r="L64" i="4"/>
  <c r="S65" i="4"/>
  <c r="G65" i="4"/>
  <c r="L65" i="4"/>
  <c r="S66" i="4"/>
  <c r="G66" i="4"/>
  <c r="L66" i="4"/>
  <c r="S67" i="4"/>
  <c r="G67" i="4"/>
  <c r="L67" i="4"/>
  <c r="S68" i="4"/>
  <c r="G68" i="4"/>
  <c r="L68" i="4"/>
  <c r="S69" i="4"/>
  <c r="G69" i="4"/>
  <c r="L69" i="4"/>
  <c r="S70" i="4"/>
  <c r="G70" i="4"/>
  <c r="L70" i="4"/>
  <c r="S71" i="4"/>
  <c r="G71" i="4"/>
  <c r="L71" i="4"/>
  <c r="S72" i="4"/>
  <c r="G72" i="4"/>
  <c r="L72" i="4"/>
  <c r="S73" i="4"/>
  <c r="G73" i="4"/>
  <c r="L73" i="4"/>
  <c r="S74" i="4"/>
  <c r="G74" i="4"/>
  <c r="L74" i="4"/>
  <c r="S75" i="4"/>
  <c r="G75" i="4"/>
  <c r="L75" i="4"/>
  <c r="S76" i="4"/>
  <c r="G76" i="4"/>
  <c r="L76" i="4"/>
  <c r="S77" i="4"/>
  <c r="G77" i="4"/>
  <c r="L77" i="4"/>
  <c r="S78" i="4"/>
  <c r="G78" i="4"/>
  <c r="L78" i="4"/>
  <c r="S79" i="4"/>
  <c r="G79" i="4"/>
  <c r="L79" i="4"/>
  <c r="S80" i="4"/>
  <c r="G80" i="4"/>
  <c r="L80" i="4"/>
  <c r="S81" i="4"/>
  <c r="G81" i="4"/>
  <c r="L81" i="4"/>
  <c r="S82" i="4"/>
  <c r="G82" i="4"/>
  <c r="L82" i="4"/>
  <c r="S83" i="4"/>
  <c r="G83" i="4"/>
  <c r="L83" i="4"/>
  <c r="S84" i="4"/>
  <c r="G84" i="4"/>
  <c r="L84" i="4"/>
  <c r="S85" i="4"/>
  <c r="G85" i="4"/>
  <c r="L85" i="4"/>
  <c r="S86" i="4"/>
  <c r="G86" i="4"/>
  <c r="L86" i="4"/>
  <c r="S87" i="4"/>
  <c r="G87" i="4"/>
  <c r="L87" i="4"/>
  <c r="S88" i="4"/>
  <c r="G88" i="4"/>
  <c r="L88" i="4"/>
  <c r="S89" i="4"/>
  <c r="G89" i="4"/>
  <c r="L89" i="4"/>
  <c r="S90" i="4"/>
  <c r="G90" i="4"/>
  <c r="L90" i="4"/>
  <c r="S91" i="4"/>
  <c r="G91" i="4"/>
  <c r="L91" i="4"/>
  <c r="S92" i="4"/>
  <c r="G92" i="4"/>
  <c r="L92" i="4"/>
  <c r="S93" i="4"/>
  <c r="G93" i="4"/>
  <c r="L93" i="4"/>
  <c r="S94" i="4"/>
  <c r="G94" i="4"/>
  <c r="L94" i="4"/>
  <c r="S95" i="4"/>
  <c r="G95" i="4"/>
  <c r="L95" i="4"/>
  <c r="S96" i="4"/>
  <c r="G96" i="4"/>
  <c r="L96" i="4"/>
  <c r="S97" i="4"/>
  <c r="G97" i="4"/>
  <c r="L97" i="4"/>
  <c r="S98" i="4"/>
  <c r="G98" i="4"/>
  <c r="L98" i="4"/>
  <c r="S99" i="4"/>
  <c r="G99" i="4"/>
  <c r="L99" i="4"/>
  <c r="S100" i="4"/>
  <c r="G100" i="4"/>
  <c r="L100" i="4"/>
  <c r="S101" i="4"/>
  <c r="G101" i="4"/>
  <c r="L101" i="4"/>
  <c r="S102" i="4"/>
  <c r="G102" i="4"/>
  <c r="L102" i="4"/>
  <c r="S103" i="4"/>
  <c r="G103" i="4"/>
  <c r="L103" i="4"/>
  <c r="S104" i="4"/>
  <c r="G104" i="4"/>
  <c r="L104" i="4"/>
  <c r="S105" i="4"/>
  <c r="G105" i="4"/>
  <c r="L105" i="4"/>
  <c r="S106" i="4"/>
  <c r="G106" i="4"/>
  <c r="L106" i="4"/>
  <c r="S107" i="4"/>
  <c r="G107" i="4"/>
  <c r="L107" i="4"/>
  <c r="S108" i="4"/>
  <c r="G108" i="4"/>
  <c r="L108" i="4"/>
  <c r="S109" i="4"/>
  <c r="G109" i="4"/>
  <c r="L109" i="4"/>
  <c r="S110" i="4"/>
  <c r="G110" i="4"/>
  <c r="L110" i="4"/>
  <c r="S111" i="4"/>
  <c r="G111" i="4"/>
  <c r="L111" i="4"/>
  <c r="S112" i="4"/>
  <c r="G112" i="4"/>
  <c r="L112" i="4"/>
  <c r="S113" i="4"/>
  <c r="G113" i="4"/>
  <c r="L113" i="4"/>
  <c r="S114" i="4"/>
  <c r="G114" i="4"/>
  <c r="L114" i="4"/>
  <c r="S115" i="4"/>
  <c r="G115" i="4"/>
  <c r="L115" i="4"/>
  <c r="S116" i="4"/>
  <c r="G116" i="4"/>
  <c r="L116" i="4"/>
  <c r="S117" i="4"/>
  <c r="G117" i="4"/>
  <c r="L117" i="4"/>
  <c r="S118" i="4"/>
  <c r="G118" i="4"/>
  <c r="L118" i="4"/>
  <c r="S119" i="4"/>
  <c r="G119" i="4"/>
  <c r="L119" i="4"/>
  <c r="S120" i="4"/>
  <c r="G120" i="4"/>
  <c r="L120" i="4"/>
  <c r="S121" i="4"/>
  <c r="G121" i="4"/>
  <c r="L121" i="4"/>
  <c r="S122" i="4"/>
  <c r="G122" i="4"/>
  <c r="L122" i="4"/>
  <c r="S123" i="4"/>
  <c r="G123" i="4"/>
  <c r="L123" i="4"/>
  <c r="S124" i="4"/>
  <c r="G124" i="4"/>
  <c r="L124" i="4"/>
  <c r="S125" i="4"/>
  <c r="G125" i="4"/>
  <c r="L125" i="4"/>
  <c r="S126" i="4"/>
  <c r="G126" i="4"/>
  <c r="L126" i="4"/>
  <c r="S127" i="4"/>
  <c r="G127" i="4"/>
  <c r="L127" i="4"/>
  <c r="S128" i="4"/>
  <c r="G128" i="4"/>
  <c r="L128" i="4"/>
  <c r="S129" i="4"/>
  <c r="G129" i="4"/>
  <c r="L129" i="4"/>
  <c r="S130" i="4"/>
  <c r="G130" i="4"/>
  <c r="L130" i="4"/>
  <c r="S131" i="4"/>
  <c r="G131" i="4"/>
  <c r="L131" i="4"/>
  <c r="S132" i="4"/>
  <c r="G132" i="4"/>
  <c r="L132" i="4"/>
  <c r="S133" i="4"/>
  <c r="G133" i="4"/>
  <c r="L133" i="4"/>
  <c r="S134" i="4"/>
  <c r="G134" i="4"/>
  <c r="L134" i="4"/>
  <c r="S135" i="4"/>
  <c r="G135" i="4"/>
  <c r="L135" i="4"/>
  <c r="S136" i="4"/>
  <c r="G136" i="4"/>
  <c r="L136" i="4"/>
  <c r="S137" i="4"/>
  <c r="G137" i="4"/>
  <c r="L137" i="4"/>
  <c r="S138" i="4"/>
  <c r="G138" i="4"/>
  <c r="L138" i="4"/>
  <c r="S139" i="4"/>
  <c r="G139" i="4"/>
  <c r="L139" i="4"/>
  <c r="S140" i="4"/>
  <c r="G140" i="4"/>
  <c r="L140" i="4"/>
  <c r="S141" i="4"/>
  <c r="G141" i="4"/>
  <c r="L141" i="4"/>
  <c r="S142" i="4"/>
  <c r="G142" i="4"/>
  <c r="L142" i="4"/>
  <c r="S143" i="4"/>
  <c r="G143" i="4"/>
  <c r="L143" i="4"/>
  <c r="S144" i="4"/>
  <c r="G144" i="4"/>
  <c r="L144" i="4"/>
  <c r="S145" i="4"/>
  <c r="G145" i="4"/>
  <c r="L145" i="4"/>
  <c r="S146" i="4"/>
  <c r="G146" i="4"/>
  <c r="L146" i="4"/>
  <c r="S147" i="4"/>
  <c r="G147" i="4"/>
  <c r="L147" i="4"/>
  <c r="S148" i="4"/>
  <c r="G148" i="4"/>
  <c r="L148" i="4"/>
  <c r="S149" i="4"/>
  <c r="G149" i="4"/>
  <c r="L149" i="4"/>
  <c r="S150" i="4"/>
  <c r="G150" i="4"/>
  <c r="L150" i="4"/>
  <c r="S151" i="4"/>
  <c r="G151" i="4"/>
  <c r="L151" i="4"/>
  <c r="S152" i="4"/>
  <c r="G152" i="4"/>
  <c r="L152" i="4"/>
  <c r="S153" i="4"/>
  <c r="G153" i="4"/>
  <c r="L153" i="4"/>
  <c r="S154" i="4"/>
  <c r="G154" i="4"/>
  <c r="L154" i="4"/>
  <c r="S58" i="5"/>
  <c r="G58" i="5"/>
  <c r="L58" i="5"/>
  <c r="S59" i="5"/>
  <c r="G59" i="5"/>
  <c r="L59" i="5"/>
  <c r="S60" i="5"/>
  <c r="G60" i="5"/>
  <c r="L60" i="5"/>
  <c r="S61" i="5"/>
  <c r="G61" i="5"/>
  <c r="L61" i="5"/>
  <c r="S62" i="5"/>
  <c r="G62" i="5"/>
  <c r="L62" i="5"/>
  <c r="S63" i="5"/>
  <c r="G63" i="5"/>
  <c r="L63" i="5"/>
  <c r="S64" i="5"/>
  <c r="G64" i="5"/>
  <c r="L64" i="5"/>
  <c r="S65" i="5"/>
  <c r="G65" i="5"/>
  <c r="L65" i="5"/>
  <c r="S66" i="5"/>
  <c r="G66" i="5"/>
  <c r="L66" i="5"/>
  <c r="S67" i="5"/>
  <c r="G67" i="5"/>
  <c r="L67" i="5"/>
  <c r="S68" i="5"/>
  <c r="G68" i="5"/>
  <c r="L68" i="5"/>
  <c r="S69" i="5"/>
  <c r="G69" i="5"/>
  <c r="L69" i="5"/>
  <c r="S70" i="5"/>
  <c r="G70" i="5"/>
  <c r="L70" i="5"/>
  <c r="S71" i="5"/>
  <c r="G71" i="5"/>
  <c r="L71" i="5"/>
  <c r="S58" i="6"/>
  <c r="G58" i="6"/>
  <c r="L58" i="6"/>
  <c r="S59" i="6"/>
  <c r="G59" i="6"/>
  <c r="L59" i="6"/>
  <c r="S60" i="6"/>
  <c r="G60" i="6"/>
  <c r="L60" i="6"/>
  <c r="S61" i="6"/>
  <c r="G61" i="6"/>
  <c r="L61" i="6"/>
  <c r="S62" i="6"/>
  <c r="G62" i="6"/>
  <c r="L62" i="6"/>
  <c r="S58" i="8"/>
  <c r="G58" i="8"/>
  <c r="L58" i="8"/>
  <c r="S59" i="8"/>
  <c r="G59" i="8"/>
  <c r="L59" i="8"/>
  <c r="S60" i="8"/>
  <c r="G60" i="8"/>
  <c r="L60" i="8"/>
  <c r="S61" i="8"/>
  <c r="G61" i="8"/>
  <c r="L61" i="8"/>
  <c r="S62" i="8"/>
  <c r="G62" i="8"/>
  <c r="L62" i="8"/>
  <c r="S63" i="8"/>
  <c r="G63" i="8"/>
  <c r="L63" i="8"/>
  <c r="S64" i="8"/>
  <c r="G64" i="8"/>
  <c r="L64" i="8"/>
  <c r="S65" i="8"/>
  <c r="G65" i="8"/>
  <c r="L65" i="8"/>
  <c r="S66" i="8"/>
  <c r="G66" i="8"/>
  <c r="L66" i="8"/>
  <c r="S67" i="8"/>
  <c r="G67" i="8"/>
  <c r="L67" i="8"/>
  <c r="S68" i="8"/>
  <c r="G68" i="8"/>
  <c r="L68" i="8"/>
  <c r="S69" i="8"/>
  <c r="G69" i="8"/>
  <c r="L69" i="8"/>
  <c r="S58" i="9"/>
  <c r="G58" i="9"/>
  <c r="L58" i="9"/>
  <c r="S59" i="9"/>
  <c r="G59" i="9"/>
  <c r="L59" i="9"/>
  <c r="S60" i="9"/>
  <c r="G60" i="9"/>
  <c r="L60" i="9"/>
  <c r="S61" i="9"/>
  <c r="G61" i="9"/>
  <c r="L61" i="9"/>
  <c r="S62" i="9"/>
  <c r="G62" i="9"/>
  <c r="L62" i="9"/>
  <c r="S63" i="9"/>
  <c r="G63" i="9"/>
  <c r="L63" i="9"/>
  <c r="S64" i="9"/>
  <c r="G64" i="9"/>
  <c r="L64" i="9"/>
  <c r="B160" i="10"/>
  <c r="B159" i="10"/>
  <c r="K58" i="10"/>
  <c r="T58" i="10" s="1"/>
  <c r="F58" i="10"/>
  <c r="S58" i="10" s="1"/>
  <c r="I58" i="10"/>
  <c r="J58" i="10"/>
  <c r="L58" i="10" s="1"/>
  <c r="G58" i="10"/>
  <c r="K59" i="10"/>
  <c r="T59" i="10" s="1"/>
  <c r="F59" i="10"/>
  <c r="S59" i="10" s="1"/>
  <c r="I59" i="10"/>
  <c r="J59" i="10"/>
  <c r="L59" i="10" s="1"/>
  <c r="G59" i="10"/>
  <c r="K60" i="10"/>
  <c r="T60" i="10" s="1"/>
  <c r="F60" i="10"/>
  <c r="S60" i="10" s="1"/>
  <c r="I60" i="10"/>
  <c r="J60" i="10"/>
  <c r="L60" i="10" s="1"/>
  <c r="G60" i="10"/>
  <c r="K61" i="10"/>
  <c r="T61" i="10" s="1"/>
  <c r="F61" i="10"/>
  <c r="S61" i="10" s="1"/>
  <c r="I61" i="10"/>
  <c r="J61" i="10"/>
  <c r="L61" i="10" s="1"/>
  <c r="G61" i="10"/>
  <c r="K62" i="10"/>
  <c r="T62" i="10" s="1"/>
  <c r="F62" i="10"/>
  <c r="S62" i="10" s="1"/>
  <c r="I62" i="10"/>
  <c r="J62" i="10"/>
  <c r="L62" i="10" s="1"/>
  <c r="G62" i="10"/>
  <c r="K63" i="10"/>
  <c r="T63" i="10" s="1"/>
  <c r="F63" i="10"/>
  <c r="S63" i="10" s="1"/>
  <c r="I63" i="10"/>
  <c r="J63" i="10"/>
  <c r="L63" i="10" s="1"/>
  <c r="G63" i="10"/>
  <c r="K64" i="10"/>
  <c r="T64" i="10" s="1"/>
  <c r="F64" i="10"/>
  <c r="S64" i="10" s="1"/>
  <c r="I64" i="10"/>
  <c r="J64" i="10"/>
  <c r="L64" i="10" s="1"/>
  <c r="G64" i="10"/>
  <c r="K65" i="10"/>
  <c r="T65" i="10" s="1"/>
  <c r="F65" i="10"/>
  <c r="S65" i="10" s="1"/>
  <c r="I65" i="10"/>
  <c r="J65" i="10"/>
  <c r="L65" i="10" s="1"/>
  <c r="G65" i="10"/>
  <c r="K66" i="10"/>
  <c r="T66" i="10" s="1"/>
  <c r="F66" i="10"/>
  <c r="S66" i="10" s="1"/>
  <c r="I66" i="10"/>
  <c r="J66" i="10"/>
  <c r="L66" i="10" s="1"/>
  <c r="G66" i="10"/>
  <c r="K67" i="10"/>
  <c r="T67" i="10" s="1"/>
  <c r="F67" i="10"/>
  <c r="S67" i="10" s="1"/>
  <c r="I67" i="10"/>
  <c r="J67" i="10"/>
  <c r="L67" i="10" s="1"/>
  <c r="G67" i="10"/>
  <c r="K68" i="10"/>
  <c r="T68" i="10" s="1"/>
  <c r="F68" i="10"/>
  <c r="S68" i="10" s="1"/>
  <c r="I68" i="10"/>
  <c r="J68" i="10"/>
  <c r="L68" i="10" s="1"/>
  <c r="G68" i="10"/>
  <c r="K69" i="10"/>
  <c r="T69" i="10" s="1"/>
  <c r="F69" i="10"/>
  <c r="S69" i="10" s="1"/>
  <c r="I69" i="10"/>
  <c r="J69" i="10"/>
  <c r="L69" i="10" s="1"/>
  <c r="G69" i="10"/>
  <c r="K70" i="10"/>
  <c r="T70" i="10" s="1"/>
  <c r="F70" i="10"/>
  <c r="S70" i="10" s="1"/>
  <c r="I70" i="10"/>
  <c r="J70" i="10"/>
  <c r="L70" i="10" s="1"/>
  <c r="G70" i="10"/>
  <c r="K71" i="10"/>
  <c r="T71" i="10" s="1"/>
  <c r="F71" i="10"/>
  <c r="S71" i="10" s="1"/>
  <c r="I71" i="10"/>
  <c r="J71" i="10"/>
  <c r="L71" i="10" s="1"/>
  <c r="G71" i="10"/>
  <c r="K72" i="10"/>
  <c r="T72" i="10" s="1"/>
  <c r="F72" i="10"/>
  <c r="S72" i="10" s="1"/>
  <c r="I72" i="10"/>
  <c r="J72" i="10"/>
  <c r="L72" i="10" s="1"/>
  <c r="G72" i="10"/>
  <c r="K73" i="10"/>
  <c r="T73" i="10" s="1"/>
  <c r="F73" i="10"/>
  <c r="S73" i="10" s="1"/>
  <c r="I73" i="10"/>
  <c r="J73" i="10"/>
  <c r="L73" i="10" s="1"/>
  <c r="G73" i="10"/>
  <c r="K74" i="10"/>
  <c r="T74" i="10" s="1"/>
  <c r="F74" i="10"/>
  <c r="S74" i="10" s="1"/>
  <c r="I74" i="10"/>
  <c r="J74" i="10"/>
  <c r="L74" i="10" s="1"/>
  <c r="G74" i="10"/>
  <c r="K75" i="10"/>
  <c r="T75" i="10" s="1"/>
  <c r="F75" i="10"/>
  <c r="S75" i="10" s="1"/>
  <c r="I75" i="10"/>
  <c r="J75" i="10"/>
  <c r="L75" i="10" s="1"/>
  <c r="G75" i="10"/>
  <c r="K76" i="10"/>
  <c r="T76" i="10" s="1"/>
  <c r="F76" i="10"/>
  <c r="S76" i="10" s="1"/>
  <c r="I76" i="10"/>
  <c r="J76" i="10"/>
  <c r="L76" i="10" s="1"/>
  <c r="G76" i="10"/>
  <c r="K77" i="10"/>
  <c r="T77" i="10" s="1"/>
  <c r="F77" i="10"/>
  <c r="S77" i="10" s="1"/>
  <c r="I77" i="10"/>
  <c r="J77" i="10"/>
  <c r="L77" i="10" s="1"/>
  <c r="G77" i="10"/>
  <c r="K78" i="10"/>
  <c r="T78" i="10" s="1"/>
  <c r="F78" i="10"/>
  <c r="S78" i="10" s="1"/>
  <c r="I78" i="10"/>
  <c r="J78" i="10"/>
  <c r="L78" i="10" s="1"/>
  <c r="G78" i="10"/>
  <c r="K79" i="10"/>
  <c r="T79" i="10" s="1"/>
  <c r="F79" i="10"/>
  <c r="S79" i="10" s="1"/>
  <c r="I79" i="10"/>
  <c r="J79" i="10"/>
  <c r="L79" i="10" s="1"/>
  <c r="G79" i="10"/>
  <c r="K80" i="10"/>
  <c r="T80" i="10" s="1"/>
  <c r="F80" i="10"/>
  <c r="S80" i="10" s="1"/>
  <c r="I80" i="10"/>
  <c r="J80" i="10"/>
  <c r="L80" i="10" s="1"/>
  <c r="G80" i="10"/>
  <c r="K81" i="10"/>
  <c r="T81" i="10" s="1"/>
  <c r="F81" i="10"/>
  <c r="S81" i="10" s="1"/>
  <c r="I81" i="10"/>
  <c r="J81" i="10"/>
  <c r="L81" i="10" s="1"/>
  <c r="G81" i="10"/>
  <c r="K82" i="10"/>
  <c r="T82" i="10" s="1"/>
  <c r="F82" i="10"/>
  <c r="S82" i="10" s="1"/>
  <c r="I82" i="10"/>
  <c r="J82" i="10"/>
  <c r="L82" i="10" s="1"/>
  <c r="G82" i="10"/>
  <c r="K83" i="10"/>
  <c r="T83" i="10" s="1"/>
  <c r="F83" i="10"/>
  <c r="S83" i="10" s="1"/>
  <c r="I83" i="10"/>
  <c r="J83" i="10"/>
  <c r="L83" i="10" s="1"/>
  <c r="G83" i="10"/>
  <c r="K84" i="10"/>
  <c r="T84" i="10" s="1"/>
  <c r="F84" i="10"/>
  <c r="S84" i="10" s="1"/>
  <c r="I84" i="10"/>
  <c r="J84" i="10"/>
  <c r="L84" i="10" s="1"/>
  <c r="G84" i="10"/>
  <c r="K85" i="10"/>
  <c r="T85" i="10" s="1"/>
  <c r="F85" i="10"/>
  <c r="S85" i="10" s="1"/>
  <c r="I85" i="10"/>
  <c r="J85" i="10"/>
  <c r="L85" i="10" s="1"/>
  <c r="G85" i="10"/>
  <c r="K86" i="10"/>
  <c r="T86" i="10" s="1"/>
  <c r="F86" i="10"/>
  <c r="S86" i="10" s="1"/>
  <c r="I86" i="10"/>
  <c r="J86" i="10"/>
  <c r="L86" i="10" s="1"/>
  <c r="G86" i="10"/>
  <c r="K87" i="10"/>
  <c r="T87" i="10" s="1"/>
  <c r="F87" i="10"/>
  <c r="S87" i="10" s="1"/>
  <c r="I87" i="10"/>
  <c r="J87" i="10"/>
  <c r="L87" i="10" s="1"/>
  <c r="G87" i="10"/>
  <c r="K88" i="10"/>
  <c r="T88" i="10" s="1"/>
  <c r="F88" i="10"/>
  <c r="S88" i="10" s="1"/>
  <c r="I88" i="10"/>
  <c r="J88" i="10"/>
  <c r="L88" i="10" s="1"/>
  <c r="G88" i="10"/>
  <c r="K89" i="10"/>
  <c r="T89" i="10" s="1"/>
  <c r="F89" i="10"/>
  <c r="S89" i="10" s="1"/>
  <c r="I89" i="10"/>
  <c r="J89" i="10"/>
  <c r="L89" i="10" s="1"/>
  <c r="G89" i="10"/>
  <c r="K90" i="10"/>
  <c r="T90" i="10" s="1"/>
  <c r="F90" i="10"/>
  <c r="S90" i="10" s="1"/>
  <c r="I90" i="10"/>
  <c r="J90" i="10"/>
  <c r="L90" i="10" s="1"/>
  <c r="G90" i="10"/>
  <c r="K91" i="10"/>
  <c r="T91" i="10" s="1"/>
  <c r="F91" i="10"/>
  <c r="S91" i="10" s="1"/>
  <c r="I91" i="10"/>
  <c r="J91" i="10"/>
  <c r="L91" i="10" s="1"/>
  <c r="G91" i="10"/>
  <c r="K92" i="10"/>
  <c r="T92" i="10" s="1"/>
  <c r="F92" i="10"/>
  <c r="S92" i="10" s="1"/>
  <c r="I92" i="10"/>
  <c r="J92" i="10"/>
  <c r="L92" i="10" s="1"/>
  <c r="G92" i="10"/>
  <c r="K93" i="10"/>
  <c r="T93" i="10" s="1"/>
  <c r="F93" i="10"/>
  <c r="S93" i="10" s="1"/>
  <c r="I93" i="10"/>
  <c r="J93" i="10"/>
  <c r="L93" i="10" s="1"/>
  <c r="G93" i="10"/>
  <c r="K94" i="10"/>
  <c r="T94" i="10" s="1"/>
  <c r="F94" i="10"/>
  <c r="S94" i="10" s="1"/>
  <c r="I94" i="10"/>
  <c r="J94" i="10"/>
  <c r="L94" i="10" s="1"/>
  <c r="G94" i="10"/>
  <c r="K95" i="10"/>
  <c r="T95" i="10" s="1"/>
  <c r="F95" i="10"/>
  <c r="S95" i="10" s="1"/>
  <c r="I95" i="10"/>
  <c r="J95" i="10"/>
  <c r="L95" i="10" s="1"/>
  <c r="G95" i="10"/>
  <c r="K96" i="10"/>
  <c r="T96" i="10" s="1"/>
  <c r="F96" i="10"/>
  <c r="S96" i="10" s="1"/>
  <c r="I96" i="10"/>
  <c r="J96" i="10"/>
  <c r="L96" i="10" s="1"/>
  <c r="G96" i="10"/>
  <c r="K97" i="10"/>
  <c r="T97" i="10" s="1"/>
  <c r="F97" i="10"/>
  <c r="S97" i="10" s="1"/>
  <c r="I97" i="10"/>
  <c r="J97" i="10"/>
  <c r="L97" i="10" s="1"/>
  <c r="G97" i="10"/>
  <c r="K98" i="10"/>
  <c r="T98" i="10" s="1"/>
  <c r="F98" i="10"/>
  <c r="S98" i="10" s="1"/>
  <c r="I98" i="10"/>
  <c r="J98" i="10"/>
  <c r="L98" i="10" s="1"/>
  <c r="G98" i="10"/>
  <c r="K99" i="10"/>
  <c r="T99" i="10" s="1"/>
  <c r="F99" i="10"/>
  <c r="S99" i="10" s="1"/>
  <c r="I99" i="10"/>
  <c r="J99" i="10"/>
  <c r="L99" i="10" s="1"/>
  <c r="G99" i="10"/>
  <c r="K100" i="10"/>
  <c r="T100" i="10" s="1"/>
  <c r="F100" i="10"/>
  <c r="S100" i="10" s="1"/>
  <c r="I100" i="10"/>
  <c r="J100" i="10"/>
  <c r="L100" i="10" s="1"/>
  <c r="G100" i="10"/>
  <c r="K101" i="10"/>
  <c r="T101" i="10" s="1"/>
  <c r="F101" i="10"/>
  <c r="S101" i="10" s="1"/>
  <c r="I101" i="10"/>
  <c r="J101" i="10"/>
  <c r="L101" i="10" s="1"/>
  <c r="G101" i="10"/>
  <c r="K102" i="10"/>
  <c r="T102" i="10" s="1"/>
  <c r="F102" i="10"/>
  <c r="S102" i="10" s="1"/>
  <c r="I102" i="10"/>
  <c r="J102" i="10"/>
  <c r="L102" i="10" s="1"/>
  <c r="G102" i="10"/>
  <c r="K103" i="10"/>
  <c r="T103" i="10" s="1"/>
  <c r="F103" i="10"/>
  <c r="S103" i="10" s="1"/>
  <c r="I103" i="10"/>
  <c r="J103" i="10"/>
  <c r="L103" i="10" s="1"/>
  <c r="G103" i="10"/>
  <c r="K104" i="10"/>
  <c r="T104" i="10" s="1"/>
  <c r="F104" i="10"/>
  <c r="S104" i="10" s="1"/>
  <c r="I104" i="10"/>
  <c r="J104" i="10"/>
  <c r="L104" i="10" s="1"/>
  <c r="G104" i="10"/>
  <c r="K105" i="10"/>
  <c r="T105" i="10" s="1"/>
  <c r="F105" i="10"/>
  <c r="S105" i="10" s="1"/>
  <c r="I105" i="10"/>
  <c r="J105" i="10"/>
  <c r="L105" i="10" s="1"/>
  <c r="G105" i="10"/>
  <c r="K106" i="10"/>
  <c r="T106" i="10" s="1"/>
  <c r="F106" i="10"/>
  <c r="S106" i="10" s="1"/>
  <c r="I106" i="10"/>
  <c r="J106" i="10"/>
  <c r="L106" i="10" s="1"/>
  <c r="G106" i="10"/>
  <c r="K107" i="10"/>
  <c r="T107" i="10" s="1"/>
  <c r="F107" i="10"/>
  <c r="S107" i="10" s="1"/>
  <c r="I107" i="10"/>
  <c r="J107" i="10"/>
  <c r="L107" i="10" s="1"/>
  <c r="G107" i="10"/>
  <c r="K108" i="10"/>
  <c r="T108" i="10" s="1"/>
  <c r="F108" i="10"/>
  <c r="S108" i="10" s="1"/>
  <c r="I108" i="10"/>
  <c r="J108" i="10"/>
  <c r="L108" i="10" s="1"/>
  <c r="G108" i="10"/>
  <c r="K109" i="10"/>
  <c r="T109" i="10" s="1"/>
  <c r="F109" i="10"/>
  <c r="S109" i="10" s="1"/>
  <c r="I109" i="10"/>
  <c r="J109" i="10"/>
  <c r="L109" i="10" s="1"/>
  <c r="G109" i="10"/>
  <c r="K110" i="10"/>
  <c r="T110" i="10" s="1"/>
  <c r="F110" i="10"/>
  <c r="S110" i="10" s="1"/>
  <c r="I110" i="10"/>
  <c r="J110" i="10"/>
  <c r="L110" i="10" s="1"/>
  <c r="G110" i="10"/>
  <c r="K111" i="10"/>
  <c r="T111" i="10" s="1"/>
  <c r="F111" i="10"/>
  <c r="S111" i="10" s="1"/>
  <c r="I111" i="10"/>
  <c r="J111" i="10"/>
  <c r="L111" i="10" s="1"/>
  <c r="G111" i="10"/>
  <c r="K112" i="10"/>
  <c r="T112" i="10" s="1"/>
  <c r="F112" i="10"/>
  <c r="S112" i="10" s="1"/>
  <c r="I112" i="10"/>
  <c r="J112" i="10"/>
  <c r="L112" i="10" s="1"/>
  <c r="G112" i="10"/>
  <c r="K113" i="10"/>
  <c r="T113" i="10" s="1"/>
  <c r="F113" i="10"/>
  <c r="S113" i="10" s="1"/>
  <c r="I113" i="10"/>
  <c r="J113" i="10"/>
  <c r="L113" i="10" s="1"/>
  <c r="G113" i="10"/>
  <c r="K114" i="10"/>
  <c r="T114" i="10" s="1"/>
  <c r="F114" i="10"/>
  <c r="S114" i="10" s="1"/>
  <c r="I114" i="10"/>
  <c r="J114" i="10"/>
  <c r="L114" i="10" s="1"/>
  <c r="G114" i="10"/>
  <c r="K115" i="10"/>
  <c r="T115" i="10" s="1"/>
  <c r="F115" i="10"/>
  <c r="S115" i="10" s="1"/>
  <c r="I115" i="10"/>
  <c r="J115" i="10"/>
  <c r="L115" i="10" s="1"/>
  <c r="G115" i="10"/>
  <c r="K116" i="10"/>
  <c r="T116" i="10" s="1"/>
  <c r="F116" i="10"/>
  <c r="S116" i="10" s="1"/>
  <c r="I116" i="10"/>
  <c r="J116" i="10"/>
  <c r="L116" i="10" s="1"/>
  <c r="G116" i="10"/>
  <c r="K117" i="10"/>
  <c r="T117" i="10" s="1"/>
  <c r="F117" i="10"/>
  <c r="S117" i="10" s="1"/>
  <c r="I117" i="10"/>
  <c r="J117" i="10"/>
  <c r="L117" i="10" s="1"/>
  <c r="G117" i="10"/>
  <c r="K118" i="10"/>
  <c r="T118" i="10" s="1"/>
  <c r="F118" i="10"/>
  <c r="S118" i="10" s="1"/>
  <c r="I118" i="10"/>
  <c r="J118" i="10"/>
  <c r="L118" i="10" s="1"/>
  <c r="G118" i="10"/>
  <c r="K119" i="10"/>
  <c r="T119" i="10" s="1"/>
  <c r="F119" i="10"/>
  <c r="S119" i="10" s="1"/>
  <c r="I119" i="10"/>
  <c r="J119" i="10"/>
  <c r="L119" i="10" s="1"/>
  <c r="G119" i="10"/>
  <c r="K120" i="10"/>
  <c r="T120" i="10" s="1"/>
  <c r="F120" i="10"/>
  <c r="S120" i="10" s="1"/>
  <c r="I120" i="10"/>
  <c r="J120" i="10"/>
  <c r="L120" i="10" s="1"/>
  <c r="G120" i="10"/>
  <c r="K121" i="10"/>
  <c r="T121" i="10" s="1"/>
  <c r="F121" i="10"/>
  <c r="S121" i="10" s="1"/>
  <c r="I121" i="10"/>
  <c r="J121" i="10"/>
  <c r="L121" i="10" s="1"/>
  <c r="G121" i="10"/>
  <c r="K122" i="10"/>
  <c r="T122" i="10" s="1"/>
  <c r="F122" i="10"/>
  <c r="S122" i="10" s="1"/>
  <c r="I122" i="10"/>
  <c r="J122" i="10"/>
  <c r="L122" i="10" s="1"/>
  <c r="G122" i="10"/>
  <c r="K123" i="10"/>
  <c r="T123" i="10" s="1"/>
  <c r="F123" i="10"/>
  <c r="S123" i="10" s="1"/>
  <c r="I123" i="10"/>
  <c r="J123" i="10"/>
  <c r="L123" i="10" s="1"/>
  <c r="G123" i="10"/>
  <c r="K124" i="10"/>
  <c r="T124" i="10" s="1"/>
  <c r="F124" i="10"/>
  <c r="S124" i="10" s="1"/>
  <c r="I124" i="10"/>
  <c r="J124" i="10"/>
  <c r="L124" i="10" s="1"/>
  <c r="G124" i="10"/>
  <c r="K125" i="10"/>
  <c r="T125" i="10" s="1"/>
  <c r="F125" i="10"/>
  <c r="S125" i="10" s="1"/>
  <c r="I125" i="10"/>
  <c r="J125" i="10"/>
  <c r="L125" i="10" s="1"/>
  <c r="G125" i="10"/>
  <c r="K126" i="10"/>
  <c r="T126" i="10" s="1"/>
  <c r="F126" i="10"/>
  <c r="S126" i="10" s="1"/>
  <c r="I126" i="10"/>
  <c r="J126" i="10"/>
  <c r="L126" i="10" s="1"/>
  <c r="G126" i="10"/>
  <c r="K127" i="10"/>
  <c r="T127" i="10" s="1"/>
  <c r="F127" i="10"/>
  <c r="S127" i="10" s="1"/>
  <c r="I127" i="10"/>
  <c r="J127" i="10"/>
  <c r="L127" i="10" s="1"/>
  <c r="G127" i="10"/>
  <c r="K128" i="10"/>
  <c r="T128" i="10" s="1"/>
  <c r="F128" i="10"/>
  <c r="S128" i="10" s="1"/>
  <c r="I128" i="10"/>
  <c r="J128" i="10"/>
  <c r="L128" i="10" s="1"/>
  <c r="G128" i="10"/>
  <c r="K129" i="10"/>
  <c r="T129" i="10" s="1"/>
  <c r="F129" i="10"/>
  <c r="S129" i="10" s="1"/>
  <c r="I129" i="10"/>
  <c r="J129" i="10"/>
  <c r="L129" i="10" s="1"/>
  <c r="G129" i="10"/>
  <c r="K130" i="10"/>
  <c r="T130" i="10" s="1"/>
  <c r="F130" i="10"/>
  <c r="S130" i="10" s="1"/>
  <c r="I130" i="10"/>
  <c r="J130" i="10"/>
  <c r="L130" i="10" s="1"/>
  <c r="G130" i="10"/>
  <c r="K131" i="10"/>
  <c r="T131" i="10" s="1"/>
  <c r="F131" i="10"/>
  <c r="S131" i="10" s="1"/>
  <c r="I131" i="10"/>
  <c r="J131" i="10"/>
  <c r="L131" i="10" s="1"/>
  <c r="G131" i="10"/>
  <c r="K132" i="10"/>
  <c r="T132" i="10" s="1"/>
  <c r="F132" i="10"/>
  <c r="S132" i="10" s="1"/>
  <c r="I132" i="10"/>
  <c r="J132" i="10"/>
  <c r="L132" i="10" s="1"/>
  <c r="G132" i="10"/>
  <c r="K133" i="10"/>
  <c r="T133" i="10" s="1"/>
  <c r="F133" i="10"/>
  <c r="S133" i="10" s="1"/>
  <c r="I133" i="10"/>
  <c r="J133" i="10"/>
  <c r="L133" i="10" s="1"/>
  <c r="G133" i="10"/>
  <c r="K134" i="10"/>
  <c r="T134" i="10" s="1"/>
  <c r="F134" i="10"/>
  <c r="S134" i="10" s="1"/>
  <c r="I134" i="10"/>
  <c r="J134" i="10"/>
  <c r="L134" i="10" s="1"/>
  <c r="G134" i="10"/>
  <c r="K135" i="10"/>
  <c r="T135" i="10" s="1"/>
  <c r="F135" i="10"/>
  <c r="S135" i="10" s="1"/>
  <c r="I135" i="10"/>
  <c r="J135" i="10"/>
  <c r="L135" i="10" s="1"/>
  <c r="G135" i="10"/>
  <c r="K136" i="10"/>
  <c r="T136" i="10" s="1"/>
  <c r="F136" i="10"/>
  <c r="S136" i="10" s="1"/>
  <c r="I136" i="10"/>
  <c r="J136" i="10"/>
  <c r="L136" i="10" s="1"/>
  <c r="G136" i="10"/>
  <c r="K137" i="10"/>
  <c r="T137" i="10" s="1"/>
  <c r="F137" i="10"/>
  <c r="S137" i="10" s="1"/>
  <c r="I137" i="10"/>
  <c r="J137" i="10"/>
  <c r="L137" i="10" s="1"/>
  <c r="G137" i="10"/>
  <c r="K138" i="10"/>
  <c r="T138" i="10" s="1"/>
  <c r="F138" i="10"/>
  <c r="S138" i="10" s="1"/>
  <c r="I138" i="10"/>
  <c r="J138" i="10"/>
  <c r="L138" i="10" s="1"/>
  <c r="G138" i="10"/>
  <c r="K139" i="10"/>
  <c r="T139" i="10" s="1"/>
  <c r="F139" i="10"/>
  <c r="S139" i="10" s="1"/>
  <c r="I139" i="10"/>
  <c r="J139" i="10"/>
  <c r="L139" i="10" s="1"/>
  <c r="G139" i="10"/>
  <c r="K140" i="10"/>
  <c r="T140" i="10" s="1"/>
  <c r="F140" i="10"/>
  <c r="S140" i="10" s="1"/>
  <c r="I140" i="10"/>
  <c r="J140" i="10"/>
  <c r="L140" i="10" s="1"/>
  <c r="G140" i="10"/>
  <c r="K141" i="10"/>
  <c r="T141" i="10" s="1"/>
  <c r="F141" i="10"/>
  <c r="S141" i="10" s="1"/>
  <c r="I141" i="10"/>
  <c r="J141" i="10"/>
  <c r="L141" i="10" s="1"/>
  <c r="G141" i="10"/>
  <c r="K142" i="10"/>
  <c r="T142" i="10" s="1"/>
  <c r="F142" i="10"/>
  <c r="S142" i="10" s="1"/>
  <c r="I142" i="10"/>
  <c r="J142" i="10"/>
  <c r="L142" i="10" s="1"/>
  <c r="G142" i="10"/>
  <c r="K143" i="10"/>
  <c r="T143" i="10" s="1"/>
  <c r="F143" i="10"/>
  <c r="S143" i="10" s="1"/>
  <c r="I143" i="10"/>
  <c r="J143" i="10"/>
  <c r="L143" i="10" s="1"/>
  <c r="G143" i="10"/>
  <c r="K144" i="10"/>
  <c r="T144" i="10" s="1"/>
  <c r="F144" i="10"/>
  <c r="S144" i="10" s="1"/>
  <c r="I144" i="10"/>
  <c r="J144" i="10"/>
  <c r="L144" i="10" s="1"/>
  <c r="G144" i="10"/>
  <c r="K145" i="10"/>
  <c r="T145" i="10" s="1"/>
  <c r="F145" i="10"/>
  <c r="S145" i="10" s="1"/>
  <c r="I145" i="10"/>
  <c r="J145" i="10"/>
  <c r="L145" i="10" s="1"/>
  <c r="G145" i="10"/>
  <c r="K146" i="10"/>
  <c r="T146" i="10" s="1"/>
  <c r="F146" i="10"/>
  <c r="S146" i="10" s="1"/>
  <c r="I146" i="10"/>
  <c r="J146" i="10"/>
  <c r="L146" i="10" s="1"/>
  <c r="G146" i="10"/>
  <c r="K147" i="10"/>
  <c r="T147" i="10" s="1"/>
  <c r="F147" i="10"/>
  <c r="S147" i="10" s="1"/>
  <c r="I147" i="10"/>
  <c r="J147" i="10"/>
  <c r="L147" i="10" s="1"/>
  <c r="G147" i="10"/>
  <c r="K148" i="10"/>
  <c r="T148" i="10" s="1"/>
  <c r="F148" i="10"/>
  <c r="S148" i="10" s="1"/>
  <c r="I148" i="10"/>
  <c r="J148" i="10"/>
  <c r="L148" i="10" s="1"/>
  <c r="G148" i="10"/>
  <c r="K149" i="10"/>
  <c r="T149" i="10" s="1"/>
  <c r="F149" i="10"/>
  <c r="S149" i="10" s="1"/>
  <c r="I149" i="10"/>
  <c r="J149" i="10"/>
  <c r="L149" i="10" s="1"/>
  <c r="G149" i="10"/>
  <c r="K150" i="10"/>
  <c r="T150" i="10" s="1"/>
  <c r="F150" i="10"/>
  <c r="S150" i="10" s="1"/>
  <c r="I150" i="10"/>
  <c r="J150" i="10"/>
  <c r="L150" i="10" s="1"/>
  <c r="G150" i="10"/>
  <c r="K151" i="10"/>
  <c r="T151" i="10" s="1"/>
  <c r="F151" i="10"/>
  <c r="S151" i="10" s="1"/>
  <c r="I151" i="10"/>
  <c r="J151" i="10"/>
  <c r="L151" i="10" s="1"/>
  <c r="G151" i="10"/>
  <c r="K152" i="10"/>
  <c r="T152" i="10" s="1"/>
  <c r="F152" i="10"/>
  <c r="S152" i="10" s="1"/>
  <c r="I152" i="10"/>
  <c r="J152" i="10"/>
  <c r="L152" i="10" s="1"/>
  <c r="G152" i="10"/>
  <c r="K153" i="10"/>
  <c r="T153" i="10" s="1"/>
  <c r="F153" i="10"/>
  <c r="S153" i="10" s="1"/>
  <c r="I153" i="10"/>
  <c r="J153" i="10"/>
  <c r="L153" i="10" s="1"/>
  <c r="G153" i="10"/>
  <c r="K154" i="10"/>
  <c r="T154" i="10" s="1"/>
  <c r="F154" i="10"/>
  <c r="S154" i="10" s="1"/>
  <c r="I154" i="10"/>
  <c r="J154" i="10"/>
  <c r="L154" i="10" s="1"/>
  <c r="G154" i="10"/>
  <c r="K155" i="10"/>
  <c r="T155" i="10" s="1"/>
  <c r="F155" i="10"/>
  <c r="S155" i="10" s="1"/>
  <c r="I155" i="10"/>
  <c r="J155" i="10"/>
  <c r="L155" i="10" s="1"/>
  <c r="G155" i="10"/>
  <c r="K156" i="10"/>
  <c r="T156" i="10" s="1"/>
  <c r="F156" i="10"/>
  <c r="S156" i="10" s="1"/>
  <c r="I156" i="10"/>
  <c r="J156" i="10"/>
  <c r="L156" i="10" s="1"/>
  <c r="G156" i="10"/>
  <c r="B160" i="11"/>
  <c r="B159" i="11"/>
  <c r="K58" i="11"/>
  <c r="T58" i="11" s="1"/>
  <c r="F58" i="11"/>
  <c r="S58" i="11" s="1"/>
  <c r="I58" i="11"/>
  <c r="J58" i="11"/>
  <c r="L58" i="11" s="1"/>
  <c r="G58" i="11"/>
  <c r="K59" i="11"/>
  <c r="T59" i="11" s="1"/>
  <c r="F59" i="11"/>
  <c r="S59" i="11" s="1"/>
  <c r="I59" i="11"/>
  <c r="J59" i="11"/>
  <c r="L59" i="11" s="1"/>
  <c r="G59" i="11"/>
  <c r="K60" i="11"/>
  <c r="T60" i="11" s="1"/>
  <c r="F60" i="11"/>
  <c r="S60" i="11" s="1"/>
  <c r="I60" i="11"/>
  <c r="J60" i="11"/>
  <c r="L60" i="11" s="1"/>
  <c r="G60" i="11"/>
  <c r="K61" i="11"/>
  <c r="T61" i="11" s="1"/>
  <c r="F61" i="11"/>
  <c r="S61" i="11" s="1"/>
  <c r="I61" i="11"/>
  <c r="J61" i="11"/>
  <c r="L61" i="11" s="1"/>
  <c r="G61" i="11"/>
  <c r="K62" i="11"/>
  <c r="T62" i="11" s="1"/>
  <c r="F62" i="11"/>
  <c r="S62" i="11" s="1"/>
  <c r="I62" i="11"/>
  <c r="J62" i="11"/>
  <c r="L62" i="11" s="1"/>
  <c r="G62" i="11"/>
  <c r="K63" i="11"/>
  <c r="T63" i="11" s="1"/>
  <c r="F63" i="11"/>
  <c r="S63" i="11" s="1"/>
  <c r="I63" i="11"/>
  <c r="J63" i="11"/>
  <c r="L63" i="11" s="1"/>
  <c r="G63" i="11"/>
  <c r="K64" i="11"/>
  <c r="T64" i="11" s="1"/>
  <c r="F64" i="11"/>
  <c r="S64" i="11" s="1"/>
  <c r="I64" i="11"/>
  <c r="J64" i="11"/>
  <c r="L64" i="11" s="1"/>
  <c r="G64" i="11"/>
  <c r="K65" i="11"/>
  <c r="T65" i="11" s="1"/>
  <c r="F65" i="11"/>
  <c r="S65" i="11" s="1"/>
  <c r="I65" i="11"/>
  <c r="J65" i="11"/>
  <c r="L65" i="11" s="1"/>
  <c r="G65" i="11"/>
  <c r="K66" i="11"/>
  <c r="T66" i="11" s="1"/>
  <c r="F66" i="11"/>
  <c r="S66" i="11" s="1"/>
  <c r="I66" i="11"/>
  <c r="J66" i="11"/>
  <c r="L66" i="11" s="1"/>
  <c r="G66" i="11"/>
  <c r="K67" i="11"/>
  <c r="T67" i="11" s="1"/>
  <c r="F67" i="11"/>
  <c r="S67" i="11" s="1"/>
  <c r="I67" i="11"/>
  <c r="J67" i="11"/>
  <c r="L67" i="11" s="1"/>
  <c r="G67" i="11"/>
  <c r="K68" i="11"/>
  <c r="T68" i="11" s="1"/>
  <c r="F68" i="11"/>
  <c r="S68" i="11" s="1"/>
  <c r="I68" i="11"/>
  <c r="J68" i="11"/>
  <c r="L68" i="11" s="1"/>
  <c r="G68" i="11"/>
  <c r="K69" i="11"/>
  <c r="T69" i="11" s="1"/>
  <c r="F69" i="11"/>
  <c r="S69" i="11" s="1"/>
  <c r="I69" i="11"/>
  <c r="J69" i="11"/>
  <c r="L69" i="11" s="1"/>
  <c r="G69" i="11"/>
  <c r="K70" i="11"/>
  <c r="T70" i="11" s="1"/>
  <c r="F70" i="11"/>
  <c r="S70" i="11" s="1"/>
  <c r="I70" i="11"/>
  <c r="J70" i="11"/>
  <c r="L70" i="11" s="1"/>
  <c r="G70" i="11"/>
  <c r="K71" i="11"/>
  <c r="T71" i="11" s="1"/>
  <c r="F71" i="11"/>
  <c r="S71" i="11" s="1"/>
  <c r="I71" i="11"/>
  <c r="J71" i="11"/>
  <c r="L71" i="11" s="1"/>
  <c r="G71" i="11"/>
  <c r="K72" i="11"/>
  <c r="T72" i="11" s="1"/>
  <c r="F72" i="11"/>
  <c r="S72" i="11" s="1"/>
  <c r="I72" i="11"/>
  <c r="J72" i="11"/>
  <c r="L72" i="11" s="1"/>
  <c r="G72" i="11"/>
  <c r="K73" i="11"/>
  <c r="T73" i="11" s="1"/>
  <c r="F73" i="11"/>
  <c r="S73" i="11" s="1"/>
  <c r="I73" i="11"/>
  <c r="J73" i="11"/>
  <c r="L73" i="11" s="1"/>
  <c r="G73" i="11"/>
  <c r="K74" i="11"/>
  <c r="T74" i="11" s="1"/>
  <c r="F74" i="11"/>
  <c r="S74" i="11" s="1"/>
  <c r="I74" i="11"/>
  <c r="J74" i="11"/>
  <c r="L74" i="11" s="1"/>
  <c r="G74" i="11"/>
  <c r="K75" i="11"/>
  <c r="T75" i="11" s="1"/>
  <c r="F75" i="11"/>
  <c r="S75" i="11" s="1"/>
  <c r="I75" i="11"/>
  <c r="J75" i="11"/>
  <c r="L75" i="11" s="1"/>
  <c r="G75" i="11"/>
  <c r="K76" i="11"/>
  <c r="T76" i="11" s="1"/>
  <c r="F76" i="11"/>
  <c r="S76" i="11" s="1"/>
  <c r="I76" i="11"/>
  <c r="J76" i="11"/>
  <c r="L76" i="11" s="1"/>
  <c r="G76" i="11"/>
  <c r="K77" i="11"/>
  <c r="T77" i="11" s="1"/>
  <c r="F77" i="11"/>
  <c r="S77" i="11" s="1"/>
  <c r="I77" i="11"/>
  <c r="J77" i="11"/>
  <c r="L77" i="11" s="1"/>
  <c r="G77" i="11"/>
  <c r="K78" i="11"/>
  <c r="T78" i="11" s="1"/>
  <c r="F78" i="11"/>
  <c r="S78" i="11" s="1"/>
  <c r="I78" i="11"/>
  <c r="J78" i="11"/>
  <c r="L78" i="11" s="1"/>
  <c r="G78" i="11"/>
  <c r="K79" i="11"/>
  <c r="T79" i="11" s="1"/>
  <c r="F79" i="11"/>
  <c r="S79" i="11" s="1"/>
  <c r="I79" i="11"/>
  <c r="J79" i="11"/>
  <c r="L79" i="11" s="1"/>
  <c r="G79" i="11"/>
  <c r="K80" i="11"/>
  <c r="T80" i="11" s="1"/>
  <c r="F80" i="11"/>
  <c r="S80" i="11" s="1"/>
  <c r="I80" i="11"/>
  <c r="J80" i="11"/>
  <c r="L80" i="11" s="1"/>
  <c r="G80" i="11"/>
  <c r="K81" i="11"/>
  <c r="T81" i="11" s="1"/>
  <c r="F81" i="11"/>
  <c r="S81" i="11" s="1"/>
  <c r="I81" i="11"/>
  <c r="J81" i="11"/>
  <c r="L81" i="11" s="1"/>
  <c r="G81" i="11"/>
  <c r="K82" i="11"/>
  <c r="T82" i="11" s="1"/>
  <c r="F82" i="11"/>
  <c r="S82" i="11" s="1"/>
  <c r="I82" i="11"/>
  <c r="J82" i="11"/>
  <c r="L82" i="11" s="1"/>
  <c r="G82" i="11"/>
  <c r="K83" i="11"/>
  <c r="T83" i="11" s="1"/>
  <c r="F83" i="11"/>
  <c r="S83" i="11" s="1"/>
  <c r="I83" i="11"/>
  <c r="J83" i="11"/>
  <c r="L83" i="11" s="1"/>
  <c r="G83" i="11"/>
  <c r="K84" i="11"/>
  <c r="T84" i="11" s="1"/>
  <c r="F84" i="11"/>
  <c r="S84" i="11" s="1"/>
  <c r="I84" i="11"/>
  <c r="J84" i="11"/>
  <c r="L84" i="11" s="1"/>
  <c r="G84" i="11"/>
  <c r="K85" i="11"/>
  <c r="T85" i="11" s="1"/>
  <c r="F85" i="11"/>
  <c r="S85" i="11" s="1"/>
  <c r="I85" i="11"/>
  <c r="J85" i="11"/>
  <c r="L85" i="11" s="1"/>
  <c r="G85" i="11"/>
  <c r="K86" i="11"/>
  <c r="T86" i="11" s="1"/>
  <c r="F86" i="11"/>
  <c r="S86" i="11" s="1"/>
  <c r="I86" i="11"/>
  <c r="J86" i="11"/>
  <c r="L86" i="11" s="1"/>
  <c r="G86" i="11"/>
  <c r="K87" i="11"/>
  <c r="T87" i="11" s="1"/>
  <c r="F87" i="11"/>
  <c r="S87" i="11" s="1"/>
  <c r="I87" i="11"/>
  <c r="J87" i="11"/>
  <c r="L87" i="11" s="1"/>
  <c r="G87" i="11"/>
  <c r="K88" i="11"/>
  <c r="T88" i="11" s="1"/>
  <c r="F88" i="11"/>
  <c r="S88" i="11" s="1"/>
  <c r="I88" i="11"/>
  <c r="J88" i="11"/>
  <c r="L88" i="11" s="1"/>
  <c r="G88" i="11"/>
  <c r="K89" i="11"/>
  <c r="T89" i="11" s="1"/>
  <c r="F89" i="11"/>
  <c r="S89" i="11" s="1"/>
  <c r="I89" i="11"/>
  <c r="J89" i="11"/>
  <c r="L89" i="11" s="1"/>
  <c r="G89" i="11"/>
  <c r="K90" i="11"/>
  <c r="T90" i="11" s="1"/>
  <c r="F90" i="11"/>
  <c r="S90" i="11" s="1"/>
  <c r="I90" i="11"/>
  <c r="J90" i="11"/>
  <c r="L90" i="11" s="1"/>
  <c r="G90" i="11"/>
  <c r="K91" i="11"/>
  <c r="T91" i="11" s="1"/>
  <c r="F91" i="11"/>
  <c r="S91" i="11" s="1"/>
  <c r="I91" i="11"/>
  <c r="J91" i="11"/>
  <c r="L91" i="11" s="1"/>
  <c r="G91" i="11"/>
  <c r="K92" i="11"/>
  <c r="T92" i="11" s="1"/>
  <c r="F92" i="11"/>
  <c r="S92" i="11" s="1"/>
  <c r="I92" i="11"/>
  <c r="J92" i="11"/>
  <c r="L92" i="11" s="1"/>
  <c r="G92" i="11"/>
  <c r="K93" i="11"/>
  <c r="T93" i="11" s="1"/>
  <c r="F93" i="11"/>
  <c r="S93" i="11" s="1"/>
  <c r="I93" i="11"/>
  <c r="J93" i="11"/>
  <c r="L93" i="11" s="1"/>
  <c r="G93" i="11"/>
  <c r="K94" i="11"/>
  <c r="T94" i="11" s="1"/>
  <c r="F94" i="11"/>
  <c r="S94" i="11" s="1"/>
  <c r="I94" i="11"/>
  <c r="J94" i="11"/>
  <c r="L94" i="11" s="1"/>
  <c r="G94" i="11"/>
  <c r="K95" i="11"/>
  <c r="T95" i="11" s="1"/>
  <c r="F95" i="11"/>
  <c r="S95" i="11" s="1"/>
  <c r="I95" i="11"/>
  <c r="J95" i="11"/>
  <c r="L95" i="11" s="1"/>
  <c r="G95" i="11"/>
  <c r="K96" i="11"/>
  <c r="T96" i="11" s="1"/>
  <c r="F96" i="11"/>
  <c r="S96" i="11" s="1"/>
  <c r="I96" i="11"/>
  <c r="J96" i="11"/>
  <c r="L96" i="11" s="1"/>
  <c r="G96" i="11"/>
  <c r="K97" i="11"/>
  <c r="T97" i="11" s="1"/>
  <c r="F97" i="11"/>
  <c r="S97" i="11" s="1"/>
  <c r="I97" i="11"/>
  <c r="J97" i="11"/>
  <c r="L97" i="11" s="1"/>
  <c r="G97" i="11"/>
  <c r="K98" i="11"/>
  <c r="T98" i="11" s="1"/>
  <c r="F98" i="11"/>
  <c r="S98" i="11" s="1"/>
  <c r="I98" i="11"/>
  <c r="J98" i="11"/>
  <c r="L98" i="11" s="1"/>
  <c r="G98" i="11"/>
  <c r="K99" i="11"/>
  <c r="T99" i="11" s="1"/>
  <c r="F99" i="11"/>
  <c r="S99" i="11" s="1"/>
  <c r="I99" i="11"/>
  <c r="J99" i="11"/>
  <c r="L99" i="11" s="1"/>
  <c r="G99" i="11"/>
  <c r="K100" i="11"/>
  <c r="T100" i="11" s="1"/>
  <c r="F100" i="11"/>
  <c r="S100" i="11" s="1"/>
  <c r="I100" i="11"/>
  <c r="J100" i="11"/>
  <c r="L100" i="11" s="1"/>
  <c r="G100" i="11"/>
  <c r="K101" i="11"/>
  <c r="T101" i="11" s="1"/>
  <c r="F101" i="11"/>
  <c r="S101" i="11" s="1"/>
  <c r="I101" i="11"/>
  <c r="J101" i="11"/>
  <c r="L101" i="11" s="1"/>
  <c r="G101" i="11"/>
  <c r="K102" i="11"/>
  <c r="T102" i="11" s="1"/>
  <c r="F102" i="11"/>
  <c r="S102" i="11" s="1"/>
  <c r="I102" i="11"/>
  <c r="J102" i="11"/>
  <c r="L102" i="11" s="1"/>
  <c r="G102" i="11"/>
  <c r="K103" i="11"/>
  <c r="T103" i="11" s="1"/>
  <c r="F103" i="11"/>
  <c r="S103" i="11" s="1"/>
  <c r="I103" i="11"/>
  <c r="J103" i="11"/>
  <c r="L103" i="11" s="1"/>
  <c r="G103" i="11"/>
  <c r="K104" i="11"/>
  <c r="T104" i="11" s="1"/>
  <c r="F104" i="11"/>
  <c r="S104" i="11" s="1"/>
  <c r="I104" i="11"/>
  <c r="J104" i="11"/>
  <c r="L104" i="11" s="1"/>
  <c r="G104" i="11"/>
  <c r="K105" i="11"/>
  <c r="T105" i="11" s="1"/>
  <c r="F105" i="11"/>
  <c r="S105" i="11" s="1"/>
  <c r="I105" i="11"/>
  <c r="J105" i="11"/>
  <c r="L105" i="11" s="1"/>
  <c r="G105" i="11"/>
  <c r="K106" i="11"/>
  <c r="T106" i="11" s="1"/>
  <c r="F106" i="11"/>
  <c r="S106" i="11" s="1"/>
  <c r="I106" i="11"/>
  <c r="J106" i="11"/>
  <c r="L106" i="11" s="1"/>
  <c r="G106" i="11"/>
  <c r="K107" i="11"/>
  <c r="T107" i="11" s="1"/>
  <c r="F107" i="11"/>
  <c r="S107" i="11" s="1"/>
  <c r="I107" i="11"/>
  <c r="J107" i="11"/>
  <c r="L107" i="11" s="1"/>
  <c r="G107" i="11"/>
  <c r="K108" i="11"/>
  <c r="T108" i="11" s="1"/>
  <c r="F108" i="11"/>
  <c r="S108" i="11" s="1"/>
  <c r="I108" i="11"/>
  <c r="J108" i="11"/>
  <c r="L108" i="11" s="1"/>
  <c r="G108" i="11"/>
  <c r="K109" i="11"/>
  <c r="T109" i="11" s="1"/>
  <c r="F109" i="11"/>
  <c r="S109" i="11" s="1"/>
  <c r="I109" i="11"/>
  <c r="J109" i="11"/>
  <c r="L109" i="11" s="1"/>
  <c r="G109" i="11"/>
  <c r="K110" i="11"/>
  <c r="T110" i="11" s="1"/>
  <c r="F110" i="11"/>
  <c r="S110" i="11" s="1"/>
  <c r="I110" i="11"/>
  <c r="J110" i="11"/>
  <c r="L110" i="11" s="1"/>
  <c r="G110" i="11"/>
  <c r="K111" i="11"/>
  <c r="T111" i="11" s="1"/>
  <c r="F111" i="11"/>
  <c r="S111" i="11" s="1"/>
  <c r="I111" i="11"/>
  <c r="J111" i="11"/>
  <c r="L111" i="11" s="1"/>
  <c r="G111" i="11"/>
  <c r="K112" i="11"/>
  <c r="T112" i="11" s="1"/>
  <c r="F112" i="11"/>
  <c r="S112" i="11" s="1"/>
  <c r="I112" i="11"/>
  <c r="J112" i="11"/>
  <c r="L112" i="11" s="1"/>
  <c r="G112" i="11"/>
  <c r="K113" i="11"/>
  <c r="T113" i="11" s="1"/>
  <c r="F113" i="11"/>
  <c r="S113" i="11" s="1"/>
  <c r="I113" i="11"/>
  <c r="J113" i="11"/>
  <c r="L113" i="11" s="1"/>
  <c r="G113" i="11"/>
  <c r="K114" i="11"/>
  <c r="T114" i="11" s="1"/>
  <c r="F114" i="11"/>
  <c r="S114" i="11" s="1"/>
  <c r="I114" i="11"/>
  <c r="J114" i="11"/>
  <c r="L114" i="11" s="1"/>
  <c r="G114" i="11"/>
  <c r="K115" i="11"/>
  <c r="T115" i="11" s="1"/>
  <c r="F115" i="11"/>
  <c r="S115" i="11" s="1"/>
  <c r="I115" i="11"/>
  <c r="J115" i="11"/>
  <c r="L115" i="11" s="1"/>
  <c r="G115" i="11"/>
  <c r="K116" i="11"/>
  <c r="T116" i="11" s="1"/>
  <c r="F116" i="11"/>
  <c r="S116" i="11" s="1"/>
  <c r="I116" i="11"/>
  <c r="J116" i="11"/>
  <c r="L116" i="11" s="1"/>
  <c r="G116" i="11"/>
  <c r="K117" i="11"/>
  <c r="T117" i="11" s="1"/>
  <c r="F117" i="11"/>
  <c r="S117" i="11" s="1"/>
  <c r="I117" i="11"/>
  <c r="J117" i="11"/>
  <c r="L117" i="11" s="1"/>
  <c r="G117" i="11"/>
  <c r="K118" i="11"/>
  <c r="T118" i="11" s="1"/>
  <c r="F118" i="11"/>
  <c r="S118" i="11" s="1"/>
  <c r="I118" i="11"/>
  <c r="J118" i="11"/>
  <c r="L118" i="11" s="1"/>
  <c r="G118" i="11"/>
  <c r="K119" i="11"/>
  <c r="T119" i="11" s="1"/>
  <c r="F119" i="11"/>
  <c r="S119" i="11" s="1"/>
  <c r="I119" i="11"/>
  <c r="J119" i="11"/>
  <c r="L119" i="11" s="1"/>
  <c r="G119" i="11"/>
  <c r="K120" i="11"/>
  <c r="T120" i="11" s="1"/>
  <c r="F120" i="11"/>
  <c r="S120" i="11" s="1"/>
  <c r="I120" i="11"/>
  <c r="J120" i="11"/>
  <c r="L120" i="11" s="1"/>
  <c r="G120" i="11"/>
  <c r="K121" i="11"/>
  <c r="T121" i="11" s="1"/>
  <c r="F121" i="11"/>
  <c r="S121" i="11" s="1"/>
  <c r="I121" i="11"/>
  <c r="J121" i="11"/>
  <c r="L121" i="11" s="1"/>
  <c r="G121" i="11"/>
  <c r="K122" i="11"/>
  <c r="T122" i="11" s="1"/>
  <c r="F122" i="11"/>
  <c r="S122" i="11" s="1"/>
  <c r="I122" i="11"/>
  <c r="J122" i="11"/>
  <c r="L122" i="11" s="1"/>
  <c r="G122" i="11"/>
  <c r="K123" i="11"/>
  <c r="T123" i="11" s="1"/>
  <c r="F123" i="11"/>
  <c r="S123" i="11" s="1"/>
  <c r="I123" i="11"/>
  <c r="J123" i="11"/>
  <c r="L123" i="11" s="1"/>
  <c r="G123" i="11"/>
  <c r="K124" i="11"/>
  <c r="T124" i="11" s="1"/>
  <c r="F124" i="11"/>
  <c r="S124" i="11" s="1"/>
  <c r="I124" i="11"/>
  <c r="J124" i="11"/>
  <c r="L124" i="11" s="1"/>
  <c r="G124" i="11"/>
  <c r="K125" i="11"/>
  <c r="T125" i="11" s="1"/>
  <c r="F125" i="11"/>
  <c r="S125" i="11" s="1"/>
  <c r="I125" i="11"/>
  <c r="J125" i="11"/>
  <c r="L125" i="11" s="1"/>
  <c r="G125" i="11"/>
  <c r="K126" i="11"/>
  <c r="T126" i="11" s="1"/>
  <c r="F126" i="11"/>
  <c r="S126" i="11" s="1"/>
  <c r="I126" i="11"/>
  <c r="J126" i="11"/>
  <c r="L126" i="11" s="1"/>
  <c r="G126" i="11"/>
  <c r="K127" i="11"/>
  <c r="T127" i="11" s="1"/>
  <c r="F127" i="11"/>
  <c r="S127" i="11" s="1"/>
  <c r="I127" i="11"/>
  <c r="J127" i="11"/>
  <c r="L127" i="11" s="1"/>
  <c r="G127" i="11"/>
  <c r="K128" i="11"/>
  <c r="T128" i="11" s="1"/>
  <c r="F128" i="11"/>
  <c r="S128" i="11" s="1"/>
  <c r="I128" i="11"/>
  <c r="J128" i="11"/>
  <c r="L128" i="11" s="1"/>
  <c r="G128" i="11"/>
  <c r="K129" i="11"/>
  <c r="T129" i="11" s="1"/>
  <c r="F129" i="11"/>
  <c r="S129" i="11" s="1"/>
  <c r="I129" i="11"/>
  <c r="J129" i="11"/>
  <c r="L129" i="11" s="1"/>
  <c r="G129" i="11"/>
  <c r="K130" i="11"/>
  <c r="T130" i="11" s="1"/>
  <c r="F130" i="11"/>
  <c r="S130" i="11" s="1"/>
  <c r="I130" i="11"/>
  <c r="J130" i="11"/>
  <c r="L130" i="11" s="1"/>
  <c r="G130" i="11"/>
  <c r="K131" i="11"/>
  <c r="T131" i="11" s="1"/>
  <c r="F131" i="11"/>
  <c r="S131" i="11" s="1"/>
  <c r="I131" i="11"/>
  <c r="J131" i="11"/>
  <c r="L131" i="11" s="1"/>
  <c r="G131" i="11"/>
  <c r="K132" i="11"/>
  <c r="T132" i="11" s="1"/>
  <c r="F132" i="11"/>
  <c r="S132" i="11" s="1"/>
  <c r="I132" i="11"/>
  <c r="J132" i="11"/>
  <c r="L132" i="11" s="1"/>
  <c r="G132" i="11"/>
  <c r="K133" i="11"/>
  <c r="T133" i="11" s="1"/>
  <c r="F133" i="11"/>
  <c r="S133" i="11" s="1"/>
  <c r="I133" i="11"/>
  <c r="J133" i="11"/>
  <c r="L133" i="11" s="1"/>
  <c r="G133" i="11"/>
  <c r="K134" i="11"/>
  <c r="T134" i="11" s="1"/>
  <c r="F134" i="11"/>
  <c r="S134" i="11" s="1"/>
  <c r="I134" i="11"/>
  <c r="J134" i="11"/>
  <c r="L134" i="11" s="1"/>
  <c r="G134" i="11"/>
  <c r="K135" i="11"/>
  <c r="T135" i="11" s="1"/>
  <c r="F135" i="11"/>
  <c r="S135" i="11" s="1"/>
  <c r="I135" i="11"/>
  <c r="J135" i="11"/>
  <c r="L135" i="11" s="1"/>
  <c r="G135" i="11"/>
  <c r="K136" i="11"/>
  <c r="T136" i="11" s="1"/>
  <c r="F136" i="11"/>
  <c r="S136" i="11" s="1"/>
  <c r="I136" i="11"/>
  <c r="J136" i="11"/>
  <c r="L136" i="11" s="1"/>
  <c r="G136" i="11"/>
  <c r="K137" i="11"/>
  <c r="T137" i="11" s="1"/>
  <c r="F137" i="11"/>
  <c r="S137" i="11" s="1"/>
  <c r="I137" i="11"/>
  <c r="J137" i="11"/>
  <c r="L137" i="11" s="1"/>
  <c r="G137" i="11"/>
  <c r="K138" i="11"/>
  <c r="T138" i="11" s="1"/>
  <c r="F138" i="11"/>
  <c r="S138" i="11" s="1"/>
  <c r="I138" i="11"/>
  <c r="J138" i="11"/>
  <c r="L138" i="11" s="1"/>
  <c r="G138" i="11"/>
  <c r="K139" i="11"/>
  <c r="T139" i="11" s="1"/>
  <c r="F139" i="11"/>
  <c r="S139" i="11" s="1"/>
  <c r="I139" i="11"/>
  <c r="J139" i="11"/>
  <c r="L139" i="11" s="1"/>
  <c r="G139" i="11"/>
  <c r="K140" i="11"/>
  <c r="T140" i="11" s="1"/>
  <c r="F140" i="11"/>
  <c r="S140" i="11" s="1"/>
  <c r="I140" i="11"/>
  <c r="J140" i="11"/>
  <c r="L140" i="11" s="1"/>
  <c r="G140" i="11"/>
  <c r="K141" i="11"/>
  <c r="T141" i="11" s="1"/>
  <c r="F141" i="11"/>
  <c r="S141" i="11" s="1"/>
  <c r="I141" i="11"/>
  <c r="J141" i="11"/>
  <c r="L141" i="11" s="1"/>
  <c r="G141" i="11"/>
  <c r="K142" i="11"/>
  <c r="T142" i="11" s="1"/>
  <c r="F142" i="11"/>
  <c r="S142" i="11" s="1"/>
  <c r="I142" i="11"/>
  <c r="J142" i="11"/>
  <c r="L142" i="11" s="1"/>
  <c r="G142" i="11"/>
  <c r="K143" i="11"/>
  <c r="T143" i="11" s="1"/>
  <c r="F143" i="11"/>
  <c r="S143" i="11" s="1"/>
  <c r="I143" i="11"/>
  <c r="J143" i="11"/>
  <c r="L143" i="11" s="1"/>
  <c r="G143" i="11"/>
  <c r="K144" i="11"/>
  <c r="T144" i="11" s="1"/>
  <c r="F144" i="11"/>
  <c r="S144" i="11" s="1"/>
  <c r="I144" i="11"/>
  <c r="J144" i="11"/>
  <c r="L144" i="11" s="1"/>
  <c r="G144" i="11"/>
  <c r="K145" i="11"/>
  <c r="T145" i="11" s="1"/>
  <c r="F145" i="11"/>
  <c r="S145" i="11" s="1"/>
  <c r="I145" i="11"/>
  <c r="J145" i="11"/>
  <c r="L145" i="11" s="1"/>
  <c r="G145" i="11"/>
  <c r="K146" i="11"/>
  <c r="T146" i="11" s="1"/>
  <c r="F146" i="11"/>
  <c r="S146" i="11" s="1"/>
  <c r="I146" i="11"/>
  <c r="J146" i="11"/>
  <c r="L146" i="11" s="1"/>
  <c r="G146" i="11"/>
  <c r="K147" i="11"/>
  <c r="T147" i="11" s="1"/>
  <c r="F147" i="11"/>
  <c r="S147" i="11" s="1"/>
  <c r="I147" i="11"/>
  <c r="J147" i="11"/>
  <c r="L147" i="11" s="1"/>
  <c r="G147" i="11"/>
  <c r="K148" i="11"/>
  <c r="T148" i="11" s="1"/>
  <c r="F148" i="11"/>
  <c r="S148" i="11" s="1"/>
  <c r="I148" i="11"/>
  <c r="J148" i="11"/>
  <c r="L148" i="11" s="1"/>
  <c r="G148" i="11"/>
  <c r="K149" i="11"/>
  <c r="T149" i="11" s="1"/>
  <c r="F149" i="11"/>
  <c r="S149" i="11" s="1"/>
  <c r="I149" i="11"/>
  <c r="J149" i="11"/>
  <c r="L149" i="11" s="1"/>
  <c r="G149" i="11"/>
  <c r="K150" i="11"/>
  <c r="T150" i="11" s="1"/>
  <c r="F150" i="11"/>
  <c r="S150" i="11" s="1"/>
  <c r="I150" i="11"/>
  <c r="J150" i="11"/>
  <c r="L150" i="11" s="1"/>
  <c r="G150" i="11"/>
  <c r="K151" i="11"/>
  <c r="T151" i="11" s="1"/>
  <c r="F151" i="11"/>
  <c r="S151" i="11" s="1"/>
  <c r="I151" i="11"/>
  <c r="J151" i="11"/>
  <c r="L151" i="11" s="1"/>
  <c r="G151" i="11"/>
  <c r="K152" i="11"/>
  <c r="T152" i="11" s="1"/>
  <c r="F152" i="11"/>
  <c r="S152" i="11" s="1"/>
  <c r="I152" i="11"/>
  <c r="J152" i="11"/>
  <c r="L152" i="11" s="1"/>
  <c r="G152" i="11"/>
  <c r="K153" i="11"/>
  <c r="T153" i="11" s="1"/>
  <c r="F153" i="11"/>
  <c r="S153" i="11" s="1"/>
  <c r="I153" i="11"/>
  <c r="J153" i="11"/>
  <c r="L153" i="11" s="1"/>
  <c r="G153" i="11"/>
  <c r="K154" i="11"/>
  <c r="T154" i="11" s="1"/>
  <c r="F154" i="11"/>
  <c r="S154" i="11" s="1"/>
  <c r="I154" i="11"/>
  <c r="J154" i="11"/>
  <c r="L154" i="11" s="1"/>
  <c r="G154" i="11"/>
  <c r="K155" i="11"/>
  <c r="T155" i="11" s="1"/>
  <c r="F155" i="11"/>
  <c r="S155" i="11" s="1"/>
  <c r="I155" i="11"/>
  <c r="J155" i="11"/>
  <c r="L155" i="11" s="1"/>
  <c r="G155" i="11"/>
  <c r="K156" i="11"/>
  <c r="T156" i="11" s="1"/>
  <c r="F156" i="11"/>
  <c r="S156" i="11" s="1"/>
  <c r="I156" i="11"/>
  <c r="J156" i="11"/>
  <c r="L156" i="11" s="1"/>
  <c r="G156" i="11"/>
  <c r="B160" i="12"/>
  <c r="B159" i="12"/>
  <c r="K58" i="12"/>
  <c r="T58" i="12" s="1"/>
  <c r="F58" i="12"/>
  <c r="S58" i="12" s="1"/>
  <c r="I58" i="12"/>
  <c r="J58" i="12"/>
  <c r="L58" i="12" s="1"/>
  <c r="G58" i="12"/>
  <c r="K59" i="12"/>
  <c r="T59" i="12" s="1"/>
  <c r="F59" i="12"/>
  <c r="S59" i="12" s="1"/>
  <c r="I59" i="12"/>
  <c r="J59" i="12"/>
  <c r="L59" i="12" s="1"/>
  <c r="G59" i="12"/>
  <c r="K60" i="12"/>
  <c r="T60" i="12" s="1"/>
  <c r="F60" i="12"/>
  <c r="S60" i="12" s="1"/>
  <c r="I60" i="12"/>
  <c r="J60" i="12"/>
  <c r="L60" i="12" s="1"/>
  <c r="G60" i="12"/>
  <c r="K61" i="12"/>
  <c r="T61" i="12" s="1"/>
  <c r="F61" i="12"/>
  <c r="S61" i="12" s="1"/>
  <c r="I61" i="12"/>
  <c r="J61" i="12"/>
  <c r="L61" i="12" s="1"/>
  <c r="G61" i="12"/>
  <c r="K62" i="12"/>
  <c r="T62" i="12" s="1"/>
  <c r="F62" i="12"/>
  <c r="S62" i="12" s="1"/>
  <c r="I62" i="12"/>
  <c r="J62" i="12"/>
  <c r="L62" i="12" s="1"/>
  <c r="G62" i="12"/>
  <c r="K63" i="12"/>
  <c r="T63" i="12" s="1"/>
  <c r="F63" i="12"/>
  <c r="S63" i="12" s="1"/>
  <c r="I63" i="12"/>
  <c r="J63" i="12"/>
  <c r="L63" i="12" s="1"/>
  <c r="G63" i="12"/>
  <c r="K64" i="12"/>
  <c r="T64" i="12" s="1"/>
  <c r="F64" i="12"/>
  <c r="S64" i="12" s="1"/>
  <c r="I64" i="12"/>
  <c r="J64" i="12"/>
  <c r="L64" i="12" s="1"/>
  <c r="G64" i="12"/>
  <c r="K65" i="12"/>
  <c r="T65" i="12" s="1"/>
  <c r="F65" i="12"/>
  <c r="S65" i="12" s="1"/>
  <c r="I65" i="12"/>
  <c r="J65" i="12"/>
  <c r="L65" i="12" s="1"/>
  <c r="G65" i="12"/>
  <c r="K66" i="12"/>
  <c r="T66" i="12" s="1"/>
  <c r="F66" i="12"/>
  <c r="S66" i="12" s="1"/>
  <c r="I66" i="12"/>
  <c r="J66" i="12"/>
  <c r="L66" i="12" s="1"/>
  <c r="G66" i="12"/>
  <c r="K67" i="12"/>
  <c r="T67" i="12" s="1"/>
  <c r="F67" i="12"/>
  <c r="S67" i="12" s="1"/>
  <c r="I67" i="12"/>
  <c r="J67" i="12"/>
  <c r="L67" i="12" s="1"/>
  <c r="G67" i="12"/>
  <c r="K68" i="12"/>
  <c r="T68" i="12" s="1"/>
  <c r="F68" i="12"/>
  <c r="S68" i="12" s="1"/>
  <c r="I68" i="12"/>
  <c r="J68" i="12"/>
  <c r="L68" i="12" s="1"/>
  <c r="G68" i="12"/>
  <c r="K69" i="12"/>
  <c r="T69" i="12" s="1"/>
  <c r="F69" i="12"/>
  <c r="S69" i="12" s="1"/>
  <c r="I69" i="12"/>
  <c r="J69" i="12"/>
  <c r="L69" i="12" s="1"/>
  <c r="G69" i="12"/>
  <c r="K70" i="12"/>
  <c r="T70" i="12" s="1"/>
  <c r="F70" i="12"/>
  <c r="S70" i="12" s="1"/>
  <c r="I70" i="12"/>
  <c r="J70" i="12"/>
  <c r="L70" i="12" s="1"/>
  <c r="G70" i="12"/>
  <c r="K71" i="12"/>
  <c r="T71" i="12" s="1"/>
  <c r="F71" i="12"/>
  <c r="S71" i="12" s="1"/>
  <c r="I71" i="12"/>
  <c r="J71" i="12"/>
  <c r="L71" i="12" s="1"/>
  <c r="G71" i="12"/>
  <c r="K72" i="12"/>
  <c r="T72" i="12" s="1"/>
  <c r="F72" i="12"/>
  <c r="S72" i="12" s="1"/>
  <c r="I72" i="12"/>
  <c r="J72" i="12"/>
  <c r="L72" i="12" s="1"/>
  <c r="G72" i="12"/>
  <c r="K73" i="12"/>
  <c r="T73" i="12" s="1"/>
  <c r="F73" i="12"/>
  <c r="S73" i="12" s="1"/>
  <c r="I73" i="12"/>
  <c r="J73" i="12"/>
  <c r="L73" i="12" s="1"/>
  <c r="G73" i="12"/>
  <c r="K74" i="12"/>
  <c r="T74" i="12" s="1"/>
  <c r="F74" i="12"/>
  <c r="S74" i="12" s="1"/>
  <c r="I74" i="12"/>
  <c r="J74" i="12"/>
  <c r="L74" i="12" s="1"/>
  <c r="G74" i="12"/>
  <c r="K75" i="12"/>
  <c r="T75" i="12" s="1"/>
  <c r="F75" i="12"/>
  <c r="S75" i="12" s="1"/>
  <c r="I75" i="12"/>
  <c r="J75" i="12"/>
  <c r="L75" i="12" s="1"/>
  <c r="G75" i="12"/>
  <c r="K76" i="12"/>
  <c r="T76" i="12" s="1"/>
  <c r="F76" i="12"/>
  <c r="S76" i="12" s="1"/>
  <c r="I76" i="12"/>
  <c r="J76" i="12"/>
  <c r="L76" i="12" s="1"/>
  <c r="G76" i="12"/>
  <c r="K77" i="12"/>
  <c r="T77" i="12" s="1"/>
  <c r="F77" i="12"/>
  <c r="S77" i="12" s="1"/>
  <c r="I77" i="12"/>
  <c r="J77" i="12"/>
  <c r="L77" i="12" s="1"/>
  <c r="G77" i="12"/>
  <c r="K78" i="12"/>
  <c r="T78" i="12" s="1"/>
  <c r="F78" i="12"/>
  <c r="S78" i="12" s="1"/>
  <c r="I78" i="12"/>
  <c r="J78" i="12"/>
  <c r="L78" i="12" s="1"/>
  <c r="G78" i="12"/>
  <c r="K79" i="12"/>
  <c r="T79" i="12" s="1"/>
  <c r="F79" i="12"/>
  <c r="S79" i="12" s="1"/>
  <c r="I79" i="12"/>
  <c r="J79" i="12"/>
  <c r="L79" i="12" s="1"/>
  <c r="G79" i="12"/>
  <c r="K80" i="12"/>
  <c r="T80" i="12" s="1"/>
  <c r="F80" i="12"/>
  <c r="S80" i="12" s="1"/>
  <c r="I80" i="12"/>
  <c r="J80" i="12"/>
  <c r="L80" i="12" s="1"/>
  <c r="G80" i="12"/>
  <c r="K81" i="12"/>
  <c r="T81" i="12" s="1"/>
  <c r="F81" i="12"/>
  <c r="S81" i="12" s="1"/>
  <c r="I81" i="12"/>
  <c r="J81" i="12"/>
  <c r="L81" i="12" s="1"/>
  <c r="G81" i="12"/>
  <c r="K82" i="12"/>
  <c r="T82" i="12" s="1"/>
  <c r="F82" i="12"/>
  <c r="S82" i="12" s="1"/>
  <c r="I82" i="12"/>
  <c r="J82" i="12"/>
  <c r="L82" i="12" s="1"/>
  <c r="G82" i="12"/>
  <c r="K83" i="12"/>
  <c r="T83" i="12" s="1"/>
  <c r="F83" i="12"/>
  <c r="S83" i="12" s="1"/>
  <c r="I83" i="12"/>
  <c r="J83" i="12"/>
  <c r="L83" i="12" s="1"/>
  <c r="G83" i="12"/>
  <c r="K84" i="12"/>
  <c r="T84" i="12" s="1"/>
  <c r="F84" i="12"/>
  <c r="S84" i="12" s="1"/>
  <c r="I84" i="12"/>
  <c r="J84" i="12"/>
  <c r="L84" i="12" s="1"/>
  <c r="G84" i="12"/>
  <c r="K85" i="12"/>
  <c r="T85" i="12" s="1"/>
  <c r="F85" i="12"/>
  <c r="S85" i="12" s="1"/>
  <c r="I85" i="12"/>
  <c r="J85" i="12"/>
  <c r="L85" i="12" s="1"/>
  <c r="G85" i="12"/>
  <c r="K86" i="12"/>
  <c r="T86" i="12" s="1"/>
  <c r="F86" i="12"/>
  <c r="S86" i="12" s="1"/>
  <c r="I86" i="12"/>
  <c r="J86" i="12"/>
  <c r="L86" i="12" s="1"/>
  <c r="G86" i="12"/>
  <c r="K87" i="12"/>
  <c r="T87" i="12" s="1"/>
  <c r="F87" i="12"/>
  <c r="S87" i="12" s="1"/>
  <c r="I87" i="12"/>
  <c r="J87" i="12"/>
  <c r="L87" i="12" s="1"/>
  <c r="G87" i="12"/>
  <c r="K88" i="12"/>
  <c r="T88" i="12" s="1"/>
  <c r="F88" i="12"/>
  <c r="S88" i="12" s="1"/>
  <c r="I88" i="12"/>
  <c r="J88" i="12"/>
  <c r="L88" i="12" s="1"/>
  <c r="G88" i="12"/>
  <c r="K89" i="12"/>
  <c r="T89" i="12" s="1"/>
  <c r="F89" i="12"/>
  <c r="S89" i="12" s="1"/>
  <c r="I89" i="12"/>
  <c r="J89" i="12"/>
  <c r="L89" i="12" s="1"/>
  <c r="G89" i="12"/>
  <c r="K90" i="12"/>
  <c r="T90" i="12" s="1"/>
  <c r="F90" i="12"/>
  <c r="S90" i="12" s="1"/>
  <c r="I90" i="12"/>
  <c r="J90" i="12"/>
  <c r="L90" i="12" s="1"/>
  <c r="G90" i="12"/>
  <c r="K91" i="12"/>
  <c r="T91" i="12" s="1"/>
  <c r="F91" i="12"/>
  <c r="S91" i="12" s="1"/>
  <c r="I91" i="12"/>
  <c r="J91" i="12"/>
  <c r="L91" i="12" s="1"/>
  <c r="G91" i="12"/>
  <c r="K92" i="12"/>
  <c r="T92" i="12" s="1"/>
  <c r="F92" i="12"/>
  <c r="S92" i="12" s="1"/>
  <c r="I92" i="12"/>
  <c r="J92" i="12"/>
  <c r="L92" i="12" s="1"/>
  <c r="G92" i="12"/>
  <c r="K93" i="12"/>
  <c r="T93" i="12" s="1"/>
  <c r="F93" i="12"/>
  <c r="S93" i="12" s="1"/>
  <c r="I93" i="12"/>
  <c r="J93" i="12"/>
  <c r="L93" i="12" s="1"/>
  <c r="G93" i="12"/>
  <c r="K94" i="12"/>
  <c r="T94" i="12" s="1"/>
  <c r="F94" i="12"/>
  <c r="S94" i="12" s="1"/>
  <c r="I94" i="12"/>
  <c r="J94" i="12"/>
  <c r="L94" i="12" s="1"/>
  <c r="G94" i="12"/>
  <c r="K95" i="12"/>
  <c r="T95" i="12" s="1"/>
  <c r="F95" i="12"/>
  <c r="S95" i="12" s="1"/>
  <c r="I95" i="12"/>
  <c r="J95" i="12"/>
  <c r="L95" i="12" s="1"/>
  <c r="G95" i="12"/>
  <c r="K96" i="12"/>
  <c r="T96" i="12" s="1"/>
  <c r="F96" i="12"/>
  <c r="S96" i="12" s="1"/>
  <c r="I96" i="12"/>
  <c r="J96" i="12"/>
  <c r="L96" i="12" s="1"/>
  <c r="G96" i="12"/>
  <c r="K97" i="12"/>
  <c r="T97" i="12" s="1"/>
  <c r="F97" i="12"/>
  <c r="S97" i="12" s="1"/>
  <c r="I97" i="12"/>
  <c r="J97" i="12"/>
  <c r="L97" i="12" s="1"/>
  <c r="G97" i="12"/>
  <c r="K98" i="12"/>
  <c r="T98" i="12" s="1"/>
  <c r="F98" i="12"/>
  <c r="S98" i="12" s="1"/>
  <c r="I98" i="12"/>
  <c r="J98" i="12"/>
  <c r="L98" i="12" s="1"/>
  <c r="G98" i="12"/>
  <c r="K99" i="12"/>
  <c r="T99" i="12" s="1"/>
  <c r="F99" i="12"/>
  <c r="S99" i="12" s="1"/>
  <c r="I99" i="12"/>
  <c r="J99" i="12"/>
  <c r="L99" i="12" s="1"/>
  <c r="G99" i="12"/>
  <c r="K100" i="12"/>
  <c r="T100" i="12" s="1"/>
  <c r="F100" i="12"/>
  <c r="S100" i="12" s="1"/>
  <c r="I100" i="12"/>
  <c r="J100" i="12"/>
  <c r="L100" i="12" s="1"/>
  <c r="G100" i="12"/>
  <c r="K101" i="12"/>
  <c r="T101" i="12" s="1"/>
  <c r="F101" i="12"/>
  <c r="S101" i="12" s="1"/>
  <c r="I101" i="12"/>
  <c r="J101" i="12"/>
  <c r="L101" i="12" s="1"/>
  <c r="G101" i="12"/>
  <c r="K102" i="12"/>
  <c r="T102" i="12" s="1"/>
  <c r="F102" i="12"/>
  <c r="S102" i="12" s="1"/>
  <c r="I102" i="12"/>
  <c r="J102" i="12"/>
  <c r="L102" i="12" s="1"/>
  <c r="G102" i="12"/>
  <c r="K103" i="12"/>
  <c r="T103" i="12" s="1"/>
  <c r="F103" i="12"/>
  <c r="S103" i="12" s="1"/>
  <c r="I103" i="12"/>
  <c r="J103" i="12"/>
  <c r="L103" i="12" s="1"/>
  <c r="G103" i="12"/>
  <c r="K104" i="12"/>
  <c r="T104" i="12" s="1"/>
  <c r="F104" i="12"/>
  <c r="S104" i="12" s="1"/>
  <c r="I104" i="12"/>
  <c r="J104" i="12"/>
  <c r="L104" i="12" s="1"/>
  <c r="G104" i="12"/>
  <c r="K105" i="12"/>
  <c r="T105" i="12" s="1"/>
  <c r="F105" i="12"/>
  <c r="S105" i="12" s="1"/>
  <c r="I105" i="12"/>
  <c r="J105" i="12"/>
  <c r="L105" i="12" s="1"/>
  <c r="G105" i="12"/>
  <c r="K106" i="12"/>
  <c r="T106" i="12" s="1"/>
  <c r="F106" i="12"/>
  <c r="S106" i="12" s="1"/>
  <c r="I106" i="12"/>
  <c r="J106" i="12"/>
  <c r="L106" i="12" s="1"/>
  <c r="G106" i="12"/>
  <c r="K107" i="12"/>
  <c r="T107" i="12" s="1"/>
  <c r="F107" i="12"/>
  <c r="S107" i="12" s="1"/>
  <c r="I107" i="12"/>
  <c r="J107" i="12"/>
  <c r="L107" i="12" s="1"/>
  <c r="G107" i="12"/>
  <c r="K108" i="12"/>
  <c r="T108" i="12" s="1"/>
  <c r="F108" i="12"/>
  <c r="S108" i="12" s="1"/>
  <c r="I108" i="12"/>
  <c r="J108" i="12"/>
  <c r="L108" i="12" s="1"/>
  <c r="G108" i="12"/>
  <c r="K109" i="12"/>
  <c r="T109" i="12" s="1"/>
  <c r="F109" i="12"/>
  <c r="S109" i="12" s="1"/>
  <c r="I109" i="12"/>
  <c r="J109" i="12"/>
  <c r="L109" i="12" s="1"/>
  <c r="G109" i="12"/>
  <c r="K110" i="12"/>
  <c r="T110" i="12" s="1"/>
  <c r="F110" i="12"/>
  <c r="S110" i="12" s="1"/>
  <c r="I110" i="12"/>
  <c r="J110" i="12"/>
  <c r="L110" i="12" s="1"/>
  <c r="G110" i="12"/>
  <c r="K111" i="12"/>
  <c r="T111" i="12" s="1"/>
  <c r="F111" i="12"/>
  <c r="S111" i="12" s="1"/>
  <c r="I111" i="12"/>
  <c r="J111" i="12"/>
  <c r="L111" i="12" s="1"/>
  <c r="G111" i="12"/>
  <c r="K112" i="12"/>
  <c r="T112" i="12" s="1"/>
  <c r="F112" i="12"/>
  <c r="S112" i="12" s="1"/>
  <c r="I112" i="12"/>
  <c r="J112" i="12"/>
  <c r="L112" i="12" s="1"/>
  <c r="G112" i="12"/>
  <c r="K113" i="12"/>
  <c r="T113" i="12" s="1"/>
  <c r="F113" i="12"/>
  <c r="S113" i="12" s="1"/>
  <c r="I113" i="12"/>
  <c r="J113" i="12"/>
  <c r="L113" i="12" s="1"/>
  <c r="G113" i="12"/>
  <c r="K114" i="12"/>
  <c r="T114" i="12" s="1"/>
  <c r="F114" i="12"/>
  <c r="S114" i="12" s="1"/>
  <c r="I114" i="12"/>
  <c r="J114" i="12"/>
  <c r="L114" i="12" s="1"/>
  <c r="G114" i="12"/>
  <c r="K115" i="12"/>
  <c r="T115" i="12" s="1"/>
  <c r="F115" i="12"/>
  <c r="S115" i="12" s="1"/>
  <c r="I115" i="12"/>
  <c r="J115" i="12"/>
  <c r="L115" i="12" s="1"/>
  <c r="G115" i="12"/>
  <c r="K116" i="12"/>
  <c r="T116" i="12" s="1"/>
  <c r="F116" i="12"/>
  <c r="S116" i="12" s="1"/>
  <c r="I116" i="12"/>
  <c r="J116" i="12"/>
  <c r="L116" i="12" s="1"/>
  <c r="G116" i="12"/>
  <c r="K117" i="12"/>
  <c r="T117" i="12" s="1"/>
  <c r="F117" i="12"/>
  <c r="S117" i="12" s="1"/>
  <c r="I117" i="12"/>
  <c r="J117" i="12"/>
  <c r="L117" i="12" s="1"/>
  <c r="G117" i="12"/>
  <c r="K118" i="12"/>
  <c r="T118" i="12" s="1"/>
  <c r="F118" i="12"/>
  <c r="S118" i="12" s="1"/>
  <c r="I118" i="12"/>
  <c r="J118" i="12"/>
  <c r="L118" i="12" s="1"/>
  <c r="G118" i="12"/>
  <c r="K119" i="12"/>
  <c r="T119" i="12" s="1"/>
  <c r="F119" i="12"/>
  <c r="S119" i="12" s="1"/>
  <c r="I119" i="12"/>
  <c r="J119" i="12"/>
  <c r="L119" i="12" s="1"/>
  <c r="G119" i="12"/>
  <c r="K120" i="12"/>
  <c r="T120" i="12" s="1"/>
  <c r="F120" i="12"/>
  <c r="S120" i="12" s="1"/>
  <c r="I120" i="12"/>
  <c r="J120" i="12"/>
  <c r="L120" i="12" s="1"/>
  <c r="G120" i="12"/>
  <c r="K121" i="12"/>
  <c r="T121" i="12" s="1"/>
  <c r="F121" i="12"/>
  <c r="S121" i="12" s="1"/>
  <c r="I121" i="12"/>
  <c r="J121" i="12"/>
  <c r="L121" i="12" s="1"/>
  <c r="G121" i="12"/>
  <c r="K122" i="12"/>
  <c r="T122" i="12" s="1"/>
  <c r="F122" i="12"/>
  <c r="S122" i="12" s="1"/>
  <c r="I122" i="12"/>
  <c r="J122" i="12"/>
  <c r="L122" i="12" s="1"/>
  <c r="G122" i="12"/>
  <c r="K123" i="12"/>
  <c r="T123" i="12" s="1"/>
  <c r="F123" i="12"/>
  <c r="S123" i="12" s="1"/>
  <c r="I123" i="12"/>
  <c r="J123" i="12"/>
  <c r="L123" i="12" s="1"/>
  <c r="G123" i="12"/>
  <c r="K124" i="12"/>
  <c r="T124" i="12" s="1"/>
  <c r="F124" i="12"/>
  <c r="S124" i="12" s="1"/>
  <c r="I124" i="12"/>
  <c r="J124" i="12"/>
  <c r="L124" i="12" s="1"/>
  <c r="G124" i="12"/>
  <c r="K125" i="12"/>
  <c r="T125" i="12" s="1"/>
  <c r="F125" i="12"/>
  <c r="S125" i="12" s="1"/>
  <c r="I125" i="12"/>
  <c r="J125" i="12"/>
  <c r="L125" i="12" s="1"/>
  <c r="G125" i="12"/>
  <c r="K126" i="12"/>
  <c r="T126" i="12" s="1"/>
  <c r="F126" i="12"/>
  <c r="S126" i="12" s="1"/>
  <c r="I126" i="12"/>
  <c r="J126" i="12"/>
  <c r="L126" i="12" s="1"/>
  <c r="G126" i="12"/>
  <c r="K127" i="12"/>
  <c r="T127" i="12" s="1"/>
  <c r="F127" i="12"/>
  <c r="S127" i="12" s="1"/>
  <c r="I127" i="12"/>
  <c r="J127" i="12"/>
  <c r="L127" i="12" s="1"/>
  <c r="G127" i="12"/>
  <c r="K128" i="12"/>
  <c r="T128" i="12" s="1"/>
  <c r="F128" i="12"/>
  <c r="S128" i="12" s="1"/>
  <c r="I128" i="12"/>
  <c r="J128" i="12"/>
  <c r="L128" i="12" s="1"/>
  <c r="G128" i="12"/>
  <c r="K129" i="12"/>
  <c r="T129" i="12" s="1"/>
  <c r="F129" i="12"/>
  <c r="S129" i="12" s="1"/>
  <c r="I129" i="12"/>
  <c r="J129" i="12"/>
  <c r="L129" i="12" s="1"/>
  <c r="G129" i="12"/>
  <c r="K130" i="12"/>
  <c r="T130" i="12" s="1"/>
  <c r="F130" i="12"/>
  <c r="S130" i="12" s="1"/>
  <c r="I130" i="12"/>
  <c r="J130" i="12"/>
  <c r="L130" i="12" s="1"/>
  <c r="G130" i="12"/>
  <c r="K131" i="12"/>
  <c r="T131" i="12" s="1"/>
  <c r="F131" i="12"/>
  <c r="S131" i="12" s="1"/>
  <c r="I131" i="12"/>
  <c r="J131" i="12"/>
  <c r="L131" i="12" s="1"/>
  <c r="G131" i="12"/>
  <c r="K132" i="12"/>
  <c r="T132" i="12" s="1"/>
  <c r="F132" i="12"/>
  <c r="S132" i="12" s="1"/>
  <c r="I132" i="12"/>
  <c r="J132" i="12"/>
  <c r="L132" i="12" s="1"/>
  <c r="G132" i="12"/>
  <c r="K133" i="12"/>
  <c r="T133" i="12" s="1"/>
  <c r="F133" i="12"/>
  <c r="S133" i="12" s="1"/>
  <c r="I133" i="12"/>
  <c r="J133" i="12"/>
  <c r="L133" i="12" s="1"/>
  <c r="G133" i="12"/>
  <c r="K134" i="12"/>
  <c r="T134" i="12" s="1"/>
  <c r="F134" i="12"/>
  <c r="S134" i="12" s="1"/>
  <c r="I134" i="12"/>
  <c r="J134" i="12"/>
  <c r="L134" i="12" s="1"/>
  <c r="G134" i="12"/>
  <c r="K135" i="12"/>
  <c r="T135" i="12" s="1"/>
  <c r="F135" i="12"/>
  <c r="S135" i="12" s="1"/>
  <c r="I135" i="12"/>
  <c r="J135" i="12"/>
  <c r="L135" i="12" s="1"/>
  <c r="G135" i="12"/>
  <c r="K136" i="12"/>
  <c r="T136" i="12" s="1"/>
  <c r="F136" i="12"/>
  <c r="S136" i="12" s="1"/>
  <c r="I136" i="12"/>
  <c r="J136" i="12"/>
  <c r="L136" i="12" s="1"/>
  <c r="G136" i="12"/>
  <c r="K137" i="12"/>
  <c r="T137" i="12" s="1"/>
  <c r="F137" i="12"/>
  <c r="S137" i="12" s="1"/>
  <c r="I137" i="12"/>
  <c r="J137" i="12"/>
  <c r="L137" i="12" s="1"/>
  <c r="G137" i="12"/>
  <c r="K138" i="12"/>
  <c r="T138" i="12" s="1"/>
  <c r="F138" i="12"/>
  <c r="S138" i="12" s="1"/>
  <c r="I138" i="12"/>
  <c r="J138" i="12"/>
  <c r="L138" i="12" s="1"/>
  <c r="G138" i="12"/>
  <c r="K139" i="12"/>
  <c r="T139" i="12" s="1"/>
  <c r="F139" i="12"/>
  <c r="S139" i="12" s="1"/>
  <c r="I139" i="12"/>
  <c r="J139" i="12"/>
  <c r="L139" i="12" s="1"/>
  <c r="G139" i="12"/>
  <c r="K140" i="12"/>
  <c r="T140" i="12" s="1"/>
  <c r="F140" i="12"/>
  <c r="S140" i="12" s="1"/>
  <c r="I140" i="12"/>
  <c r="J140" i="12"/>
  <c r="L140" i="12" s="1"/>
  <c r="G140" i="12"/>
  <c r="K141" i="12"/>
  <c r="T141" i="12" s="1"/>
  <c r="F141" i="12"/>
  <c r="S141" i="12" s="1"/>
  <c r="I141" i="12"/>
  <c r="J141" i="12"/>
  <c r="L141" i="12" s="1"/>
  <c r="G141" i="12"/>
  <c r="K142" i="12"/>
  <c r="T142" i="12" s="1"/>
  <c r="F142" i="12"/>
  <c r="S142" i="12" s="1"/>
  <c r="I142" i="12"/>
  <c r="J142" i="12"/>
  <c r="L142" i="12" s="1"/>
  <c r="G142" i="12"/>
  <c r="K143" i="12"/>
  <c r="T143" i="12" s="1"/>
  <c r="F143" i="12"/>
  <c r="S143" i="12" s="1"/>
  <c r="I143" i="12"/>
  <c r="J143" i="12"/>
  <c r="L143" i="12" s="1"/>
  <c r="G143" i="12"/>
  <c r="K144" i="12"/>
  <c r="T144" i="12" s="1"/>
  <c r="F144" i="12"/>
  <c r="S144" i="12" s="1"/>
  <c r="I144" i="12"/>
  <c r="J144" i="12"/>
  <c r="L144" i="12" s="1"/>
  <c r="G144" i="12"/>
  <c r="K145" i="12"/>
  <c r="T145" i="12" s="1"/>
  <c r="F145" i="12"/>
  <c r="S145" i="12" s="1"/>
  <c r="I145" i="12"/>
  <c r="J145" i="12"/>
  <c r="L145" i="12" s="1"/>
  <c r="G145" i="12"/>
  <c r="K146" i="12"/>
  <c r="T146" i="12" s="1"/>
  <c r="F146" i="12"/>
  <c r="S146" i="12" s="1"/>
  <c r="I146" i="12"/>
  <c r="J146" i="12"/>
  <c r="L146" i="12" s="1"/>
  <c r="G146" i="12"/>
  <c r="K147" i="12"/>
  <c r="T147" i="12" s="1"/>
  <c r="F147" i="12"/>
  <c r="S147" i="12" s="1"/>
  <c r="I147" i="12"/>
  <c r="J147" i="12"/>
  <c r="L147" i="12" s="1"/>
  <c r="G147" i="12"/>
  <c r="K148" i="12"/>
  <c r="T148" i="12" s="1"/>
  <c r="F148" i="12"/>
  <c r="S148" i="12" s="1"/>
  <c r="I148" i="12"/>
  <c r="J148" i="12"/>
  <c r="L148" i="12" s="1"/>
  <c r="G148" i="12"/>
  <c r="K149" i="12"/>
  <c r="T149" i="12" s="1"/>
  <c r="F149" i="12"/>
  <c r="S149" i="12" s="1"/>
  <c r="I149" i="12"/>
  <c r="J149" i="12"/>
  <c r="L149" i="12" s="1"/>
  <c r="G149" i="12"/>
  <c r="K150" i="12"/>
  <c r="T150" i="12" s="1"/>
  <c r="F150" i="12"/>
  <c r="S150" i="12" s="1"/>
  <c r="I150" i="12"/>
  <c r="J150" i="12"/>
  <c r="L150" i="12" s="1"/>
  <c r="G150" i="12"/>
  <c r="K151" i="12"/>
  <c r="T151" i="12" s="1"/>
  <c r="F151" i="12"/>
  <c r="S151" i="12" s="1"/>
  <c r="I151" i="12"/>
  <c r="J151" i="12"/>
  <c r="L151" i="12" s="1"/>
  <c r="G151" i="12"/>
  <c r="K152" i="12"/>
  <c r="T152" i="12" s="1"/>
  <c r="F152" i="12"/>
  <c r="S152" i="12" s="1"/>
  <c r="I152" i="12"/>
  <c r="J152" i="12"/>
  <c r="L152" i="12" s="1"/>
  <c r="G152" i="12"/>
  <c r="K153" i="12"/>
  <c r="T153" i="12" s="1"/>
  <c r="F153" i="12"/>
  <c r="S153" i="12" s="1"/>
  <c r="I153" i="12"/>
  <c r="J153" i="12"/>
  <c r="L153" i="12" s="1"/>
  <c r="G153" i="12"/>
  <c r="K154" i="12"/>
  <c r="T154" i="12" s="1"/>
  <c r="F154" i="12"/>
  <c r="S154" i="12" s="1"/>
  <c r="I154" i="12"/>
  <c r="J154" i="12"/>
  <c r="L154" i="12" s="1"/>
  <c r="G154" i="12"/>
  <c r="K155" i="12"/>
  <c r="T155" i="12" s="1"/>
  <c r="F155" i="12"/>
  <c r="S155" i="12" s="1"/>
  <c r="I155" i="12"/>
  <c r="J155" i="12"/>
  <c r="L155" i="12" s="1"/>
  <c r="G155" i="12"/>
  <c r="K156" i="12"/>
  <c r="T156" i="12" s="1"/>
  <c r="F156" i="12"/>
  <c r="S156" i="12" s="1"/>
  <c r="I156" i="12"/>
  <c r="J156" i="12"/>
  <c r="L156" i="12" s="1"/>
  <c r="G156" i="12"/>
  <c r="B160" i="13"/>
  <c r="B159" i="13"/>
  <c r="K58" i="13"/>
  <c r="T58" i="13" s="1"/>
  <c r="F58" i="13"/>
  <c r="S58" i="13" s="1"/>
  <c r="I58" i="13"/>
  <c r="J58" i="13"/>
  <c r="L58" i="13" s="1"/>
  <c r="G58" i="13"/>
  <c r="K59" i="13"/>
  <c r="T59" i="13" s="1"/>
  <c r="F59" i="13"/>
  <c r="S59" i="13" s="1"/>
  <c r="I59" i="13"/>
  <c r="J59" i="13"/>
  <c r="L59" i="13" s="1"/>
  <c r="G59" i="13"/>
  <c r="K60" i="13"/>
  <c r="T60" i="13" s="1"/>
  <c r="F60" i="13"/>
  <c r="S60" i="13" s="1"/>
  <c r="I60" i="13"/>
  <c r="J60" i="13"/>
  <c r="L60" i="13" s="1"/>
  <c r="G60" i="13"/>
  <c r="K61" i="13"/>
  <c r="T61" i="13" s="1"/>
  <c r="F61" i="13"/>
  <c r="S61" i="13" s="1"/>
  <c r="I61" i="13"/>
  <c r="J61" i="13"/>
  <c r="L61" i="13" s="1"/>
  <c r="G61" i="13"/>
  <c r="K62" i="13"/>
  <c r="T62" i="13" s="1"/>
  <c r="F62" i="13"/>
  <c r="S62" i="13" s="1"/>
  <c r="I62" i="13"/>
  <c r="J62" i="13"/>
  <c r="L62" i="13" s="1"/>
  <c r="G62" i="13"/>
  <c r="K63" i="13"/>
  <c r="T63" i="13" s="1"/>
  <c r="F63" i="13"/>
  <c r="S63" i="13" s="1"/>
  <c r="I63" i="13"/>
  <c r="J63" i="13"/>
  <c r="L63" i="13" s="1"/>
  <c r="G63" i="13"/>
  <c r="K64" i="13"/>
  <c r="T64" i="13" s="1"/>
  <c r="F64" i="13"/>
  <c r="S64" i="13" s="1"/>
  <c r="I64" i="13"/>
  <c r="J64" i="13"/>
  <c r="L64" i="13" s="1"/>
  <c r="G64" i="13"/>
  <c r="K65" i="13"/>
  <c r="T65" i="13" s="1"/>
  <c r="F65" i="13"/>
  <c r="S65" i="13" s="1"/>
  <c r="I65" i="13"/>
  <c r="J65" i="13"/>
  <c r="L65" i="13" s="1"/>
  <c r="G65" i="13"/>
  <c r="K66" i="13"/>
  <c r="T66" i="13" s="1"/>
  <c r="F66" i="13"/>
  <c r="S66" i="13" s="1"/>
  <c r="I66" i="13"/>
  <c r="J66" i="13"/>
  <c r="L66" i="13" s="1"/>
  <c r="G66" i="13"/>
  <c r="K67" i="13"/>
  <c r="T67" i="13" s="1"/>
  <c r="F67" i="13"/>
  <c r="S67" i="13" s="1"/>
  <c r="I67" i="13"/>
  <c r="J67" i="13"/>
  <c r="L67" i="13" s="1"/>
  <c r="G67" i="13"/>
  <c r="K68" i="13"/>
  <c r="T68" i="13" s="1"/>
  <c r="F68" i="13"/>
  <c r="S68" i="13" s="1"/>
  <c r="I68" i="13"/>
  <c r="J68" i="13"/>
  <c r="L68" i="13" s="1"/>
  <c r="G68" i="13"/>
  <c r="K69" i="13"/>
  <c r="T69" i="13" s="1"/>
  <c r="F69" i="13"/>
  <c r="S69" i="13" s="1"/>
  <c r="I69" i="13"/>
  <c r="J69" i="13"/>
  <c r="L69" i="13" s="1"/>
  <c r="G69" i="13"/>
  <c r="K70" i="13"/>
  <c r="T70" i="13" s="1"/>
  <c r="F70" i="13"/>
  <c r="S70" i="13" s="1"/>
  <c r="I70" i="13"/>
  <c r="J70" i="13"/>
  <c r="L70" i="13" s="1"/>
  <c r="G70" i="13"/>
  <c r="K71" i="13"/>
  <c r="T71" i="13" s="1"/>
  <c r="F71" i="13"/>
  <c r="S71" i="13" s="1"/>
  <c r="I71" i="13"/>
  <c r="J71" i="13"/>
  <c r="L71" i="13" s="1"/>
  <c r="G71" i="13"/>
  <c r="K72" i="13"/>
  <c r="T72" i="13" s="1"/>
  <c r="F72" i="13"/>
  <c r="S72" i="13" s="1"/>
  <c r="I72" i="13"/>
  <c r="J72" i="13"/>
  <c r="L72" i="13" s="1"/>
  <c r="G72" i="13"/>
  <c r="K73" i="13"/>
  <c r="T73" i="13" s="1"/>
  <c r="F73" i="13"/>
  <c r="S73" i="13" s="1"/>
  <c r="I73" i="13"/>
  <c r="J73" i="13"/>
  <c r="L73" i="13" s="1"/>
  <c r="G73" i="13"/>
  <c r="K74" i="13"/>
  <c r="T74" i="13" s="1"/>
  <c r="F74" i="13"/>
  <c r="S74" i="13" s="1"/>
  <c r="I74" i="13"/>
  <c r="J74" i="13"/>
  <c r="L74" i="13" s="1"/>
  <c r="G74" i="13"/>
  <c r="K75" i="13"/>
  <c r="T75" i="13" s="1"/>
  <c r="F75" i="13"/>
  <c r="S75" i="13" s="1"/>
  <c r="I75" i="13"/>
  <c r="J75" i="13"/>
  <c r="L75" i="13" s="1"/>
  <c r="G75" i="13"/>
  <c r="K76" i="13"/>
  <c r="T76" i="13" s="1"/>
  <c r="F76" i="13"/>
  <c r="S76" i="13" s="1"/>
  <c r="I76" i="13"/>
  <c r="J76" i="13"/>
  <c r="L76" i="13" s="1"/>
  <c r="G76" i="13"/>
  <c r="K77" i="13"/>
  <c r="T77" i="13" s="1"/>
  <c r="F77" i="13"/>
  <c r="S77" i="13" s="1"/>
  <c r="I77" i="13"/>
  <c r="J77" i="13"/>
  <c r="L77" i="13" s="1"/>
  <c r="G77" i="13"/>
  <c r="K78" i="13"/>
  <c r="T78" i="13" s="1"/>
  <c r="F78" i="13"/>
  <c r="S78" i="13" s="1"/>
  <c r="I78" i="13"/>
  <c r="J78" i="13"/>
  <c r="L78" i="13" s="1"/>
  <c r="G78" i="13"/>
  <c r="K79" i="13"/>
  <c r="T79" i="13" s="1"/>
  <c r="F79" i="13"/>
  <c r="S79" i="13" s="1"/>
  <c r="I79" i="13"/>
  <c r="J79" i="13"/>
  <c r="L79" i="13" s="1"/>
  <c r="G79" i="13"/>
  <c r="K80" i="13"/>
  <c r="T80" i="13" s="1"/>
  <c r="F80" i="13"/>
  <c r="S80" i="13" s="1"/>
  <c r="I80" i="13"/>
  <c r="J80" i="13"/>
  <c r="L80" i="13" s="1"/>
  <c r="G80" i="13"/>
  <c r="K81" i="13"/>
  <c r="T81" i="13" s="1"/>
  <c r="F81" i="13"/>
  <c r="S81" i="13" s="1"/>
  <c r="I81" i="13"/>
  <c r="J81" i="13"/>
  <c r="L81" i="13" s="1"/>
  <c r="G81" i="13"/>
  <c r="K82" i="13"/>
  <c r="T82" i="13" s="1"/>
  <c r="F82" i="13"/>
  <c r="S82" i="13" s="1"/>
  <c r="I82" i="13"/>
  <c r="J82" i="13"/>
  <c r="L82" i="13" s="1"/>
  <c r="G82" i="13"/>
  <c r="K83" i="13"/>
  <c r="T83" i="13" s="1"/>
  <c r="F83" i="13"/>
  <c r="S83" i="13" s="1"/>
  <c r="I83" i="13"/>
  <c r="J83" i="13"/>
  <c r="L83" i="13" s="1"/>
  <c r="G83" i="13"/>
  <c r="K84" i="13"/>
  <c r="T84" i="13" s="1"/>
  <c r="F84" i="13"/>
  <c r="S84" i="13" s="1"/>
  <c r="I84" i="13"/>
  <c r="J84" i="13"/>
  <c r="L84" i="13" s="1"/>
  <c r="G84" i="13"/>
  <c r="K85" i="13"/>
  <c r="T85" i="13" s="1"/>
  <c r="F85" i="13"/>
  <c r="S85" i="13" s="1"/>
  <c r="I85" i="13"/>
  <c r="J85" i="13"/>
  <c r="L85" i="13" s="1"/>
  <c r="G85" i="13"/>
  <c r="K86" i="13"/>
  <c r="T86" i="13" s="1"/>
  <c r="F86" i="13"/>
  <c r="S86" i="13" s="1"/>
  <c r="I86" i="13"/>
  <c r="J86" i="13"/>
  <c r="L86" i="13" s="1"/>
  <c r="G86" i="13"/>
  <c r="K87" i="13"/>
  <c r="T87" i="13" s="1"/>
  <c r="F87" i="13"/>
  <c r="S87" i="13" s="1"/>
  <c r="I87" i="13"/>
  <c r="J87" i="13"/>
  <c r="L87" i="13" s="1"/>
  <c r="G87" i="13"/>
  <c r="K88" i="13"/>
  <c r="T88" i="13" s="1"/>
  <c r="F88" i="13"/>
  <c r="S88" i="13" s="1"/>
  <c r="I88" i="13"/>
  <c r="J88" i="13"/>
  <c r="L88" i="13" s="1"/>
  <c r="G88" i="13"/>
  <c r="K89" i="13"/>
  <c r="T89" i="13" s="1"/>
  <c r="F89" i="13"/>
  <c r="S89" i="13" s="1"/>
  <c r="I89" i="13"/>
  <c r="J89" i="13"/>
  <c r="L89" i="13" s="1"/>
  <c r="G89" i="13"/>
  <c r="K90" i="13"/>
  <c r="T90" i="13" s="1"/>
  <c r="F90" i="13"/>
  <c r="S90" i="13" s="1"/>
  <c r="I90" i="13"/>
  <c r="J90" i="13"/>
  <c r="L90" i="13" s="1"/>
  <c r="G90" i="13"/>
  <c r="K91" i="13"/>
  <c r="T91" i="13" s="1"/>
  <c r="F91" i="13"/>
  <c r="S91" i="13" s="1"/>
  <c r="I91" i="13"/>
  <c r="J91" i="13"/>
  <c r="L91" i="13" s="1"/>
  <c r="G91" i="13"/>
  <c r="K92" i="13"/>
  <c r="T92" i="13" s="1"/>
  <c r="F92" i="13"/>
  <c r="S92" i="13" s="1"/>
  <c r="I92" i="13"/>
  <c r="J92" i="13"/>
  <c r="L92" i="13" s="1"/>
  <c r="G92" i="13"/>
  <c r="K93" i="13"/>
  <c r="T93" i="13" s="1"/>
  <c r="F93" i="13"/>
  <c r="S93" i="13" s="1"/>
  <c r="I93" i="13"/>
  <c r="J93" i="13"/>
  <c r="L93" i="13" s="1"/>
  <c r="G93" i="13"/>
  <c r="K94" i="13"/>
  <c r="T94" i="13" s="1"/>
  <c r="F94" i="13"/>
  <c r="S94" i="13" s="1"/>
  <c r="I94" i="13"/>
  <c r="J94" i="13"/>
  <c r="L94" i="13" s="1"/>
  <c r="G94" i="13"/>
  <c r="K95" i="13"/>
  <c r="T95" i="13" s="1"/>
  <c r="F95" i="13"/>
  <c r="S95" i="13" s="1"/>
  <c r="I95" i="13"/>
  <c r="J95" i="13"/>
  <c r="L95" i="13" s="1"/>
  <c r="G95" i="13"/>
  <c r="K96" i="13"/>
  <c r="T96" i="13" s="1"/>
  <c r="F96" i="13"/>
  <c r="S96" i="13" s="1"/>
  <c r="I96" i="13"/>
  <c r="J96" i="13"/>
  <c r="L96" i="13" s="1"/>
  <c r="G96" i="13"/>
  <c r="K97" i="13"/>
  <c r="T97" i="13" s="1"/>
  <c r="F97" i="13"/>
  <c r="S97" i="13" s="1"/>
  <c r="I97" i="13"/>
  <c r="J97" i="13"/>
  <c r="L97" i="13" s="1"/>
  <c r="G97" i="13"/>
  <c r="K98" i="13"/>
  <c r="T98" i="13" s="1"/>
  <c r="F98" i="13"/>
  <c r="S98" i="13" s="1"/>
  <c r="I98" i="13"/>
  <c r="J98" i="13"/>
  <c r="L98" i="13" s="1"/>
  <c r="G98" i="13"/>
  <c r="K99" i="13"/>
  <c r="T99" i="13" s="1"/>
  <c r="F99" i="13"/>
  <c r="S99" i="13" s="1"/>
  <c r="I99" i="13"/>
  <c r="J99" i="13"/>
  <c r="L99" i="13" s="1"/>
  <c r="G99" i="13"/>
  <c r="K100" i="13"/>
  <c r="T100" i="13" s="1"/>
  <c r="F100" i="13"/>
  <c r="S100" i="13" s="1"/>
  <c r="I100" i="13"/>
  <c r="J100" i="13"/>
  <c r="L100" i="13" s="1"/>
  <c r="G100" i="13"/>
  <c r="K101" i="13"/>
  <c r="T101" i="13" s="1"/>
  <c r="F101" i="13"/>
  <c r="S101" i="13" s="1"/>
  <c r="I101" i="13"/>
  <c r="J101" i="13"/>
  <c r="L101" i="13" s="1"/>
  <c r="G101" i="13"/>
  <c r="K102" i="13"/>
  <c r="T102" i="13" s="1"/>
  <c r="F102" i="13"/>
  <c r="S102" i="13" s="1"/>
  <c r="I102" i="13"/>
  <c r="J102" i="13"/>
  <c r="L102" i="13" s="1"/>
  <c r="G102" i="13"/>
  <c r="K103" i="13"/>
  <c r="T103" i="13" s="1"/>
  <c r="F103" i="13"/>
  <c r="S103" i="13" s="1"/>
  <c r="I103" i="13"/>
  <c r="J103" i="13"/>
  <c r="L103" i="13" s="1"/>
  <c r="G103" i="13"/>
  <c r="K104" i="13"/>
  <c r="T104" i="13" s="1"/>
  <c r="F104" i="13"/>
  <c r="S104" i="13" s="1"/>
  <c r="I104" i="13"/>
  <c r="J104" i="13"/>
  <c r="L104" i="13" s="1"/>
  <c r="G104" i="13"/>
  <c r="K105" i="13"/>
  <c r="T105" i="13" s="1"/>
  <c r="F105" i="13"/>
  <c r="S105" i="13" s="1"/>
  <c r="I105" i="13"/>
  <c r="J105" i="13"/>
  <c r="L105" i="13" s="1"/>
  <c r="G105" i="13"/>
  <c r="K106" i="13"/>
  <c r="T106" i="13" s="1"/>
  <c r="F106" i="13"/>
  <c r="S106" i="13" s="1"/>
  <c r="I106" i="13"/>
  <c r="J106" i="13"/>
  <c r="L106" i="13" s="1"/>
  <c r="G106" i="13"/>
  <c r="K107" i="13"/>
  <c r="T107" i="13" s="1"/>
  <c r="F107" i="13"/>
  <c r="S107" i="13" s="1"/>
  <c r="I107" i="13"/>
  <c r="J107" i="13"/>
  <c r="L107" i="13" s="1"/>
  <c r="G107" i="13"/>
  <c r="K108" i="13"/>
  <c r="T108" i="13" s="1"/>
  <c r="F108" i="13"/>
  <c r="S108" i="13" s="1"/>
  <c r="I108" i="13"/>
  <c r="J108" i="13"/>
  <c r="L108" i="13" s="1"/>
  <c r="G108" i="13"/>
  <c r="K109" i="13"/>
  <c r="T109" i="13" s="1"/>
  <c r="F109" i="13"/>
  <c r="S109" i="13" s="1"/>
  <c r="I109" i="13"/>
  <c r="J109" i="13"/>
  <c r="L109" i="13" s="1"/>
  <c r="G109" i="13"/>
  <c r="K110" i="13"/>
  <c r="T110" i="13" s="1"/>
  <c r="F110" i="13"/>
  <c r="S110" i="13" s="1"/>
  <c r="I110" i="13"/>
  <c r="J110" i="13"/>
  <c r="L110" i="13" s="1"/>
  <c r="G110" i="13"/>
  <c r="K111" i="13"/>
  <c r="T111" i="13" s="1"/>
  <c r="F111" i="13"/>
  <c r="S111" i="13" s="1"/>
  <c r="I111" i="13"/>
  <c r="J111" i="13"/>
  <c r="L111" i="13" s="1"/>
  <c r="G111" i="13"/>
  <c r="K112" i="13"/>
  <c r="T112" i="13" s="1"/>
  <c r="F112" i="13"/>
  <c r="S112" i="13" s="1"/>
  <c r="I112" i="13"/>
  <c r="J112" i="13"/>
  <c r="L112" i="13" s="1"/>
  <c r="G112" i="13"/>
  <c r="K113" i="13"/>
  <c r="T113" i="13" s="1"/>
  <c r="F113" i="13"/>
  <c r="S113" i="13" s="1"/>
  <c r="I113" i="13"/>
  <c r="J113" i="13"/>
  <c r="L113" i="13" s="1"/>
  <c r="G113" i="13"/>
  <c r="K114" i="13"/>
  <c r="T114" i="13" s="1"/>
  <c r="F114" i="13"/>
  <c r="S114" i="13" s="1"/>
  <c r="I114" i="13"/>
  <c r="J114" i="13"/>
  <c r="L114" i="13" s="1"/>
  <c r="G114" i="13"/>
  <c r="K115" i="13"/>
  <c r="T115" i="13" s="1"/>
  <c r="F115" i="13"/>
  <c r="S115" i="13" s="1"/>
  <c r="I115" i="13"/>
  <c r="J115" i="13"/>
  <c r="L115" i="13" s="1"/>
  <c r="G115" i="13"/>
  <c r="K116" i="13"/>
  <c r="T116" i="13" s="1"/>
  <c r="F116" i="13"/>
  <c r="S116" i="13" s="1"/>
  <c r="I116" i="13"/>
  <c r="J116" i="13"/>
  <c r="L116" i="13" s="1"/>
  <c r="G116" i="13"/>
  <c r="K117" i="13"/>
  <c r="T117" i="13" s="1"/>
  <c r="F117" i="13"/>
  <c r="S117" i="13" s="1"/>
  <c r="I117" i="13"/>
  <c r="J117" i="13"/>
  <c r="L117" i="13" s="1"/>
  <c r="G117" i="13"/>
  <c r="K118" i="13"/>
  <c r="T118" i="13" s="1"/>
  <c r="F118" i="13"/>
  <c r="S118" i="13" s="1"/>
  <c r="I118" i="13"/>
  <c r="J118" i="13"/>
  <c r="L118" i="13" s="1"/>
  <c r="G118" i="13"/>
  <c r="K119" i="13"/>
  <c r="T119" i="13" s="1"/>
  <c r="F119" i="13"/>
  <c r="S119" i="13" s="1"/>
  <c r="I119" i="13"/>
  <c r="J119" i="13"/>
  <c r="L119" i="13" s="1"/>
  <c r="G119" i="13"/>
  <c r="K120" i="13"/>
  <c r="T120" i="13" s="1"/>
  <c r="F120" i="13"/>
  <c r="S120" i="13" s="1"/>
  <c r="I120" i="13"/>
  <c r="J120" i="13"/>
  <c r="L120" i="13" s="1"/>
  <c r="G120" i="13"/>
  <c r="K121" i="13"/>
  <c r="T121" i="13" s="1"/>
  <c r="F121" i="13"/>
  <c r="S121" i="13" s="1"/>
  <c r="I121" i="13"/>
  <c r="J121" i="13"/>
  <c r="L121" i="13" s="1"/>
  <c r="G121" i="13"/>
  <c r="K122" i="13"/>
  <c r="T122" i="13" s="1"/>
  <c r="F122" i="13"/>
  <c r="S122" i="13" s="1"/>
  <c r="I122" i="13"/>
  <c r="J122" i="13"/>
  <c r="L122" i="13" s="1"/>
  <c r="G122" i="13"/>
  <c r="K123" i="13"/>
  <c r="T123" i="13" s="1"/>
  <c r="F123" i="13"/>
  <c r="S123" i="13" s="1"/>
  <c r="I123" i="13"/>
  <c r="J123" i="13"/>
  <c r="L123" i="13" s="1"/>
  <c r="G123" i="13"/>
  <c r="K124" i="13"/>
  <c r="T124" i="13" s="1"/>
  <c r="F124" i="13"/>
  <c r="S124" i="13" s="1"/>
  <c r="I124" i="13"/>
  <c r="J124" i="13"/>
  <c r="L124" i="13" s="1"/>
  <c r="G124" i="13"/>
  <c r="K125" i="13"/>
  <c r="T125" i="13" s="1"/>
  <c r="F125" i="13"/>
  <c r="S125" i="13" s="1"/>
  <c r="I125" i="13"/>
  <c r="J125" i="13"/>
  <c r="L125" i="13" s="1"/>
  <c r="G125" i="13"/>
  <c r="K126" i="13"/>
  <c r="T126" i="13" s="1"/>
  <c r="F126" i="13"/>
  <c r="S126" i="13" s="1"/>
  <c r="I126" i="13"/>
  <c r="J126" i="13"/>
  <c r="L126" i="13" s="1"/>
  <c r="G126" i="13"/>
  <c r="K127" i="13"/>
  <c r="T127" i="13" s="1"/>
  <c r="F127" i="13"/>
  <c r="S127" i="13" s="1"/>
  <c r="I127" i="13"/>
  <c r="J127" i="13"/>
  <c r="L127" i="13" s="1"/>
  <c r="G127" i="13"/>
  <c r="K128" i="13"/>
  <c r="T128" i="13" s="1"/>
  <c r="F128" i="13"/>
  <c r="S128" i="13" s="1"/>
  <c r="I128" i="13"/>
  <c r="J128" i="13"/>
  <c r="L128" i="13" s="1"/>
  <c r="G128" i="13"/>
  <c r="K129" i="13"/>
  <c r="T129" i="13" s="1"/>
  <c r="F129" i="13"/>
  <c r="S129" i="13" s="1"/>
  <c r="I129" i="13"/>
  <c r="J129" i="13"/>
  <c r="L129" i="13" s="1"/>
  <c r="G129" i="13"/>
  <c r="K130" i="13"/>
  <c r="T130" i="13" s="1"/>
  <c r="F130" i="13"/>
  <c r="S130" i="13" s="1"/>
  <c r="I130" i="13"/>
  <c r="J130" i="13"/>
  <c r="L130" i="13" s="1"/>
  <c r="G130" i="13"/>
  <c r="K131" i="13"/>
  <c r="T131" i="13" s="1"/>
  <c r="F131" i="13"/>
  <c r="S131" i="13" s="1"/>
  <c r="I131" i="13"/>
  <c r="J131" i="13"/>
  <c r="L131" i="13" s="1"/>
  <c r="G131" i="13"/>
  <c r="K132" i="13"/>
  <c r="T132" i="13" s="1"/>
  <c r="F132" i="13"/>
  <c r="S132" i="13" s="1"/>
  <c r="I132" i="13"/>
  <c r="J132" i="13"/>
  <c r="L132" i="13" s="1"/>
  <c r="G132" i="13"/>
  <c r="K133" i="13"/>
  <c r="T133" i="13" s="1"/>
  <c r="F133" i="13"/>
  <c r="S133" i="13" s="1"/>
  <c r="I133" i="13"/>
  <c r="J133" i="13"/>
  <c r="L133" i="13" s="1"/>
  <c r="G133" i="13"/>
  <c r="K134" i="13"/>
  <c r="T134" i="13" s="1"/>
  <c r="F134" i="13"/>
  <c r="S134" i="13" s="1"/>
  <c r="I134" i="13"/>
  <c r="J134" i="13"/>
  <c r="L134" i="13" s="1"/>
  <c r="G134" i="13"/>
  <c r="K135" i="13"/>
  <c r="T135" i="13" s="1"/>
  <c r="F135" i="13"/>
  <c r="S135" i="13" s="1"/>
  <c r="I135" i="13"/>
  <c r="J135" i="13"/>
  <c r="L135" i="13" s="1"/>
  <c r="G135" i="13"/>
  <c r="K136" i="13"/>
  <c r="T136" i="13" s="1"/>
  <c r="F136" i="13"/>
  <c r="S136" i="13" s="1"/>
  <c r="I136" i="13"/>
  <c r="J136" i="13"/>
  <c r="L136" i="13" s="1"/>
  <c r="G136" i="13"/>
  <c r="K137" i="13"/>
  <c r="T137" i="13" s="1"/>
  <c r="F137" i="13"/>
  <c r="S137" i="13" s="1"/>
  <c r="I137" i="13"/>
  <c r="J137" i="13"/>
  <c r="L137" i="13" s="1"/>
  <c r="G137" i="13"/>
  <c r="K138" i="13"/>
  <c r="T138" i="13" s="1"/>
  <c r="F138" i="13"/>
  <c r="S138" i="13" s="1"/>
  <c r="I138" i="13"/>
  <c r="J138" i="13"/>
  <c r="L138" i="13" s="1"/>
  <c r="G138" i="13"/>
  <c r="K139" i="13"/>
  <c r="T139" i="13" s="1"/>
  <c r="F139" i="13"/>
  <c r="S139" i="13" s="1"/>
  <c r="I139" i="13"/>
  <c r="J139" i="13"/>
  <c r="L139" i="13" s="1"/>
  <c r="G139" i="13"/>
  <c r="K140" i="13"/>
  <c r="T140" i="13" s="1"/>
  <c r="F140" i="13"/>
  <c r="S140" i="13" s="1"/>
  <c r="I140" i="13"/>
  <c r="J140" i="13"/>
  <c r="L140" i="13" s="1"/>
  <c r="G140" i="13"/>
  <c r="K141" i="13"/>
  <c r="T141" i="13" s="1"/>
  <c r="F141" i="13"/>
  <c r="S141" i="13" s="1"/>
  <c r="I141" i="13"/>
  <c r="J141" i="13"/>
  <c r="L141" i="13" s="1"/>
  <c r="G141" i="13"/>
  <c r="K142" i="13"/>
  <c r="T142" i="13" s="1"/>
  <c r="F142" i="13"/>
  <c r="S142" i="13" s="1"/>
  <c r="I142" i="13"/>
  <c r="J142" i="13"/>
  <c r="L142" i="13" s="1"/>
  <c r="G142" i="13"/>
  <c r="K143" i="13"/>
  <c r="T143" i="13" s="1"/>
  <c r="F143" i="13"/>
  <c r="S143" i="13" s="1"/>
  <c r="I143" i="13"/>
  <c r="J143" i="13"/>
  <c r="L143" i="13" s="1"/>
  <c r="G143" i="13"/>
  <c r="K144" i="13"/>
  <c r="T144" i="13" s="1"/>
  <c r="F144" i="13"/>
  <c r="S144" i="13" s="1"/>
  <c r="I144" i="13"/>
  <c r="J144" i="13"/>
  <c r="L144" i="13" s="1"/>
  <c r="G144" i="13"/>
  <c r="K145" i="13"/>
  <c r="T145" i="13" s="1"/>
  <c r="F145" i="13"/>
  <c r="S145" i="13" s="1"/>
  <c r="I145" i="13"/>
  <c r="J145" i="13"/>
  <c r="L145" i="13" s="1"/>
  <c r="G145" i="13"/>
  <c r="K146" i="13"/>
  <c r="T146" i="13" s="1"/>
  <c r="F146" i="13"/>
  <c r="S146" i="13" s="1"/>
  <c r="I146" i="13"/>
  <c r="J146" i="13"/>
  <c r="L146" i="13" s="1"/>
  <c r="G146" i="13"/>
  <c r="K147" i="13"/>
  <c r="T147" i="13" s="1"/>
  <c r="F147" i="13"/>
  <c r="S147" i="13" s="1"/>
  <c r="I147" i="13"/>
  <c r="J147" i="13"/>
  <c r="L147" i="13" s="1"/>
  <c r="G147" i="13"/>
  <c r="K148" i="13"/>
  <c r="T148" i="13" s="1"/>
  <c r="F148" i="13"/>
  <c r="S148" i="13" s="1"/>
  <c r="I148" i="13"/>
  <c r="J148" i="13"/>
  <c r="L148" i="13" s="1"/>
  <c r="G148" i="13"/>
  <c r="K149" i="13"/>
  <c r="T149" i="13" s="1"/>
  <c r="F149" i="13"/>
  <c r="S149" i="13" s="1"/>
  <c r="I149" i="13"/>
  <c r="J149" i="13"/>
  <c r="L149" i="13" s="1"/>
  <c r="G149" i="13"/>
  <c r="K150" i="13"/>
  <c r="T150" i="13" s="1"/>
  <c r="F150" i="13"/>
  <c r="S150" i="13" s="1"/>
  <c r="I150" i="13"/>
  <c r="J150" i="13"/>
  <c r="L150" i="13" s="1"/>
  <c r="G150" i="13"/>
  <c r="K151" i="13"/>
  <c r="T151" i="13" s="1"/>
  <c r="F151" i="13"/>
  <c r="S151" i="13" s="1"/>
  <c r="I151" i="13"/>
  <c r="J151" i="13"/>
  <c r="L151" i="13" s="1"/>
  <c r="G151" i="13"/>
  <c r="K152" i="13"/>
  <c r="T152" i="13" s="1"/>
  <c r="F152" i="13"/>
  <c r="S152" i="13" s="1"/>
  <c r="I152" i="13"/>
  <c r="J152" i="13"/>
  <c r="L152" i="13" s="1"/>
  <c r="G152" i="13"/>
  <c r="K153" i="13"/>
  <c r="T153" i="13" s="1"/>
  <c r="F153" i="13"/>
  <c r="S153" i="13" s="1"/>
  <c r="I153" i="13"/>
  <c r="J153" i="13"/>
  <c r="L153" i="13" s="1"/>
  <c r="G153" i="13"/>
  <c r="K154" i="13"/>
  <c r="T154" i="13" s="1"/>
  <c r="F154" i="13"/>
  <c r="S154" i="13" s="1"/>
  <c r="I154" i="13"/>
  <c r="J154" i="13"/>
  <c r="L154" i="13" s="1"/>
  <c r="G154" i="13"/>
  <c r="K155" i="13"/>
  <c r="T155" i="13" s="1"/>
  <c r="F155" i="13"/>
  <c r="S155" i="13" s="1"/>
  <c r="I155" i="13"/>
  <c r="J155" i="13"/>
  <c r="L155" i="13" s="1"/>
  <c r="G155" i="13"/>
  <c r="K156" i="13"/>
  <c r="T156" i="13" s="1"/>
  <c r="F156" i="13"/>
  <c r="S156" i="13" s="1"/>
  <c r="I156" i="13"/>
  <c r="J156" i="13"/>
  <c r="L156" i="13" s="1"/>
  <c r="G156" i="13"/>
  <c r="O156" i="13" l="1"/>
  <c r="P156" i="13" s="1"/>
  <c r="V156" i="13"/>
  <c r="R156" i="13"/>
  <c r="W156" i="13"/>
  <c r="O155" i="13"/>
  <c r="P155" i="13" s="1"/>
  <c r="V155" i="13"/>
  <c r="R155" i="13"/>
  <c r="W155" i="13"/>
  <c r="O154" i="13"/>
  <c r="P154" i="13" s="1"/>
  <c r="V154" i="13"/>
  <c r="R154" i="13"/>
  <c r="W154" i="13"/>
  <c r="O153" i="13"/>
  <c r="P153" i="13" s="1"/>
  <c r="V153" i="13"/>
  <c r="R153" i="13"/>
  <c r="W153" i="13"/>
  <c r="O152" i="13"/>
  <c r="P152" i="13" s="1"/>
  <c r="V152" i="13"/>
  <c r="R152" i="13"/>
  <c r="W152" i="13"/>
  <c r="O151" i="13"/>
  <c r="P151" i="13" s="1"/>
  <c r="V151" i="13"/>
  <c r="R151" i="13"/>
  <c r="W151" i="13"/>
  <c r="O150" i="13"/>
  <c r="P150" i="13" s="1"/>
  <c r="V150" i="13"/>
  <c r="R150" i="13"/>
  <c r="W150" i="13"/>
  <c r="O149" i="13"/>
  <c r="P149" i="13" s="1"/>
  <c r="V149" i="13"/>
  <c r="R149" i="13"/>
  <c r="W149" i="13"/>
  <c r="O148" i="13"/>
  <c r="P148" i="13" s="1"/>
  <c r="V148" i="13"/>
  <c r="R148" i="13"/>
  <c r="W148" i="13"/>
  <c r="O147" i="13"/>
  <c r="P147" i="13" s="1"/>
  <c r="V147" i="13"/>
  <c r="R147" i="13"/>
  <c r="W147" i="13"/>
  <c r="O146" i="13"/>
  <c r="P146" i="13" s="1"/>
  <c r="V146" i="13"/>
  <c r="R146" i="13"/>
  <c r="W146" i="13"/>
  <c r="O145" i="13"/>
  <c r="P145" i="13" s="1"/>
  <c r="V145" i="13"/>
  <c r="R145" i="13"/>
  <c r="W145" i="13"/>
  <c r="O144" i="13"/>
  <c r="P144" i="13" s="1"/>
  <c r="V144" i="13"/>
  <c r="R144" i="13"/>
  <c r="W144" i="13"/>
  <c r="O143" i="13"/>
  <c r="P143" i="13" s="1"/>
  <c r="V143" i="13"/>
  <c r="R143" i="13"/>
  <c r="W143" i="13"/>
  <c r="O142" i="13"/>
  <c r="P142" i="13" s="1"/>
  <c r="V142" i="13"/>
  <c r="R142" i="13"/>
  <c r="W142" i="13"/>
  <c r="O141" i="13"/>
  <c r="P141" i="13" s="1"/>
  <c r="V141" i="13"/>
  <c r="R141" i="13"/>
  <c r="W141" i="13"/>
  <c r="O140" i="13"/>
  <c r="P140" i="13" s="1"/>
  <c r="V140" i="13"/>
  <c r="R140" i="13"/>
  <c r="W140" i="13"/>
  <c r="O139" i="13"/>
  <c r="P139" i="13" s="1"/>
  <c r="V139" i="13"/>
  <c r="R139" i="13"/>
  <c r="W139" i="13"/>
  <c r="O138" i="13"/>
  <c r="P138" i="13" s="1"/>
  <c r="V138" i="13"/>
  <c r="R138" i="13"/>
  <c r="W138" i="13"/>
  <c r="O137" i="13"/>
  <c r="P137" i="13" s="1"/>
  <c r="V137" i="13"/>
  <c r="R137" i="13"/>
  <c r="W137" i="13"/>
  <c r="O136" i="13"/>
  <c r="P136" i="13" s="1"/>
  <c r="V136" i="13"/>
  <c r="R136" i="13"/>
  <c r="W136" i="13"/>
  <c r="O135" i="13"/>
  <c r="P135" i="13" s="1"/>
  <c r="V135" i="13"/>
  <c r="R135" i="13"/>
  <c r="W135" i="13"/>
  <c r="O134" i="13"/>
  <c r="P134" i="13" s="1"/>
  <c r="V134" i="13"/>
  <c r="R134" i="13"/>
  <c r="W134" i="13"/>
  <c r="O133" i="13"/>
  <c r="P133" i="13" s="1"/>
  <c r="V133" i="13"/>
  <c r="R133" i="13"/>
  <c r="W133" i="13"/>
  <c r="O132" i="13"/>
  <c r="P132" i="13" s="1"/>
  <c r="V132" i="13"/>
  <c r="R132" i="13"/>
  <c r="W132" i="13"/>
  <c r="O131" i="13"/>
  <c r="P131" i="13" s="1"/>
  <c r="V131" i="13"/>
  <c r="R131" i="13"/>
  <c r="W131" i="13"/>
  <c r="O130" i="13"/>
  <c r="P130" i="13" s="1"/>
  <c r="V130" i="13"/>
  <c r="R130" i="13"/>
  <c r="W130" i="13"/>
  <c r="O129" i="13"/>
  <c r="P129" i="13" s="1"/>
  <c r="V129" i="13"/>
  <c r="R129" i="13"/>
  <c r="W129" i="13"/>
  <c r="O128" i="13"/>
  <c r="P128" i="13" s="1"/>
  <c r="V128" i="13"/>
  <c r="R128" i="13"/>
  <c r="W128" i="13"/>
  <c r="O127" i="13"/>
  <c r="P127" i="13" s="1"/>
  <c r="V127" i="13"/>
  <c r="R127" i="13"/>
  <c r="W127" i="13"/>
  <c r="O126" i="13"/>
  <c r="P126" i="13" s="1"/>
  <c r="V126" i="13"/>
  <c r="R126" i="13"/>
  <c r="W126" i="13"/>
  <c r="O125" i="13"/>
  <c r="P125" i="13" s="1"/>
  <c r="V125" i="13"/>
  <c r="R125" i="13"/>
  <c r="W125" i="13"/>
  <c r="O124" i="13"/>
  <c r="P124" i="13" s="1"/>
  <c r="V124" i="13"/>
  <c r="R124" i="13"/>
  <c r="W124" i="13"/>
  <c r="O123" i="13"/>
  <c r="P123" i="13" s="1"/>
  <c r="V123" i="13"/>
  <c r="R123" i="13"/>
  <c r="W123" i="13"/>
  <c r="O122" i="13"/>
  <c r="P122" i="13" s="1"/>
  <c r="V122" i="13"/>
  <c r="R122" i="13"/>
  <c r="W122" i="13"/>
  <c r="O121" i="13"/>
  <c r="P121" i="13" s="1"/>
  <c r="V121" i="13"/>
  <c r="R121" i="13"/>
  <c r="W121" i="13"/>
  <c r="O120" i="13"/>
  <c r="P120" i="13" s="1"/>
  <c r="V120" i="13"/>
  <c r="R120" i="13"/>
  <c r="W120" i="13"/>
  <c r="O119" i="13"/>
  <c r="P119" i="13" s="1"/>
  <c r="V119" i="13"/>
  <c r="R119" i="13"/>
  <c r="W119" i="13"/>
  <c r="O118" i="13"/>
  <c r="P118" i="13" s="1"/>
  <c r="V118" i="13"/>
  <c r="R118" i="13"/>
  <c r="W118" i="13"/>
  <c r="O117" i="13"/>
  <c r="P117" i="13" s="1"/>
  <c r="V117" i="13"/>
  <c r="R117" i="13"/>
  <c r="W117" i="13"/>
  <c r="O116" i="13"/>
  <c r="P116" i="13" s="1"/>
  <c r="V116" i="13"/>
  <c r="R116" i="13"/>
  <c r="W116" i="13"/>
  <c r="O115" i="13"/>
  <c r="P115" i="13" s="1"/>
  <c r="V115" i="13"/>
  <c r="R115" i="13"/>
  <c r="W115" i="13"/>
  <c r="O114" i="13"/>
  <c r="P114" i="13" s="1"/>
  <c r="V114" i="13"/>
  <c r="R114" i="13"/>
  <c r="W114" i="13"/>
  <c r="O113" i="13"/>
  <c r="P113" i="13" s="1"/>
  <c r="V113" i="13"/>
  <c r="R113" i="13"/>
  <c r="W113" i="13"/>
  <c r="O112" i="13"/>
  <c r="P112" i="13" s="1"/>
  <c r="V112" i="13"/>
  <c r="R112" i="13"/>
  <c r="W112" i="13"/>
  <c r="O111" i="13"/>
  <c r="P111" i="13" s="1"/>
  <c r="V111" i="13"/>
  <c r="R111" i="13"/>
  <c r="W111" i="13"/>
  <c r="O110" i="13"/>
  <c r="P110" i="13" s="1"/>
  <c r="V110" i="13"/>
  <c r="R110" i="13"/>
  <c r="W110" i="13"/>
  <c r="O109" i="13"/>
  <c r="P109" i="13" s="1"/>
  <c r="V109" i="13"/>
  <c r="R109" i="13"/>
  <c r="W109" i="13"/>
  <c r="O108" i="13"/>
  <c r="P108" i="13" s="1"/>
  <c r="V108" i="13"/>
  <c r="R108" i="13"/>
  <c r="W108" i="13"/>
  <c r="O107" i="13"/>
  <c r="P107" i="13" s="1"/>
  <c r="V107" i="13"/>
  <c r="R107" i="13"/>
  <c r="W107" i="13"/>
  <c r="O106" i="13"/>
  <c r="P106" i="13" s="1"/>
  <c r="V106" i="13"/>
  <c r="R106" i="13"/>
  <c r="W106" i="13"/>
  <c r="O105" i="13"/>
  <c r="P105" i="13" s="1"/>
  <c r="V105" i="13"/>
  <c r="R105" i="13"/>
  <c r="W105" i="13"/>
  <c r="O104" i="13"/>
  <c r="P104" i="13" s="1"/>
  <c r="V104" i="13"/>
  <c r="R104" i="13"/>
  <c r="W104" i="13"/>
  <c r="O103" i="13"/>
  <c r="P103" i="13" s="1"/>
  <c r="V103" i="13"/>
  <c r="R103" i="13"/>
  <c r="W103" i="13"/>
  <c r="O102" i="13"/>
  <c r="P102" i="13" s="1"/>
  <c r="V102" i="13"/>
  <c r="R102" i="13"/>
  <c r="W102" i="13"/>
  <c r="O101" i="13"/>
  <c r="P101" i="13" s="1"/>
  <c r="V101" i="13"/>
  <c r="R101" i="13"/>
  <c r="W101" i="13"/>
  <c r="O100" i="13"/>
  <c r="P100" i="13" s="1"/>
  <c r="V100" i="13"/>
  <c r="R100" i="13"/>
  <c r="W100" i="13"/>
  <c r="O99" i="13"/>
  <c r="P99" i="13" s="1"/>
  <c r="V99" i="13"/>
  <c r="R99" i="13"/>
  <c r="W99" i="13"/>
  <c r="O98" i="13"/>
  <c r="P98" i="13" s="1"/>
  <c r="V98" i="13"/>
  <c r="R98" i="13"/>
  <c r="W98" i="13"/>
  <c r="O97" i="13"/>
  <c r="P97" i="13" s="1"/>
  <c r="V97" i="13"/>
  <c r="R97" i="13"/>
  <c r="W97" i="13"/>
  <c r="O96" i="13"/>
  <c r="P96" i="13" s="1"/>
  <c r="V96" i="13"/>
  <c r="R96" i="13"/>
  <c r="W96" i="13"/>
  <c r="O95" i="13"/>
  <c r="P95" i="13" s="1"/>
  <c r="V95" i="13"/>
  <c r="R95" i="13"/>
  <c r="W95" i="13"/>
  <c r="O94" i="13"/>
  <c r="P94" i="13" s="1"/>
  <c r="V94" i="13"/>
  <c r="R94" i="13"/>
  <c r="W94" i="13"/>
  <c r="O93" i="13"/>
  <c r="P93" i="13" s="1"/>
  <c r="V93" i="13"/>
  <c r="R93" i="13"/>
  <c r="W93" i="13"/>
  <c r="O92" i="13"/>
  <c r="P92" i="13" s="1"/>
  <c r="V92" i="13"/>
  <c r="R92" i="13"/>
  <c r="W92" i="13"/>
  <c r="O91" i="13"/>
  <c r="P91" i="13" s="1"/>
  <c r="V91" i="13"/>
  <c r="R91" i="13"/>
  <c r="W91" i="13"/>
  <c r="O90" i="13"/>
  <c r="P90" i="13" s="1"/>
  <c r="V90" i="13"/>
  <c r="R90" i="13"/>
  <c r="W90" i="13"/>
  <c r="O89" i="13"/>
  <c r="P89" i="13" s="1"/>
  <c r="V89" i="13"/>
  <c r="R89" i="13"/>
  <c r="W89" i="13"/>
  <c r="O88" i="13"/>
  <c r="P88" i="13" s="1"/>
  <c r="V88" i="13"/>
  <c r="R88" i="13"/>
  <c r="W88" i="13"/>
  <c r="O87" i="13"/>
  <c r="P87" i="13" s="1"/>
  <c r="V87" i="13"/>
  <c r="R87" i="13"/>
  <c r="W87" i="13"/>
  <c r="O86" i="13"/>
  <c r="P86" i="13" s="1"/>
  <c r="V86" i="13"/>
  <c r="R86" i="13"/>
  <c r="W86" i="13"/>
  <c r="O85" i="13"/>
  <c r="P85" i="13" s="1"/>
  <c r="V85" i="13"/>
  <c r="R85" i="13"/>
  <c r="W85" i="13"/>
  <c r="O84" i="13"/>
  <c r="P84" i="13" s="1"/>
  <c r="V84" i="13"/>
  <c r="R84" i="13"/>
  <c r="W84" i="13"/>
  <c r="O83" i="13"/>
  <c r="P83" i="13" s="1"/>
  <c r="V83" i="13"/>
  <c r="R83" i="13"/>
  <c r="W83" i="13"/>
  <c r="O82" i="13"/>
  <c r="P82" i="13" s="1"/>
  <c r="V82" i="13"/>
  <c r="R82" i="13"/>
  <c r="W82" i="13"/>
  <c r="O81" i="13"/>
  <c r="P81" i="13" s="1"/>
  <c r="V81" i="13"/>
  <c r="R81" i="13"/>
  <c r="W81" i="13"/>
  <c r="O80" i="13"/>
  <c r="P80" i="13" s="1"/>
  <c r="V80" i="13"/>
  <c r="R80" i="13"/>
  <c r="W80" i="13"/>
  <c r="O79" i="13"/>
  <c r="P79" i="13" s="1"/>
  <c r="V79" i="13"/>
  <c r="R79" i="13"/>
  <c r="W79" i="13"/>
  <c r="O78" i="13"/>
  <c r="P78" i="13" s="1"/>
  <c r="V78" i="13"/>
  <c r="R78" i="13"/>
  <c r="W78" i="13"/>
  <c r="O77" i="13"/>
  <c r="P77" i="13" s="1"/>
  <c r="V77" i="13"/>
  <c r="R77" i="13"/>
  <c r="W77" i="13"/>
  <c r="O76" i="13"/>
  <c r="P76" i="13" s="1"/>
  <c r="V76" i="13"/>
  <c r="R76" i="13"/>
  <c r="W76" i="13"/>
  <c r="O75" i="13"/>
  <c r="P75" i="13" s="1"/>
  <c r="V75" i="13"/>
  <c r="R75" i="13"/>
  <c r="W75" i="13"/>
  <c r="O74" i="13"/>
  <c r="P74" i="13" s="1"/>
  <c r="V74" i="13"/>
  <c r="R74" i="13"/>
  <c r="W74" i="13"/>
  <c r="O73" i="13"/>
  <c r="P73" i="13" s="1"/>
  <c r="V73" i="13"/>
  <c r="R73" i="13"/>
  <c r="W73" i="13"/>
  <c r="O72" i="13"/>
  <c r="P72" i="13" s="1"/>
  <c r="V72" i="13"/>
  <c r="R72" i="13"/>
  <c r="W72" i="13"/>
  <c r="O71" i="13"/>
  <c r="P71" i="13" s="1"/>
  <c r="V71" i="13"/>
  <c r="R71" i="13"/>
  <c r="W71" i="13"/>
  <c r="O70" i="13"/>
  <c r="P70" i="13" s="1"/>
  <c r="V70" i="13"/>
  <c r="R70" i="13"/>
  <c r="W70" i="13"/>
  <c r="O69" i="13"/>
  <c r="P69" i="13" s="1"/>
  <c r="V69" i="13"/>
  <c r="R69" i="13"/>
  <c r="W69" i="13"/>
  <c r="O68" i="13"/>
  <c r="P68" i="13" s="1"/>
  <c r="V68" i="13"/>
  <c r="R68" i="13"/>
  <c r="W68" i="13"/>
  <c r="O67" i="13"/>
  <c r="P67" i="13" s="1"/>
  <c r="V67" i="13"/>
  <c r="R67" i="13"/>
  <c r="W67" i="13"/>
  <c r="O66" i="13"/>
  <c r="P66" i="13" s="1"/>
  <c r="V66" i="13"/>
  <c r="R66" i="13"/>
  <c r="W66" i="13"/>
  <c r="O65" i="13"/>
  <c r="P65" i="13" s="1"/>
  <c r="V65" i="13"/>
  <c r="R65" i="13"/>
  <c r="W65" i="13"/>
  <c r="O64" i="13"/>
  <c r="P64" i="13" s="1"/>
  <c r="V64" i="13"/>
  <c r="R64" i="13"/>
  <c r="W64" i="13"/>
  <c r="O63" i="13"/>
  <c r="P63" i="13" s="1"/>
  <c r="V63" i="13"/>
  <c r="R63" i="13"/>
  <c r="W63" i="13"/>
  <c r="O62" i="13"/>
  <c r="P62" i="13" s="1"/>
  <c r="V62" i="13"/>
  <c r="R62" i="13"/>
  <c r="W62" i="13"/>
  <c r="O61" i="13"/>
  <c r="P61" i="13" s="1"/>
  <c r="V61" i="13"/>
  <c r="R61" i="13"/>
  <c r="W61" i="13"/>
  <c r="O60" i="13"/>
  <c r="P60" i="13" s="1"/>
  <c r="V60" i="13"/>
  <c r="R60" i="13"/>
  <c r="W60" i="13"/>
  <c r="O59" i="13"/>
  <c r="P59" i="13" s="1"/>
  <c r="V59" i="13"/>
  <c r="R59" i="13"/>
  <c r="W59" i="13"/>
  <c r="O58" i="13"/>
  <c r="P58" i="13" s="1"/>
  <c r="V58" i="13"/>
  <c r="R58" i="13"/>
  <c r="AA6" i="13" s="1"/>
  <c r="AA7" i="13" s="1"/>
  <c r="AA8" i="13" s="1"/>
  <c r="AC6" i="13" s="1"/>
  <c r="AC7" i="13" s="1"/>
  <c r="AC8" i="13" s="1"/>
  <c r="W58" i="13"/>
  <c r="O156" i="12"/>
  <c r="P156" i="12" s="1"/>
  <c r="V156" i="12"/>
  <c r="R156" i="12"/>
  <c r="W156" i="12"/>
  <c r="O155" i="12"/>
  <c r="P155" i="12" s="1"/>
  <c r="V155" i="12"/>
  <c r="R155" i="12"/>
  <c r="W155" i="12"/>
  <c r="O154" i="12"/>
  <c r="P154" i="12" s="1"/>
  <c r="V154" i="12"/>
  <c r="R154" i="12"/>
  <c r="W154" i="12"/>
  <c r="O153" i="12"/>
  <c r="P153" i="12" s="1"/>
  <c r="V153" i="12"/>
  <c r="R153" i="12"/>
  <c r="W153" i="12"/>
  <c r="O152" i="12"/>
  <c r="P152" i="12" s="1"/>
  <c r="V152" i="12"/>
  <c r="R152" i="12"/>
  <c r="W152" i="12"/>
  <c r="O151" i="12"/>
  <c r="P151" i="12" s="1"/>
  <c r="V151" i="12"/>
  <c r="R151" i="12"/>
  <c r="W151" i="12"/>
  <c r="O150" i="12"/>
  <c r="P150" i="12" s="1"/>
  <c r="V150" i="12"/>
  <c r="R150" i="12"/>
  <c r="W150" i="12"/>
  <c r="O149" i="12"/>
  <c r="P149" i="12" s="1"/>
  <c r="V149" i="12"/>
  <c r="R149" i="12"/>
  <c r="W149" i="12"/>
  <c r="O148" i="12"/>
  <c r="P148" i="12" s="1"/>
  <c r="V148" i="12"/>
  <c r="R148" i="12"/>
  <c r="W148" i="12"/>
  <c r="O147" i="12"/>
  <c r="P147" i="12" s="1"/>
  <c r="V147" i="12"/>
  <c r="R147" i="12"/>
  <c r="W147" i="12"/>
  <c r="O146" i="12"/>
  <c r="P146" i="12" s="1"/>
  <c r="V146" i="12"/>
  <c r="R146" i="12"/>
  <c r="W146" i="12"/>
  <c r="O145" i="12"/>
  <c r="P145" i="12" s="1"/>
  <c r="V145" i="12"/>
  <c r="R145" i="12"/>
  <c r="W145" i="12"/>
  <c r="O144" i="12"/>
  <c r="P144" i="12" s="1"/>
  <c r="V144" i="12"/>
  <c r="R144" i="12"/>
  <c r="W144" i="12"/>
  <c r="O143" i="12"/>
  <c r="P143" i="12" s="1"/>
  <c r="V143" i="12"/>
  <c r="R143" i="12"/>
  <c r="W143" i="12"/>
  <c r="O142" i="12"/>
  <c r="P142" i="12" s="1"/>
  <c r="V142" i="12"/>
  <c r="R142" i="12"/>
  <c r="W142" i="12"/>
  <c r="O141" i="12"/>
  <c r="P141" i="12" s="1"/>
  <c r="V141" i="12"/>
  <c r="R141" i="12"/>
  <c r="W141" i="12"/>
  <c r="O140" i="12"/>
  <c r="P140" i="12" s="1"/>
  <c r="V140" i="12"/>
  <c r="R140" i="12"/>
  <c r="W140" i="12"/>
  <c r="O139" i="12"/>
  <c r="P139" i="12" s="1"/>
  <c r="V139" i="12"/>
  <c r="R139" i="12"/>
  <c r="W139" i="12"/>
  <c r="O138" i="12"/>
  <c r="P138" i="12" s="1"/>
  <c r="V138" i="12"/>
  <c r="R138" i="12"/>
  <c r="W138" i="12"/>
  <c r="O137" i="12"/>
  <c r="P137" i="12" s="1"/>
  <c r="V137" i="12"/>
  <c r="R137" i="12"/>
  <c r="W137" i="12"/>
  <c r="O136" i="12"/>
  <c r="P136" i="12" s="1"/>
  <c r="V136" i="12"/>
  <c r="R136" i="12"/>
  <c r="W136" i="12"/>
  <c r="O135" i="12"/>
  <c r="P135" i="12" s="1"/>
  <c r="V135" i="12"/>
  <c r="R135" i="12"/>
  <c r="W135" i="12"/>
  <c r="O134" i="12"/>
  <c r="P134" i="12" s="1"/>
  <c r="V134" i="12"/>
  <c r="R134" i="12"/>
  <c r="W134" i="12"/>
  <c r="O133" i="12"/>
  <c r="P133" i="12" s="1"/>
  <c r="V133" i="12"/>
  <c r="R133" i="12"/>
  <c r="W133" i="12"/>
  <c r="O132" i="12"/>
  <c r="P132" i="12" s="1"/>
  <c r="V132" i="12"/>
  <c r="R132" i="12"/>
  <c r="W132" i="12"/>
  <c r="O131" i="12"/>
  <c r="P131" i="12" s="1"/>
  <c r="V131" i="12"/>
  <c r="R131" i="12"/>
  <c r="W131" i="12"/>
  <c r="O130" i="12"/>
  <c r="P130" i="12" s="1"/>
  <c r="V130" i="12"/>
  <c r="R130" i="12"/>
  <c r="W130" i="12"/>
  <c r="O129" i="12"/>
  <c r="P129" i="12" s="1"/>
  <c r="V129" i="12"/>
  <c r="R129" i="12"/>
  <c r="W129" i="12"/>
  <c r="O128" i="12"/>
  <c r="P128" i="12" s="1"/>
  <c r="V128" i="12"/>
  <c r="R128" i="12"/>
  <c r="W128" i="12"/>
  <c r="O127" i="12"/>
  <c r="P127" i="12" s="1"/>
  <c r="V127" i="12"/>
  <c r="R127" i="12"/>
  <c r="W127" i="12"/>
  <c r="O126" i="12"/>
  <c r="P126" i="12" s="1"/>
  <c r="V126" i="12"/>
  <c r="R126" i="12"/>
  <c r="W126" i="12"/>
  <c r="O125" i="12"/>
  <c r="P125" i="12" s="1"/>
  <c r="V125" i="12"/>
  <c r="R125" i="12"/>
  <c r="W125" i="12"/>
  <c r="O124" i="12"/>
  <c r="P124" i="12" s="1"/>
  <c r="V124" i="12"/>
  <c r="R124" i="12"/>
  <c r="W124" i="12"/>
  <c r="O123" i="12"/>
  <c r="P123" i="12" s="1"/>
  <c r="V123" i="12"/>
  <c r="R123" i="12"/>
  <c r="W123" i="12"/>
  <c r="O122" i="12"/>
  <c r="P122" i="12" s="1"/>
  <c r="V122" i="12"/>
  <c r="R122" i="12"/>
  <c r="W122" i="12"/>
  <c r="O121" i="12"/>
  <c r="P121" i="12" s="1"/>
  <c r="V121" i="12"/>
  <c r="R121" i="12"/>
  <c r="W121" i="12"/>
  <c r="O120" i="12"/>
  <c r="P120" i="12" s="1"/>
  <c r="V120" i="12"/>
  <c r="R120" i="12"/>
  <c r="W120" i="12"/>
  <c r="O119" i="12"/>
  <c r="P119" i="12" s="1"/>
  <c r="V119" i="12"/>
  <c r="R119" i="12"/>
  <c r="W119" i="12"/>
  <c r="O118" i="12"/>
  <c r="P118" i="12" s="1"/>
  <c r="V118" i="12"/>
  <c r="R118" i="12"/>
  <c r="W118" i="12"/>
  <c r="O117" i="12"/>
  <c r="P117" i="12" s="1"/>
  <c r="V117" i="12"/>
  <c r="R117" i="12"/>
  <c r="W117" i="12"/>
  <c r="O116" i="12"/>
  <c r="P116" i="12" s="1"/>
  <c r="V116" i="12"/>
  <c r="R116" i="12"/>
  <c r="W116" i="12"/>
  <c r="O115" i="12"/>
  <c r="P115" i="12" s="1"/>
  <c r="V115" i="12"/>
  <c r="R115" i="12"/>
  <c r="W115" i="12"/>
  <c r="O114" i="12"/>
  <c r="P114" i="12" s="1"/>
  <c r="V114" i="12"/>
  <c r="R114" i="12"/>
  <c r="W114" i="12"/>
  <c r="O113" i="12"/>
  <c r="P113" i="12" s="1"/>
  <c r="V113" i="12"/>
  <c r="R113" i="12"/>
  <c r="W113" i="12"/>
  <c r="O112" i="12"/>
  <c r="P112" i="12" s="1"/>
  <c r="V112" i="12"/>
  <c r="R112" i="12"/>
  <c r="W112" i="12"/>
  <c r="O111" i="12"/>
  <c r="P111" i="12" s="1"/>
  <c r="V111" i="12"/>
  <c r="R111" i="12"/>
  <c r="W111" i="12"/>
  <c r="O110" i="12"/>
  <c r="P110" i="12" s="1"/>
  <c r="V110" i="12"/>
  <c r="R110" i="12"/>
  <c r="W110" i="12"/>
  <c r="O109" i="12"/>
  <c r="P109" i="12" s="1"/>
  <c r="V109" i="12"/>
  <c r="R109" i="12"/>
  <c r="W109" i="12"/>
  <c r="O108" i="12"/>
  <c r="P108" i="12" s="1"/>
  <c r="V108" i="12"/>
  <c r="R108" i="12"/>
  <c r="W108" i="12"/>
  <c r="O107" i="12"/>
  <c r="P107" i="12" s="1"/>
  <c r="V107" i="12"/>
  <c r="R107" i="12"/>
  <c r="W107" i="12"/>
  <c r="O106" i="12"/>
  <c r="P106" i="12" s="1"/>
  <c r="V106" i="12"/>
  <c r="R106" i="12"/>
  <c r="W106" i="12"/>
  <c r="O105" i="12"/>
  <c r="P105" i="12" s="1"/>
  <c r="V105" i="12"/>
  <c r="R105" i="12"/>
  <c r="W105" i="12"/>
  <c r="O104" i="12"/>
  <c r="P104" i="12" s="1"/>
  <c r="V104" i="12"/>
  <c r="R104" i="12"/>
  <c r="W104" i="12"/>
  <c r="O103" i="12"/>
  <c r="P103" i="12" s="1"/>
  <c r="V103" i="12"/>
  <c r="R103" i="12"/>
  <c r="W103" i="12"/>
  <c r="O102" i="12"/>
  <c r="P102" i="12" s="1"/>
  <c r="V102" i="12"/>
  <c r="R102" i="12"/>
  <c r="W102" i="12"/>
  <c r="O101" i="12"/>
  <c r="P101" i="12" s="1"/>
  <c r="V101" i="12"/>
  <c r="R101" i="12"/>
  <c r="W101" i="12"/>
  <c r="O100" i="12"/>
  <c r="P100" i="12" s="1"/>
  <c r="V100" i="12"/>
  <c r="R100" i="12"/>
  <c r="W100" i="12"/>
  <c r="O99" i="12"/>
  <c r="P99" i="12" s="1"/>
  <c r="V99" i="12"/>
  <c r="R99" i="12"/>
  <c r="W99" i="12"/>
  <c r="O98" i="12"/>
  <c r="P98" i="12" s="1"/>
  <c r="V98" i="12"/>
  <c r="R98" i="12"/>
  <c r="W98" i="12"/>
  <c r="O97" i="12"/>
  <c r="P97" i="12" s="1"/>
  <c r="V97" i="12"/>
  <c r="R97" i="12"/>
  <c r="W97" i="12"/>
  <c r="O96" i="12"/>
  <c r="P96" i="12" s="1"/>
  <c r="V96" i="12"/>
  <c r="R96" i="12"/>
  <c r="W96" i="12"/>
  <c r="O95" i="12"/>
  <c r="P95" i="12" s="1"/>
  <c r="V95" i="12"/>
  <c r="R95" i="12"/>
  <c r="W95" i="12"/>
  <c r="O94" i="12"/>
  <c r="P94" i="12" s="1"/>
  <c r="V94" i="12"/>
  <c r="R94" i="12"/>
  <c r="W94" i="12"/>
  <c r="O93" i="12"/>
  <c r="P93" i="12" s="1"/>
  <c r="V93" i="12"/>
  <c r="R93" i="12"/>
  <c r="W93" i="12"/>
  <c r="O92" i="12"/>
  <c r="P92" i="12" s="1"/>
  <c r="V92" i="12"/>
  <c r="R92" i="12"/>
  <c r="W92" i="12"/>
  <c r="O91" i="12"/>
  <c r="P91" i="12" s="1"/>
  <c r="V91" i="12"/>
  <c r="R91" i="12"/>
  <c r="W91" i="12"/>
  <c r="O90" i="12"/>
  <c r="P90" i="12" s="1"/>
  <c r="V90" i="12"/>
  <c r="R90" i="12"/>
  <c r="W90" i="12"/>
  <c r="O89" i="12"/>
  <c r="P89" i="12" s="1"/>
  <c r="V89" i="12"/>
  <c r="R89" i="12"/>
  <c r="W89" i="12"/>
  <c r="O88" i="12"/>
  <c r="P88" i="12" s="1"/>
  <c r="V88" i="12"/>
  <c r="R88" i="12"/>
  <c r="W88" i="12"/>
  <c r="O87" i="12"/>
  <c r="P87" i="12" s="1"/>
  <c r="V87" i="12"/>
  <c r="R87" i="12"/>
  <c r="W87" i="12"/>
  <c r="O86" i="12"/>
  <c r="P86" i="12" s="1"/>
  <c r="V86" i="12"/>
  <c r="R86" i="12"/>
  <c r="W86" i="12"/>
  <c r="O85" i="12"/>
  <c r="P85" i="12" s="1"/>
  <c r="V85" i="12"/>
  <c r="R85" i="12"/>
  <c r="W85" i="12"/>
  <c r="O84" i="12"/>
  <c r="P84" i="12" s="1"/>
  <c r="V84" i="12"/>
  <c r="R84" i="12"/>
  <c r="W84" i="12"/>
  <c r="O83" i="12"/>
  <c r="P83" i="12" s="1"/>
  <c r="V83" i="12"/>
  <c r="R83" i="12"/>
  <c r="W83" i="12"/>
  <c r="O82" i="12"/>
  <c r="P82" i="12" s="1"/>
  <c r="V82" i="12"/>
  <c r="R82" i="12"/>
  <c r="W82" i="12"/>
  <c r="O81" i="12"/>
  <c r="P81" i="12" s="1"/>
  <c r="V81" i="12"/>
  <c r="R81" i="12"/>
  <c r="W81" i="12"/>
  <c r="O80" i="12"/>
  <c r="P80" i="12" s="1"/>
  <c r="V80" i="12"/>
  <c r="R80" i="12"/>
  <c r="W80" i="12"/>
  <c r="O79" i="12"/>
  <c r="P79" i="12" s="1"/>
  <c r="V79" i="12"/>
  <c r="R79" i="12"/>
  <c r="W79" i="12"/>
  <c r="O78" i="12"/>
  <c r="P78" i="12" s="1"/>
  <c r="V78" i="12"/>
  <c r="R78" i="12"/>
  <c r="W78" i="12"/>
  <c r="O77" i="12"/>
  <c r="P77" i="12" s="1"/>
  <c r="V77" i="12"/>
  <c r="R77" i="12"/>
  <c r="W77" i="12"/>
  <c r="O76" i="12"/>
  <c r="P76" i="12" s="1"/>
  <c r="V76" i="12"/>
  <c r="R76" i="12"/>
  <c r="W76" i="12"/>
  <c r="O75" i="12"/>
  <c r="P75" i="12" s="1"/>
  <c r="V75" i="12"/>
  <c r="R75" i="12"/>
  <c r="W75" i="12"/>
  <c r="O74" i="12"/>
  <c r="P74" i="12" s="1"/>
  <c r="V74" i="12"/>
  <c r="R74" i="12"/>
  <c r="W74" i="12"/>
  <c r="O73" i="12"/>
  <c r="P73" i="12" s="1"/>
  <c r="V73" i="12"/>
  <c r="R73" i="12"/>
  <c r="W73" i="12"/>
  <c r="O72" i="12"/>
  <c r="P72" i="12" s="1"/>
  <c r="V72" i="12"/>
  <c r="R72" i="12"/>
  <c r="W72" i="12"/>
  <c r="O71" i="12"/>
  <c r="P71" i="12" s="1"/>
  <c r="V71" i="12"/>
  <c r="R71" i="12"/>
  <c r="W71" i="12"/>
  <c r="O70" i="12"/>
  <c r="P70" i="12" s="1"/>
  <c r="V70" i="12"/>
  <c r="R70" i="12"/>
  <c r="W70" i="12"/>
  <c r="O69" i="12"/>
  <c r="P69" i="12" s="1"/>
  <c r="V69" i="12"/>
  <c r="R69" i="12"/>
  <c r="W69" i="12"/>
  <c r="O68" i="12"/>
  <c r="P68" i="12" s="1"/>
  <c r="V68" i="12"/>
  <c r="R68" i="12"/>
  <c r="W68" i="12"/>
  <c r="O67" i="12"/>
  <c r="P67" i="12" s="1"/>
  <c r="V67" i="12"/>
  <c r="R67" i="12"/>
  <c r="W67" i="12"/>
  <c r="O66" i="12"/>
  <c r="P66" i="12" s="1"/>
  <c r="V66" i="12"/>
  <c r="R66" i="12"/>
  <c r="W66" i="12"/>
  <c r="O65" i="12"/>
  <c r="P65" i="12" s="1"/>
  <c r="V65" i="12"/>
  <c r="R65" i="12"/>
  <c r="W65" i="12"/>
  <c r="O64" i="12"/>
  <c r="P64" i="12" s="1"/>
  <c r="V64" i="12"/>
  <c r="R64" i="12"/>
  <c r="W64" i="12"/>
  <c r="O63" i="12"/>
  <c r="P63" i="12" s="1"/>
  <c r="V63" i="12"/>
  <c r="R63" i="12"/>
  <c r="W63" i="12"/>
  <c r="O62" i="12"/>
  <c r="P62" i="12" s="1"/>
  <c r="V62" i="12"/>
  <c r="R62" i="12"/>
  <c r="W62" i="12"/>
  <c r="O61" i="12"/>
  <c r="P61" i="12" s="1"/>
  <c r="V61" i="12"/>
  <c r="R61" i="12"/>
  <c r="W61" i="12"/>
  <c r="O60" i="12"/>
  <c r="P60" i="12" s="1"/>
  <c r="V60" i="12"/>
  <c r="R60" i="12"/>
  <c r="W60" i="12"/>
  <c r="O59" i="12"/>
  <c r="P59" i="12" s="1"/>
  <c r="V59" i="12"/>
  <c r="R59" i="12"/>
  <c r="W59" i="12"/>
  <c r="O58" i="12"/>
  <c r="P58" i="12" s="1"/>
  <c r="V58" i="12"/>
  <c r="R58" i="12"/>
  <c r="AA6" i="12" s="1"/>
  <c r="AA7" i="12" s="1"/>
  <c r="AA8" i="12" s="1"/>
  <c r="AC6" i="12" s="1"/>
  <c r="AC7" i="12" s="1"/>
  <c r="AC8" i="12" s="1"/>
  <c r="W58" i="12"/>
  <c r="O156" i="11"/>
  <c r="P156" i="11" s="1"/>
  <c r="V156" i="11"/>
  <c r="R156" i="11"/>
  <c r="W156" i="11"/>
  <c r="O155" i="11"/>
  <c r="P155" i="11" s="1"/>
  <c r="V155" i="11"/>
  <c r="R155" i="11"/>
  <c r="W155" i="11"/>
  <c r="O154" i="11"/>
  <c r="P154" i="11" s="1"/>
  <c r="V154" i="11"/>
  <c r="R154" i="11"/>
  <c r="W154" i="11"/>
  <c r="O153" i="11"/>
  <c r="P153" i="11" s="1"/>
  <c r="V153" i="11"/>
  <c r="R153" i="11"/>
  <c r="W153" i="11"/>
  <c r="O152" i="11"/>
  <c r="P152" i="11" s="1"/>
  <c r="V152" i="11"/>
  <c r="R152" i="11"/>
  <c r="W152" i="11"/>
  <c r="O151" i="11"/>
  <c r="P151" i="11" s="1"/>
  <c r="V151" i="11"/>
  <c r="R151" i="11"/>
  <c r="W151" i="11"/>
  <c r="O150" i="11"/>
  <c r="P150" i="11" s="1"/>
  <c r="V150" i="11"/>
  <c r="R150" i="11"/>
  <c r="W150" i="11"/>
  <c r="O149" i="11"/>
  <c r="P149" i="11" s="1"/>
  <c r="V149" i="11"/>
  <c r="R149" i="11"/>
  <c r="W149" i="11"/>
  <c r="O148" i="11"/>
  <c r="P148" i="11" s="1"/>
  <c r="V148" i="11"/>
  <c r="R148" i="11"/>
  <c r="W148" i="11"/>
  <c r="O147" i="11"/>
  <c r="P147" i="11" s="1"/>
  <c r="V147" i="11"/>
  <c r="R147" i="11"/>
  <c r="W147" i="11"/>
  <c r="O146" i="11"/>
  <c r="P146" i="11" s="1"/>
  <c r="V146" i="11"/>
  <c r="R146" i="11"/>
  <c r="W146" i="11"/>
  <c r="O145" i="11"/>
  <c r="P145" i="11" s="1"/>
  <c r="V145" i="11"/>
  <c r="R145" i="11"/>
  <c r="W145" i="11"/>
  <c r="O144" i="11"/>
  <c r="P144" i="11" s="1"/>
  <c r="V144" i="11"/>
  <c r="R144" i="11"/>
  <c r="W144" i="11"/>
  <c r="O143" i="11"/>
  <c r="P143" i="11" s="1"/>
  <c r="V143" i="11"/>
  <c r="R143" i="11"/>
  <c r="W143" i="11"/>
  <c r="O142" i="11"/>
  <c r="P142" i="11" s="1"/>
  <c r="V142" i="11"/>
  <c r="R142" i="11"/>
  <c r="W142" i="11"/>
  <c r="O141" i="11"/>
  <c r="P141" i="11" s="1"/>
  <c r="V141" i="11"/>
  <c r="R141" i="11"/>
  <c r="W141" i="11"/>
  <c r="O140" i="11"/>
  <c r="P140" i="11" s="1"/>
  <c r="V140" i="11"/>
  <c r="R140" i="11"/>
  <c r="W140" i="11"/>
  <c r="O139" i="11"/>
  <c r="P139" i="11" s="1"/>
  <c r="V139" i="11"/>
  <c r="R139" i="11"/>
  <c r="W139" i="11"/>
  <c r="O138" i="11"/>
  <c r="P138" i="11" s="1"/>
  <c r="V138" i="11"/>
  <c r="R138" i="11"/>
  <c r="W138" i="11"/>
  <c r="O137" i="11"/>
  <c r="P137" i="11" s="1"/>
  <c r="V137" i="11"/>
  <c r="R137" i="11"/>
  <c r="W137" i="11"/>
  <c r="O136" i="11"/>
  <c r="P136" i="11" s="1"/>
  <c r="V136" i="11"/>
  <c r="R136" i="11"/>
  <c r="W136" i="11"/>
  <c r="O135" i="11"/>
  <c r="P135" i="11" s="1"/>
  <c r="V135" i="11"/>
  <c r="R135" i="11"/>
  <c r="W135" i="11"/>
  <c r="O134" i="11"/>
  <c r="P134" i="11" s="1"/>
  <c r="V134" i="11"/>
  <c r="R134" i="11"/>
  <c r="W134" i="11"/>
  <c r="O133" i="11"/>
  <c r="P133" i="11" s="1"/>
  <c r="V133" i="11"/>
  <c r="R133" i="11"/>
  <c r="W133" i="11"/>
  <c r="O132" i="11"/>
  <c r="P132" i="11" s="1"/>
  <c r="V132" i="11"/>
  <c r="R132" i="11"/>
  <c r="W132" i="11"/>
  <c r="O131" i="11"/>
  <c r="P131" i="11" s="1"/>
  <c r="V131" i="11"/>
  <c r="R131" i="11"/>
  <c r="W131" i="11"/>
  <c r="O130" i="11"/>
  <c r="P130" i="11" s="1"/>
  <c r="V130" i="11"/>
  <c r="R130" i="11"/>
  <c r="W130" i="11"/>
  <c r="O129" i="11"/>
  <c r="P129" i="11" s="1"/>
  <c r="V129" i="11"/>
  <c r="R129" i="11"/>
  <c r="W129" i="11"/>
  <c r="O128" i="11"/>
  <c r="P128" i="11" s="1"/>
  <c r="V128" i="11"/>
  <c r="R128" i="11"/>
  <c r="W128" i="11"/>
  <c r="O127" i="11"/>
  <c r="P127" i="11" s="1"/>
  <c r="V127" i="11"/>
  <c r="R127" i="11"/>
  <c r="W127" i="11"/>
  <c r="O126" i="11"/>
  <c r="P126" i="11" s="1"/>
  <c r="V126" i="11"/>
  <c r="R126" i="11"/>
  <c r="W126" i="11"/>
  <c r="O125" i="11"/>
  <c r="P125" i="11" s="1"/>
  <c r="V125" i="11"/>
  <c r="R125" i="11"/>
  <c r="W125" i="11"/>
  <c r="O124" i="11"/>
  <c r="P124" i="11" s="1"/>
  <c r="V124" i="11"/>
  <c r="R124" i="11"/>
  <c r="W124" i="11"/>
  <c r="O123" i="11"/>
  <c r="P123" i="11" s="1"/>
  <c r="V123" i="11"/>
  <c r="R123" i="11"/>
  <c r="W123" i="11"/>
  <c r="O122" i="11"/>
  <c r="P122" i="11" s="1"/>
  <c r="V122" i="11"/>
  <c r="R122" i="11"/>
  <c r="W122" i="11"/>
  <c r="O121" i="11"/>
  <c r="P121" i="11" s="1"/>
  <c r="V121" i="11"/>
  <c r="R121" i="11"/>
  <c r="W121" i="11"/>
  <c r="O120" i="11"/>
  <c r="P120" i="11" s="1"/>
  <c r="V120" i="11"/>
  <c r="R120" i="11"/>
  <c r="W120" i="11"/>
  <c r="O119" i="11"/>
  <c r="P119" i="11" s="1"/>
  <c r="V119" i="11"/>
  <c r="R119" i="11"/>
  <c r="W119" i="11"/>
  <c r="O118" i="11"/>
  <c r="P118" i="11" s="1"/>
  <c r="V118" i="11"/>
  <c r="R118" i="11"/>
  <c r="W118" i="11"/>
  <c r="O117" i="11"/>
  <c r="P117" i="11" s="1"/>
  <c r="V117" i="11"/>
  <c r="R117" i="11"/>
  <c r="W117" i="11"/>
  <c r="O116" i="11"/>
  <c r="P116" i="11" s="1"/>
  <c r="V116" i="11"/>
  <c r="R116" i="11"/>
  <c r="W116" i="11"/>
  <c r="O115" i="11"/>
  <c r="P115" i="11" s="1"/>
  <c r="V115" i="11"/>
  <c r="R115" i="11"/>
  <c r="W115" i="11"/>
  <c r="O114" i="11"/>
  <c r="P114" i="11" s="1"/>
  <c r="V114" i="11"/>
  <c r="R114" i="11"/>
  <c r="W114" i="11"/>
  <c r="O113" i="11"/>
  <c r="P113" i="11" s="1"/>
  <c r="V113" i="11"/>
  <c r="R113" i="11"/>
  <c r="W113" i="11"/>
  <c r="O112" i="11"/>
  <c r="P112" i="11" s="1"/>
  <c r="V112" i="11"/>
  <c r="R112" i="11"/>
  <c r="W112" i="11"/>
  <c r="O111" i="11"/>
  <c r="P111" i="11" s="1"/>
  <c r="V111" i="11"/>
  <c r="R111" i="11"/>
  <c r="W111" i="11"/>
  <c r="O110" i="11"/>
  <c r="P110" i="11" s="1"/>
  <c r="V110" i="11"/>
  <c r="R110" i="11"/>
  <c r="W110" i="11"/>
  <c r="O109" i="11"/>
  <c r="P109" i="11" s="1"/>
  <c r="V109" i="11"/>
  <c r="R109" i="11"/>
  <c r="W109" i="11"/>
  <c r="O108" i="11"/>
  <c r="P108" i="11" s="1"/>
  <c r="V108" i="11"/>
  <c r="R108" i="11"/>
  <c r="W108" i="11"/>
  <c r="O107" i="11"/>
  <c r="P107" i="11" s="1"/>
  <c r="V107" i="11"/>
  <c r="R107" i="11"/>
  <c r="W107" i="11"/>
  <c r="O106" i="11"/>
  <c r="P106" i="11" s="1"/>
  <c r="V106" i="11"/>
  <c r="R106" i="11"/>
  <c r="W106" i="11"/>
  <c r="O105" i="11"/>
  <c r="P105" i="11" s="1"/>
  <c r="V105" i="11"/>
  <c r="R105" i="11"/>
  <c r="W105" i="11"/>
  <c r="O104" i="11"/>
  <c r="P104" i="11" s="1"/>
  <c r="V104" i="11"/>
  <c r="R104" i="11"/>
  <c r="W104" i="11"/>
  <c r="O103" i="11"/>
  <c r="P103" i="11" s="1"/>
  <c r="V103" i="11"/>
  <c r="R103" i="11"/>
  <c r="W103" i="11"/>
  <c r="O102" i="11"/>
  <c r="P102" i="11" s="1"/>
  <c r="V102" i="11"/>
  <c r="R102" i="11"/>
  <c r="W102" i="11"/>
  <c r="O101" i="11"/>
  <c r="P101" i="11" s="1"/>
  <c r="V101" i="11"/>
  <c r="R101" i="11"/>
  <c r="W101" i="11"/>
  <c r="O100" i="11"/>
  <c r="P100" i="11" s="1"/>
  <c r="V100" i="11"/>
  <c r="R100" i="11"/>
  <c r="W100" i="11"/>
  <c r="O99" i="11"/>
  <c r="P99" i="11" s="1"/>
  <c r="V99" i="11"/>
  <c r="R99" i="11"/>
  <c r="W99" i="11"/>
  <c r="O98" i="11"/>
  <c r="P98" i="11" s="1"/>
  <c r="V98" i="11"/>
  <c r="R98" i="11"/>
  <c r="W98" i="11"/>
  <c r="O97" i="11"/>
  <c r="P97" i="11" s="1"/>
  <c r="V97" i="11"/>
  <c r="R97" i="11"/>
  <c r="W97" i="11"/>
  <c r="O96" i="11"/>
  <c r="P96" i="11" s="1"/>
  <c r="V96" i="11"/>
  <c r="R96" i="11"/>
  <c r="W96" i="11"/>
  <c r="O95" i="11"/>
  <c r="P95" i="11" s="1"/>
  <c r="V95" i="11"/>
  <c r="R95" i="11"/>
  <c r="W95" i="11"/>
  <c r="O94" i="11"/>
  <c r="P94" i="11" s="1"/>
  <c r="V94" i="11"/>
  <c r="R94" i="11"/>
  <c r="W94" i="11"/>
  <c r="O93" i="11"/>
  <c r="P93" i="11" s="1"/>
  <c r="V93" i="11"/>
  <c r="R93" i="11"/>
  <c r="W93" i="11"/>
  <c r="O92" i="11"/>
  <c r="P92" i="11" s="1"/>
  <c r="V92" i="11"/>
  <c r="R92" i="11"/>
  <c r="W92" i="11"/>
  <c r="O91" i="11"/>
  <c r="P91" i="11" s="1"/>
  <c r="V91" i="11"/>
  <c r="R91" i="11"/>
  <c r="W91" i="11"/>
  <c r="O90" i="11"/>
  <c r="P90" i="11" s="1"/>
  <c r="V90" i="11"/>
  <c r="R90" i="11"/>
  <c r="W90" i="11"/>
  <c r="O89" i="11"/>
  <c r="P89" i="11" s="1"/>
  <c r="V89" i="11"/>
  <c r="R89" i="11"/>
  <c r="W89" i="11"/>
  <c r="O88" i="11"/>
  <c r="P88" i="11" s="1"/>
  <c r="V88" i="11"/>
  <c r="R88" i="11"/>
  <c r="W88" i="11"/>
  <c r="O87" i="11"/>
  <c r="P87" i="11" s="1"/>
  <c r="V87" i="11"/>
  <c r="R87" i="11"/>
  <c r="W87" i="11"/>
  <c r="O86" i="11"/>
  <c r="P86" i="11" s="1"/>
  <c r="V86" i="11"/>
  <c r="R86" i="11"/>
  <c r="W86" i="11"/>
  <c r="O85" i="11"/>
  <c r="P85" i="11" s="1"/>
  <c r="V85" i="11"/>
  <c r="R85" i="11"/>
  <c r="W85" i="11"/>
  <c r="O84" i="11"/>
  <c r="P84" i="11" s="1"/>
  <c r="V84" i="11"/>
  <c r="R84" i="11"/>
  <c r="W84" i="11"/>
  <c r="O83" i="11"/>
  <c r="P83" i="11" s="1"/>
  <c r="V83" i="11"/>
  <c r="R83" i="11"/>
  <c r="W83" i="11"/>
  <c r="O82" i="11"/>
  <c r="P82" i="11" s="1"/>
  <c r="V82" i="11"/>
  <c r="R82" i="11"/>
  <c r="W82" i="11"/>
  <c r="O81" i="11"/>
  <c r="P81" i="11" s="1"/>
  <c r="V81" i="11"/>
  <c r="R81" i="11"/>
  <c r="W81" i="11"/>
  <c r="O80" i="11"/>
  <c r="P80" i="11" s="1"/>
  <c r="V80" i="11"/>
  <c r="R80" i="11"/>
  <c r="W80" i="11"/>
  <c r="O79" i="11"/>
  <c r="P79" i="11" s="1"/>
  <c r="V79" i="11"/>
  <c r="R79" i="11"/>
  <c r="W79" i="11"/>
  <c r="O78" i="11"/>
  <c r="P78" i="11" s="1"/>
  <c r="V78" i="11"/>
  <c r="R78" i="11"/>
  <c r="W78" i="11"/>
  <c r="O77" i="11"/>
  <c r="P77" i="11" s="1"/>
  <c r="V77" i="11"/>
  <c r="R77" i="11"/>
  <c r="W77" i="11"/>
  <c r="O76" i="11"/>
  <c r="P76" i="11" s="1"/>
  <c r="V76" i="11"/>
  <c r="R76" i="11"/>
  <c r="W76" i="11"/>
  <c r="O75" i="11"/>
  <c r="P75" i="11" s="1"/>
  <c r="V75" i="11"/>
  <c r="R75" i="11"/>
  <c r="W75" i="11"/>
  <c r="O74" i="11"/>
  <c r="P74" i="11" s="1"/>
  <c r="V74" i="11"/>
  <c r="R74" i="11"/>
  <c r="W74" i="11"/>
  <c r="O73" i="11"/>
  <c r="P73" i="11" s="1"/>
  <c r="V73" i="11"/>
  <c r="R73" i="11"/>
  <c r="W73" i="11"/>
  <c r="O72" i="11"/>
  <c r="P72" i="11" s="1"/>
  <c r="V72" i="11"/>
  <c r="R72" i="11"/>
  <c r="W72" i="11"/>
  <c r="O71" i="11"/>
  <c r="P71" i="11" s="1"/>
  <c r="V71" i="11"/>
  <c r="R71" i="11"/>
  <c r="W71" i="11"/>
  <c r="O70" i="11"/>
  <c r="P70" i="11" s="1"/>
  <c r="V70" i="11"/>
  <c r="R70" i="11"/>
  <c r="W70" i="11"/>
  <c r="O69" i="11"/>
  <c r="P69" i="11" s="1"/>
  <c r="V69" i="11"/>
  <c r="R69" i="11"/>
  <c r="W69" i="11"/>
  <c r="O68" i="11"/>
  <c r="P68" i="11" s="1"/>
  <c r="V68" i="11"/>
  <c r="R68" i="11"/>
  <c r="W68" i="11"/>
  <c r="O67" i="11"/>
  <c r="P67" i="11" s="1"/>
  <c r="V67" i="11"/>
  <c r="R67" i="11"/>
  <c r="W67" i="11"/>
  <c r="O66" i="11"/>
  <c r="P66" i="11" s="1"/>
  <c r="V66" i="11"/>
  <c r="R66" i="11"/>
  <c r="W66" i="11"/>
  <c r="O65" i="11"/>
  <c r="P65" i="11" s="1"/>
  <c r="V65" i="11"/>
  <c r="R65" i="11"/>
  <c r="W65" i="11"/>
  <c r="O64" i="11"/>
  <c r="P64" i="11" s="1"/>
  <c r="V64" i="11"/>
  <c r="R64" i="11"/>
  <c r="W64" i="11"/>
  <c r="O63" i="11"/>
  <c r="P63" i="11" s="1"/>
  <c r="V63" i="11"/>
  <c r="R63" i="11"/>
  <c r="W63" i="11"/>
  <c r="O62" i="11"/>
  <c r="P62" i="11" s="1"/>
  <c r="V62" i="11"/>
  <c r="R62" i="11"/>
  <c r="W62" i="11"/>
  <c r="O61" i="11"/>
  <c r="P61" i="11" s="1"/>
  <c r="V61" i="11"/>
  <c r="R61" i="11"/>
  <c r="W61" i="11"/>
  <c r="O60" i="11"/>
  <c r="P60" i="11" s="1"/>
  <c r="V60" i="11"/>
  <c r="R60" i="11"/>
  <c r="W60" i="11"/>
  <c r="O59" i="11"/>
  <c r="P59" i="11" s="1"/>
  <c r="V59" i="11"/>
  <c r="R59" i="11"/>
  <c r="W59" i="11"/>
  <c r="O58" i="11"/>
  <c r="P58" i="11" s="1"/>
  <c r="V58" i="11"/>
  <c r="R58" i="11"/>
  <c r="AA6" i="11" s="1"/>
  <c r="AA7" i="11" s="1"/>
  <c r="AA8" i="11" s="1"/>
  <c r="AC6" i="11" s="1"/>
  <c r="AC7" i="11" s="1"/>
  <c r="AC8" i="11" s="1"/>
  <c r="W58" i="11"/>
  <c r="O156" i="10"/>
  <c r="P156" i="10" s="1"/>
  <c r="V156" i="10"/>
  <c r="R156" i="10"/>
  <c r="W156" i="10"/>
  <c r="O155" i="10"/>
  <c r="P155" i="10" s="1"/>
  <c r="V155" i="10"/>
  <c r="R155" i="10"/>
  <c r="W155" i="10"/>
  <c r="O154" i="10"/>
  <c r="P154" i="10" s="1"/>
  <c r="V154" i="10"/>
  <c r="R154" i="10"/>
  <c r="W154" i="10"/>
  <c r="O153" i="10"/>
  <c r="P153" i="10" s="1"/>
  <c r="V153" i="10"/>
  <c r="R153" i="10"/>
  <c r="W153" i="10"/>
  <c r="O152" i="10"/>
  <c r="P152" i="10" s="1"/>
  <c r="V152" i="10"/>
  <c r="R152" i="10"/>
  <c r="W152" i="10"/>
  <c r="O151" i="10"/>
  <c r="P151" i="10" s="1"/>
  <c r="V151" i="10"/>
  <c r="R151" i="10"/>
  <c r="W151" i="10"/>
  <c r="O150" i="10"/>
  <c r="P150" i="10" s="1"/>
  <c r="V150" i="10"/>
  <c r="R150" i="10"/>
  <c r="W150" i="10"/>
  <c r="O149" i="10"/>
  <c r="P149" i="10" s="1"/>
  <c r="V149" i="10"/>
  <c r="R149" i="10"/>
  <c r="W149" i="10"/>
  <c r="O148" i="10"/>
  <c r="P148" i="10" s="1"/>
  <c r="V148" i="10"/>
  <c r="R148" i="10"/>
  <c r="W148" i="10"/>
  <c r="O147" i="10"/>
  <c r="P147" i="10" s="1"/>
  <c r="V147" i="10"/>
  <c r="R147" i="10"/>
  <c r="W147" i="10"/>
  <c r="O146" i="10"/>
  <c r="P146" i="10" s="1"/>
  <c r="V146" i="10"/>
  <c r="R146" i="10"/>
  <c r="W146" i="10"/>
  <c r="O145" i="10"/>
  <c r="P145" i="10" s="1"/>
  <c r="V145" i="10"/>
  <c r="R145" i="10"/>
  <c r="W145" i="10"/>
  <c r="O144" i="10"/>
  <c r="P144" i="10" s="1"/>
  <c r="V144" i="10"/>
  <c r="R144" i="10"/>
  <c r="W144" i="10"/>
  <c r="O143" i="10"/>
  <c r="P143" i="10" s="1"/>
  <c r="V143" i="10"/>
  <c r="R143" i="10"/>
  <c r="W143" i="10"/>
  <c r="O142" i="10"/>
  <c r="P142" i="10" s="1"/>
  <c r="V142" i="10"/>
  <c r="R142" i="10"/>
  <c r="W142" i="10"/>
  <c r="O141" i="10"/>
  <c r="P141" i="10" s="1"/>
  <c r="V141" i="10"/>
  <c r="R141" i="10"/>
  <c r="W141" i="10"/>
  <c r="O140" i="10"/>
  <c r="P140" i="10" s="1"/>
  <c r="V140" i="10"/>
  <c r="R140" i="10"/>
  <c r="W140" i="10"/>
  <c r="O139" i="10"/>
  <c r="P139" i="10" s="1"/>
  <c r="V139" i="10"/>
  <c r="R139" i="10"/>
  <c r="W139" i="10"/>
  <c r="O138" i="10"/>
  <c r="P138" i="10" s="1"/>
  <c r="V138" i="10"/>
  <c r="R138" i="10"/>
  <c r="W138" i="10"/>
  <c r="O137" i="10"/>
  <c r="P137" i="10" s="1"/>
  <c r="V137" i="10"/>
  <c r="R137" i="10"/>
  <c r="W137" i="10"/>
  <c r="O136" i="10"/>
  <c r="P136" i="10" s="1"/>
  <c r="V136" i="10"/>
  <c r="R136" i="10"/>
  <c r="W136" i="10"/>
  <c r="O135" i="10"/>
  <c r="P135" i="10" s="1"/>
  <c r="V135" i="10"/>
  <c r="R135" i="10"/>
  <c r="W135" i="10"/>
  <c r="O134" i="10"/>
  <c r="P134" i="10" s="1"/>
  <c r="V134" i="10"/>
  <c r="R134" i="10"/>
  <c r="W134" i="10"/>
  <c r="O133" i="10"/>
  <c r="P133" i="10" s="1"/>
  <c r="V133" i="10"/>
  <c r="R133" i="10"/>
  <c r="W133" i="10"/>
  <c r="O132" i="10"/>
  <c r="P132" i="10" s="1"/>
  <c r="V132" i="10"/>
  <c r="R132" i="10"/>
  <c r="W132" i="10"/>
  <c r="O131" i="10"/>
  <c r="P131" i="10" s="1"/>
  <c r="V131" i="10"/>
  <c r="R131" i="10"/>
  <c r="W131" i="10"/>
  <c r="O130" i="10"/>
  <c r="P130" i="10" s="1"/>
  <c r="V130" i="10"/>
  <c r="R130" i="10"/>
  <c r="W130" i="10"/>
  <c r="O129" i="10"/>
  <c r="P129" i="10" s="1"/>
  <c r="V129" i="10"/>
  <c r="R129" i="10"/>
  <c r="W129" i="10"/>
  <c r="O128" i="10"/>
  <c r="P128" i="10" s="1"/>
  <c r="V128" i="10"/>
  <c r="R128" i="10"/>
  <c r="W128" i="10"/>
  <c r="O127" i="10"/>
  <c r="P127" i="10" s="1"/>
  <c r="V127" i="10"/>
  <c r="R127" i="10"/>
  <c r="W127" i="10"/>
  <c r="O126" i="10"/>
  <c r="P126" i="10" s="1"/>
  <c r="V126" i="10"/>
  <c r="R126" i="10"/>
  <c r="W126" i="10"/>
  <c r="O125" i="10"/>
  <c r="P125" i="10" s="1"/>
  <c r="V125" i="10"/>
  <c r="R125" i="10"/>
  <c r="W125" i="10"/>
  <c r="O124" i="10"/>
  <c r="P124" i="10" s="1"/>
  <c r="V124" i="10"/>
  <c r="R124" i="10"/>
  <c r="W124" i="10"/>
  <c r="O123" i="10"/>
  <c r="P123" i="10" s="1"/>
  <c r="V123" i="10"/>
  <c r="R123" i="10"/>
  <c r="W123" i="10"/>
  <c r="O122" i="10"/>
  <c r="P122" i="10" s="1"/>
  <c r="V122" i="10"/>
  <c r="R122" i="10"/>
  <c r="W122" i="10"/>
  <c r="O121" i="10"/>
  <c r="P121" i="10" s="1"/>
  <c r="V121" i="10"/>
  <c r="R121" i="10"/>
  <c r="W121" i="10"/>
  <c r="O120" i="10"/>
  <c r="P120" i="10" s="1"/>
  <c r="V120" i="10"/>
  <c r="R120" i="10"/>
  <c r="W120" i="10"/>
  <c r="O119" i="10"/>
  <c r="P119" i="10" s="1"/>
  <c r="V119" i="10"/>
  <c r="R119" i="10"/>
  <c r="W119" i="10"/>
  <c r="O118" i="10"/>
  <c r="P118" i="10" s="1"/>
  <c r="V118" i="10"/>
  <c r="R118" i="10"/>
  <c r="W118" i="10"/>
  <c r="O117" i="10"/>
  <c r="P117" i="10" s="1"/>
  <c r="V117" i="10"/>
  <c r="R117" i="10"/>
  <c r="W117" i="10"/>
  <c r="O116" i="10"/>
  <c r="P116" i="10" s="1"/>
  <c r="V116" i="10"/>
  <c r="R116" i="10"/>
  <c r="W116" i="10"/>
  <c r="O115" i="10"/>
  <c r="P115" i="10" s="1"/>
  <c r="V115" i="10"/>
  <c r="R115" i="10"/>
  <c r="W115" i="10"/>
  <c r="O114" i="10"/>
  <c r="P114" i="10" s="1"/>
  <c r="V114" i="10"/>
  <c r="R114" i="10"/>
  <c r="W114" i="10"/>
  <c r="O113" i="10"/>
  <c r="P113" i="10" s="1"/>
  <c r="V113" i="10"/>
  <c r="R113" i="10"/>
  <c r="W113" i="10"/>
  <c r="O112" i="10"/>
  <c r="P112" i="10" s="1"/>
  <c r="V112" i="10"/>
  <c r="R112" i="10"/>
  <c r="W112" i="10"/>
  <c r="O111" i="10"/>
  <c r="P111" i="10" s="1"/>
  <c r="V111" i="10"/>
  <c r="R111" i="10"/>
  <c r="W111" i="10"/>
  <c r="O110" i="10"/>
  <c r="P110" i="10" s="1"/>
  <c r="V110" i="10"/>
  <c r="R110" i="10"/>
  <c r="W110" i="10"/>
  <c r="O109" i="10"/>
  <c r="P109" i="10" s="1"/>
  <c r="V109" i="10"/>
  <c r="R109" i="10"/>
  <c r="W109" i="10"/>
  <c r="O108" i="10"/>
  <c r="P108" i="10" s="1"/>
  <c r="V108" i="10"/>
  <c r="R108" i="10"/>
  <c r="W108" i="10"/>
  <c r="O107" i="10"/>
  <c r="P107" i="10" s="1"/>
  <c r="V107" i="10"/>
  <c r="R107" i="10"/>
  <c r="W107" i="10"/>
  <c r="O106" i="10"/>
  <c r="P106" i="10" s="1"/>
  <c r="V106" i="10"/>
  <c r="R106" i="10"/>
  <c r="W106" i="10"/>
  <c r="O105" i="10"/>
  <c r="P105" i="10" s="1"/>
  <c r="V105" i="10"/>
  <c r="R105" i="10"/>
  <c r="W105" i="10"/>
  <c r="O104" i="10"/>
  <c r="P104" i="10" s="1"/>
  <c r="V104" i="10"/>
  <c r="R104" i="10"/>
  <c r="W104" i="10"/>
  <c r="O103" i="10"/>
  <c r="P103" i="10" s="1"/>
  <c r="V103" i="10"/>
  <c r="R103" i="10"/>
  <c r="W103" i="10"/>
  <c r="O102" i="10"/>
  <c r="P102" i="10" s="1"/>
  <c r="V102" i="10"/>
  <c r="R102" i="10"/>
  <c r="W102" i="10"/>
  <c r="O101" i="10"/>
  <c r="P101" i="10" s="1"/>
  <c r="V101" i="10"/>
  <c r="R101" i="10"/>
  <c r="W101" i="10"/>
  <c r="O100" i="10"/>
  <c r="P100" i="10" s="1"/>
  <c r="V100" i="10"/>
  <c r="R100" i="10"/>
  <c r="W100" i="10"/>
  <c r="O99" i="10"/>
  <c r="P99" i="10" s="1"/>
  <c r="V99" i="10"/>
  <c r="R99" i="10"/>
  <c r="W99" i="10"/>
  <c r="O98" i="10"/>
  <c r="P98" i="10" s="1"/>
  <c r="V98" i="10"/>
  <c r="R98" i="10"/>
  <c r="W98" i="10"/>
  <c r="O97" i="10"/>
  <c r="P97" i="10" s="1"/>
  <c r="V97" i="10"/>
  <c r="R97" i="10"/>
  <c r="W97" i="10"/>
  <c r="O96" i="10"/>
  <c r="P96" i="10" s="1"/>
  <c r="V96" i="10"/>
  <c r="R96" i="10"/>
  <c r="W96" i="10"/>
  <c r="O95" i="10"/>
  <c r="P95" i="10" s="1"/>
  <c r="V95" i="10"/>
  <c r="R95" i="10"/>
  <c r="W95" i="10"/>
  <c r="O94" i="10"/>
  <c r="P94" i="10" s="1"/>
  <c r="V94" i="10"/>
  <c r="R94" i="10"/>
  <c r="W94" i="10"/>
  <c r="O93" i="10"/>
  <c r="P93" i="10" s="1"/>
  <c r="V93" i="10"/>
  <c r="R93" i="10"/>
  <c r="W93" i="10"/>
  <c r="O92" i="10"/>
  <c r="P92" i="10" s="1"/>
  <c r="V92" i="10"/>
  <c r="R92" i="10"/>
  <c r="W92" i="10"/>
  <c r="O91" i="10"/>
  <c r="P91" i="10" s="1"/>
  <c r="V91" i="10"/>
  <c r="R91" i="10"/>
  <c r="W91" i="10"/>
  <c r="O90" i="10"/>
  <c r="P90" i="10" s="1"/>
  <c r="V90" i="10"/>
  <c r="R90" i="10"/>
  <c r="W90" i="10"/>
  <c r="O89" i="10"/>
  <c r="P89" i="10" s="1"/>
  <c r="V89" i="10"/>
  <c r="R89" i="10"/>
  <c r="W89" i="10"/>
  <c r="O88" i="10"/>
  <c r="P88" i="10" s="1"/>
  <c r="V88" i="10"/>
  <c r="R88" i="10"/>
  <c r="W88" i="10"/>
  <c r="O87" i="10"/>
  <c r="P87" i="10" s="1"/>
  <c r="V87" i="10"/>
  <c r="R87" i="10"/>
  <c r="W87" i="10"/>
  <c r="O86" i="10"/>
  <c r="P86" i="10" s="1"/>
  <c r="V86" i="10"/>
  <c r="R86" i="10"/>
  <c r="W86" i="10"/>
  <c r="O85" i="10"/>
  <c r="P85" i="10" s="1"/>
  <c r="V85" i="10"/>
  <c r="R85" i="10"/>
  <c r="W85" i="10"/>
  <c r="O84" i="10"/>
  <c r="P84" i="10" s="1"/>
  <c r="V84" i="10"/>
  <c r="R84" i="10"/>
  <c r="W84" i="10"/>
  <c r="O83" i="10"/>
  <c r="P83" i="10" s="1"/>
  <c r="V83" i="10"/>
  <c r="R83" i="10"/>
  <c r="W83" i="10"/>
  <c r="O82" i="10"/>
  <c r="P82" i="10" s="1"/>
  <c r="V82" i="10"/>
  <c r="R82" i="10"/>
  <c r="W82" i="10"/>
  <c r="O81" i="10"/>
  <c r="P81" i="10" s="1"/>
  <c r="V81" i="10"/>
  <c r="R81" i="10"/>
  <c r="W81" i="10"/>
  <c r="O80" i="10"/>
  <c r="P80" i="10" s="1"/>
  <c r="V80" i="10"/>
  <c r="R80" i="10"/>
  <c r="W80" i="10"/>
  <c r="O79" i="10"/>
  <c r="P79" i="10" s="1"/>
  <c r="V79" i="10"/>
  <c r="R79" i="10"/>
  <c r="W79" i="10"/>
  <c r="O78" i="10"/>
  <c r="P78" i="10" s="1"/>
  <c r="V78" i="10"/>
  <c r="R78" i="10"/>
  <c r="W78" i="10"/>
  <c r="O77" i="10"/>
  <c r="P77" i="10" s="1"/>
  <c r="V77" i="10"/>
  <c r="R77" i="10"/>
  <c r="W77" i="10"/>
  <c r="O76" i="10"/>
  <c r="P76" i="10" s="1"/>
  <c r="V76" i="10"/>
  <c r="R76" i="10"/>
  <c r="W76" i="10"/>
  <c r="O75" i="10"/>
  <c r="P75" i="10" s="1"/>
  <c r="V75" i="10"/>
  <c r="R75" i="10"/>
  <c r="W75" i="10"/>
  <c r="O74" i="10"/>
  <c r="P74" i="10" s="1"/>
  <c r="V74" i="10"/>
  <c r="R74" i="10"/>
  <c r="W74" i="10"/>
  <c r="O73" i="10"/>
  <c r="P73" i="10" s="1"/>
  <c r="V73" i="10"/>
  <c r="R73" i="10"/>
  <c r="W73" i="10"/>
  <c r="O72" i="10"/>
  <c r="P72" i="10" s="1"/>
  <c r="V72" i="10"/>
  <c r="R72" i="10"/>
  <c r="W72" i="10"/>
  <c r="O71" i="10"/>
  <c r="P71" i="10" s="1"/>
  <c r="V71" i="10"/>
  <c r="R71" i="10"/>
  <c r="W71" i="10"/>
  <c r="O70" i="10"/>
  <c r="P70" i="10" s="1"/>
  <c r="V70" i="10"/>
  <c r="R70" i="10"/>
  <c r="W70" i="10"/>
  <c r="O69" i="10"/>
  <c r="P69" i="10" s="1"/>
  <c r="V69" i="10"/>
  <c r="R69" i="10"/>
  <c r="W69" i="10"/>
  <c r="O68" i="10"/>
  <c r="P68" i="10" s="1"/>
  <c r="V68" i="10"/>
  <c r="R68" i="10"/>
  <c r="W68" i="10"/>
  <c r="O67" i="10"/>
  <c r="P67" i="10" s="1"/>
  <c r="V67" i="10"/>
  <c r="R67" i="10"/>
  <c r="W67" i="10"/>
  <c r="O66" i="10"/>
  <c r="P66" i="10" s="1"/>
  <c r="V66" i="10"/>
  <c r="R66" i="10"/>
  <c r="W66" i="10"/>
  <c r="O65" i="10"/>
  <c r="P65" i="10" s="1"/>
  <c r="V65" i="10"/>
  <c r="R65" i="10"/>
  <c r="W65" i="10"/>
  <c r="O64" i="10"/>
  <c r="P64" i="10" s="1"/>
  <c r="V64" i="10"/>
  <c r="R64" i="10"/>
  <c r="W64" i="10"/>
  <c r="O63" i="10"/>
  <c r="P63" i="10" s="1"/>
  <c r="V63" i="10"/>
  <c r="R63" i="10"/>
  <c r="W63" i="10"/>
  <c r="O62" i="10"/>
  <c r="P62" i="10" s="1"/>
  <c r="V62" i="10"/>
  <c r="R62" i="10"/>
  <c r="W62" i="10"/>
  <c r="O61" i="10"/>
  <c r="P61" i="10" s="1"/>
  <c r="V61" i="10"/>
  <c r="R61" i="10"/>
  <c r="W61" i="10"/>
  <c r="O60" i="10"/>
  <c r="P60" i="10" s="1"/>
  <c r="V60" i="10"/>
  <c r="R60" i="10"/>
  <c r="W60" i="10"/>
  <c r="O59" i="10"/>
  <c r="P59" i="10" s="1"/>
  <c r="V59" i="10"/>
  <c r="R59" i="10"/>
  <c r="W59" i="10"/>
  <c r="O58" i="10"/>
  <c r="P58" i="10" s="1"/>
  <c r="V58" i="10"/>
  <c r="R58" i="10"/>
  <c r="AA6" i="10" s="1"/>
  <c r="AA7" i="10" s="1"/>
  <c r="AA8" i="10" s="1"/>
  <c r="AC6" i="10" s="1"/>
  <c r="AC7" i="10" s="1"/>
  <c r="AC8" i="10" s="1"/>
  <c r="W58" i="10"/>
  <c r="V64" i="9"/>
  <c r="R64" i="9"/>
  <c r="O64" i="9"/>
  <c r="P64" i="9" s="1"/>
  <c r="V63" i="9"/>
  <c r="R63" i="9"/>
  <c r="O63" i="9"/>
  <c r="P63" i="9" s="1"/>
  <c r="V62" i="9"/>
  <c r="R62" i="9"/>
  <c r="O62" i="9"/>
  <c r="P62" i="9" s="1"/>
  <c r="V61" i="9"/>
  <c r="R61" i="9"/>
  <c r="O61" i="9"/>
  <c r="P61" i="9" s="1"/>
  <c r="V60" i="9"/>
  <c r="R60" i="9"/>
  <c r="O60" i="9"/>
  <c r="P60" i="9" s="1"/>
  <c r="V59" i="9"/>
  <c r="R59" i="9"/>
  <c r="O59" i="9"/>
  <c r="P59" i="9" s="1"/>
  <c r="V58" i="9"/>
  <c r="R58" i="9"/>
  <c r="AA6" i="9" s="1"/>
  <c r="AA7" i="9" s="1"/>
  <c r="AA8" i="9" s="1"/>
  <c r="AC6" i="9" s="1"/>
  <c r="AC7" i="9" s="1"/>
  <c r="AC8" i="9" s="1"/>
  <c r="O58" i="9"/>
  <c r="P58" i="9" s="1"/>
  <c r="AA11" i="9"/>
  <c r="AA13" i="9" s="1"/>
  <c r="V69" i="8"/>
  <c r="R69" i="8"/>
  <c r="O69" i="8"/>
  <c r="P69" i="8" s="1"/>
  <c r="V68" i="8"/>
  <c r="R68" i="8"/>
  <c r="O68" i="8"/>
  <c r="P68" i="8" s="1"/>
  <c r="V67" i="8"/>
  <c r="R67" i="8"/>
  <c r="O67" i="8"/>
  <c r="P67" i="8" s="1"/>
  <c r="V66" i="8"/>
  <c r="R66" i="8"/>
  <c r="O66" i="8"/>
  <c r="P66" i="8" s="1"/>
  <c r="V65" i="8"/>
  <c r="R65" i="8"/>
  <c r="O65" i="8"/>
  <c r="P65" i="8" s="1"/>
  <c r="V64" i="8"/>
  <c r="R64" i="8"/>
  <c r="O64" i="8"/>
  <c r="P64" i="8" s="1"/>
  <c r="V63" i="8"/>
  <c r="R63" i="8"/>
  <c r="O63" i="8"/>
  <c r="P63" i="8" s="1"/>
  <c r="V62" i="8"/>
  <c r="R62" i="8"/>
  <c r="O62" i="8"/>
  <c r="P62" i="8" s="1"/>
  <c r="V61" i="8"/>
  <c r="R61" i="8"/>
  <c r="O61" i="8"/>
  <c r="P61" i="8" s="1"/>
  <c r="V60" i="8"/>
  <c r="R60" i="8"/>
  <c r="O60" i="8"/>
  <c r="P60" i="8" s="1"/>
  <c r="V59" i="8"/>
  <c r="R59" i="8"/>
  <c r="O59" i="8"/>
  <c r="P59" i="8" s="1"/>
  <c r="V58" i="8"/>
  <c r="R58" i="8"/>
  <c r="AA6" i="8" s="1"/>
  <c r="AA7" i="8" s="1"/>
  <c r="AA8" i="8" s="1"/>
  <c r="AC6" i="8" s="1"/>
  <c r="AC7" i="8" s="1"/>
  <c r="AC8" i="8" s="1"/>
  <c r="O58" i="8"/>
  <c r="P58" i="8" s="1"/>
  <c r="AA11" i="8"/>
  <c r="AA13" i="8" s="1"/>
  <c r="V62" i="6"/>
  <c r="R62" i="6"/>
  <c r="O62" i="6"/>
  <c r="P62" i="6" s="1"/>
  <c r="V61" i="6"/>
  <c r="R61" i="6"/>
  <c r="O61" i="6"/>
  <c r="P61" i="6" s="1"/>
  <c r="V60" i="6"/>
  <c r="R60" i="6"/>
  <c r="O60" i="6"/>
  <c r="P60" i="6" s="1"/>
  <c r="V59" i="6"/>
  <c r="R59" i="6"/>
  <c r="O59" i="6"/>
  <c r="P59" i="6" s="1"/>
  <c r="V58" i="6"/>
  <c r="R58" i="6"/>
  <c r="O58" i="6"/>
  <c r="P58" i="6" s="1"/>
  <c r="AA11" i="6"/>
  <c r="AA13" i="6" s="1"/>
  <c r="V71" i="5"/>
  <c r="R71" i="5"/>
  <c r="O71" i="5"/>
  <c r="P71" i="5" s="1"/>
  <c r="V70" i="5"/>
  <c r="R70" i="5"/>
  <c r="O70" i="5"/>
  <c r="P70" i="5" s="1"/>
  <c r="V69" i="5"/>
  <c r="R69" i="5"/>
  <c r="O69" i="5"/>
  <c r="P69" i="5" s="1"/>
  <c r="V68" i="5"/>
  <c r="R68" i="5"/>
  <c r="O68" i="5"/>
  <c r="P68" i="5" s="1"/>
  <c r="V67" i="5"/>
  <c r="R67" i="5"/>
  <c r="O67" i="5"/>
  <c r="P67" i="5" s="1"/>
  <c r="V66" i="5"/>
  <c r="R66" i="5"/>
  <c r="O66" i="5"/>
  <c r="P66" i="5" s="1"/>
  <c r="V65" i="5"/>
  <c r="R65" i="5"/>
  <c r="O65" i="5"/>
  <c r="P65" i="5" s="1"/>
  <c r="V64" i="5"/>
  <c r="R64" i="5"/>
  <c r="O64" i="5"/>
  <c r="P64" i="5" s="1"/>
  <c r="V63" i="5"/>
  <c r="R63" i="5"/>
  <c r="O63" i="5"/>
  <c r="P63" i="5" s="1"/>
  <c r="V62" i="5"/>
  <c r="R62" i="5"/>
  <c r="O62" i="5"/>
  <c r="P62" i="5" s="1"/>
  <c r="V61" i="5"/>
  <c r="R61" i="5"/>
  <c r="O61" i="5"/>
  <c r="P61" i="5" s="1"/>
  <c r="V60" i="5"/>
  <c r="R60" i="5"/>
  <c r="O60" i="5"/>
  <c r="P60" i="5" s="1"/>
  <c r="V59" i="5"/>
  <c r="R59" i="5"/>
  <c r="O59" i="5"/>
  <c r="P59" i="5" s="1"/>
  <c r="V58" i="5"/>
  <c r="R58" i="5"/>
  <c r="O58" i="5"/>
  <c r="P58" i="5" s="1"/>
  <c r="AA11" i="5"/>
  <c r="AA13" i="5" s="1"/>
  <c r="V154" i="4"/>
  <c r="R154" i="4"/>
  <c r="O154" i="4"/>
  <c r="P154" i="4" s="1"/>
  <c r="V153" i="4"/>
  <c r="R153" i="4"/>
  <c r="O153" i="4"/>
  <c r="P153" i="4" s="1"/>
  <c r="V152" i="4"/>
  <c r="R152" i="4"/>
  <c r="O152" i="4"/>
  <c r="P152" i="4" s="1"/>
  <c r="V151" i="4"/>
  <c r="R151" i="4"/>
  <c r="O151" i="4"/>
  <c r="P151" i="4" s="1"/>
  <c r="V150" i="4"/>
  <c r="R150" i="4"/>
  <c r="O150" i="4"/>
  <c r="P150" i="4" s="1"/>
  <c r="V149" i="4"/>
  <c r="R149" i="4"/>
  <c r="O149" i="4"/>
  <c r="P149" i="4" s="1"/>
  <c r="V148" i="4"/>
  <c r="R148" i="4"/>
  <c r="O148" i="4"/>
  <c r="P148" i="4" s="1"/>
  <c r="V147" i="4"/>
  <c r="R147" i="4"/>
  <c r="O147" i="4"/>
  <c r="P147" i="4" s="1"/>
  <c r="V146" i="4"/>
  <c r="R146" i="4"/>
  <c r="O146" i="4"/>
  <c r="P146" i="4" s="1"/>
  <c r="V145" i="4"/>
  <c r="R145" i="4"/>
  <c r="O145" i="4"/>
  <c r="P145" i="4" s="1"/>
  <c r="V144" i="4"/>
  <c r="R144" i="4"/>
  <c r="O144" i="4"/>
  <c r="P144" i="4" s="1"/>
  <c r="V143" i="4"/>
  <c r="R143" i="4"/>
  <c r="O143" i="4"/>
  <c r="P143" i="4" s="1"/>
  <c r="V142" i="4"/>
  <c r="R142" i="4"/>
  <c r="O142" i="4"/>
  <c r="P142" i="4" s="1"/>
  <c r="V141" i="4"/>
  <c r="R141" i="4"/>
  <c r="O141" i="4"/>
  <c r="P141" i="4" s="1"/>
  <c r="V140" i="4"/>
  <c r="R140" i="4"/>
  <c r="O140" i="4"/>
  <c r="P140" i="4" s="1"/>
  <c r="V139" i="4"/>
  <c r="R139" i="4"/>
  <c r="O139" i="4"/>
  <c r="P139" i="4" s="1"/>
  <c r="V138" i="4"/>
  <c r="R138" i="4"/>
  <c r="O138" i="4"/>
  <c r="P138" i="4" s="1"/>
  <c r="V137" i="4"/>
  <c r="R137" i="4"/>
  <c r="O137" i="4"/>
  <c r="P137" i="4" s="1"/>
  <c r="V136" i="4"/>
  <c r="R136" i="4"/>
  <c r="O136" i="4"/>
  <c r="P136" i="4" s="1"/>
  <c r="V135" i="4"/>
  <c r="R135" i="4"/>
  <c r="O135" i="4"/>
  <c r="P135" i="4" s="1"/>
  <c r="V134" i="4"/>
  <c r="R134" i="4"/>
  <c r="O134" i="4"/>
  <c r="P134" i="4" s="1"/>
  <c r="V133" i="4"/>
  <c r="R133" i="4"/>
  <c r="O133" i="4"/>
  <c r="P133" i="4" s="1"/>
  <c r="V132" i="4"/>
  <c r="R132" i="4"/>
  <c r="O132" i="4"/>
  <c r="P132" i="4" s="1"/>
  <c r="V131" i="4"/>
  <c r="R131" i="4"/>
  <c r="O131" i="4"/>
  <c r="P131" i="4" s="1"/>
  <c r="V130" i="4"/>
  <c r="R130" i="4"/>
  <c r="O130" i="4"/>
  <c r="P130" i="4" s="1"/>
  <c r="V129" i="4"/>
  <c r="R129" i="4"/>
  <c r="O129" i="4"/>
  <c r="P129" i="4" s="1"/>
  <c r="V128" i="4"/>
  <c r="R128" i="4"/>
  <c r="O128" i="4"/>
  <c r="P128" i="4" s="1"/>
  <c r="V127" i="4"/>
  <c r="R127" i="4"/>
  <c r="O127" i="4"/>
  <c r="P127" i="4" s="1"/>
  <c r="V126" i="4"/>
  <c r="R126" i="4"/>
  <c r="O126" i="4"/>
  <c r="P126" i="4" s="1"/>
  <c r="V125" i="4"/>
  <c r="R125" i="4"/>
  <c r="O125" i="4"/>
  <c r="P125" i="4" s="1"/>
  <c r="V124" i="4"/>
  <c r="R124" i="4"/>
  <c r="O124" i="4"/>
  <c r="P124" i="4" s="1"/>
  <c r="V123" i="4"/>
  <c r="R123" i="4"/>
  <c r="O123" i="4"/>
  <c r="P123" i="4" s="1"/>
  <c r="V122" i="4"/>
  <c r="R122" i="4"/>
  <c r="O122" i="4"/>
  <c r="P122" i="4" s="1"/>
  <c r="V121" i="4"/>
  <c r="R121" i="4"/>
  <c r="O121" i="4"/>
  <c r="P121" i="4" s="1"/>
  <c r="V120" i="4"/>
  <c r="R120" i="4"/>
  <c r="O120" i="4"/>
  <c r="P120" i="4" s="1"/>
  <c r="V119" i="4"/>
  <c r="R119" i="4"/>
  <c r="O119" i="4"/>
  <c r="P119" i="4" s="1"/>
  <c r="V118" i="4"/>
  <c r="R118" i="4"/>
  <c r="O118" i="4"/>
  <c r="P118" i="4" s="1"/>
  <c r="V117" i="4"/>
  <c r="R117" i="4"/>
  <c r="O117" i="4"/>
  <c r="P117" i="4" s="1"/>
  <c r="V116" i="4"/>
  <c r="R116" i="4"/>
  <c r="O116" i="4"/>
  <c r="P116" i="4" s="1"/>
  <c r="V115" i="4"/>
  <c r="R115" i="4"/>
  <c r="O115" i="4"/>
  <c r="P115" i="4" s="1"/>
  <c r="V114" i="4"/>
  <c r="R114" i="4"/>
  <c r="O114" i="4"/>
  <c r="P114" i="4" s="1"/>
  <c r="V113" i="4"/>
  <c r="R113" i="4"/>
  <c r="O113" i="4"/>
  <c r="P113" i="4" s="1"/>
  <c r="V112" i="4"/>
  <c r="R112" i="4"/>
  <c r="O112" i="4"/>
  <c r="P112" i="4" s="1"/>
  <c r="V111" i="4"/>
  <c r="R111" i="4"/>
  <c r="O111" i="4"/>
  <c r="P111" i="4" s="1"/>
  <c r="V110" i="4"/>
  <c r="R110" i="4"/>
  <c r="O110" i="4"/>
  <c r="P110" i="4" s="1"/>
  <c r="V109" i="4"/>
  <c r="R109" i="4"/>
  <c r="O109" i="4"/>
  <c r="P109" i="4" s="1"/>
  <c r="V108" i="4"/>
  <c r="R108" i="4"/>
  <c r="O108" i="4"/>
  <c r="P108" i="4" s="1"/>
  <c r="V107" i="4"/>
  <c r="R107" i="4"/>
  <c r="O107" i="4"/>
  <c r="P107" i="4" s="1"/>
  <c r="V106" i="4"/>
  <c r="R106" i="4"/>
  <c r="O106" i="4"/>
  <c r="P106" i="4" s="1"/>
  <c r="V105" i="4"/>
  <c r="R105" i="4"/>
  <c r="O105" i="4"/>
  <c r="P105" i="4" s="1"/>
  <c r="V104" i="4"/>
  <c r="R104" i="4"/>
  <c r="O104" i="4"/>
  <c r="P104" i="4" s="1"/>
  <c r="V103" i="4"/>
  <c r="R103" i="4"/>
  <c r="O103" i="4"/>
  <c r="P103" i="4" s="1"/>
  <c r="V102" i="4"/>
  <c r="R102" i="4"/>
  <c r="O102" i="4"/>
  <c r="P102" i="4" s="1"/>
  <c r="V101" i="4"/>
  <c r="R101" i="4"/>
  <c r="O101" i="4"/>
  <c r="P101" i="4" s="1"/>
  <c r="V100" i="4"/>
  <c r="R100" i="4"/>
  <c r="O100" i="4"/>
  <c r="P100" i="4" s="1"/>
  <c r="V99" i="4"/>
  <c r="R99" i="4"/>
  <c r="O99" i="4"/>
  <c r="P99" i="4" s="1"/>
  <c r="V98" i="4"/>
  <c r="R98" i="4"/>
  <c r="O98" i="4"/>
  <c r="P98" i="4" s="1"/>
  <c r="V97" i="4"/>
  <c r="R97" i="4"/>
  <c r="O97" i="4"/>
  <c r="P97" i="4" s="1"/>
  <c r="V96" i="4"/>
  <c r="R96" i="4"/>
  <c r="O96" i="4"/>
  <c r="P96" i="4" s="1"/>
  <c r="V95" i="4"/>
  <c r="R95" i="4"/>
  <c r="O95" i="4"/>
  <c r="P95" i="4" s="1"/>
  <c r="V94" i="4"/>
  <c r="R94" i="4"/>
  <c r="O94" i="4"/>
  <c r="P94" i="4" s="1"/>
  <c r="V93" i="4"/>
  <c r="R93" i="4"/>
  <c r="O93" i="4"/>
  <c r="P93" i="4" s="1"/>
  <c r="V92" i="4"/>
  <c r="R92" i="4"/>
  <c r="O92" i="4"/>
  <c r="P92" i="4" s="1"/>
  <c r="V91" i="4"/>
  <c r="R91" i="4"/>
  <c r="O91" i="4"/>
  <c r="P91" i="4" s="1"/>
  <c r="V90" i="4"/>
  <c r="R90" i="4"/>
  <c r="O90" i="4"/>
  <c r="P90" i="4" s="1"/>
  <c r="V89" i="4"/>
  <c r="R89" i="4"/>
  <c r="O89" i="4"/>
  <c r="P89" i="4" s="1"/>
  <c r="V88" i="4"/>
  <c r="R88" i="4"/>
  <c r="O88" i="4"/>
  <c r="P88" i="4" s="1"/>
  <c r="V87" i="4"/>
  <c r="R87" i="4"/>
  <c r="O87" i="4"/>
  <c r="P87" i="4" s="1"/>
  <c r="V86" i="4"/>
  <c r="R86" i="4"/>
  <c r="O86" i="4"/>
  <c r="P86" i="4" s="1"/>
  <c r="V85" i="4"/>
  <c r="R85" i="4"/>
  <c r="O85" i="4"/>
  <c r="P85" i="4" s="1"/>
  <c r="V84" i="4"/>
  <c r="R84" i="4"/>
  <c r="O84" i="4"/>
  <c r="P84" i="4" s="1"/>
  <c r="V83" i="4"/>
  <c r="R83" i="4"/>
  <c r="O83" i="4"/>
  <c r="P83" i="4" s="1"/>
  <c r="V82" i="4"/>
  <c r="R82" i="4"/>
  <c r="O82" i="4"/>
  <c r="P82" i="4" s="1"/>
  <c r="V81" i="4"/>
  <c r="R81" i="4"/>
  <c r="O81" i="4"/>
  <c r="P81" i="4" s="1"/>
  <c r="V80" i="4"/>
  <c r="R80" i="4"/>
  <c r="O80" i="4"/>
  <c r="P80" i="4" s="1"/>
  <c r="V79" i="4"/>
  <c r="R79" i="4"/>
  <c r="O79" i="4"/>
  <c r="P79" i="4" s="1"/>
  <c r="V78" i="4"/>
  <c r="R78" i="4"/>
  <c r="O78" i="4"/>
  <c r="P78" i="4" s="1"/>
  <c r="V77" i="4"/>
  <c r="R77" i="4"/>
  <c r="O77" i="4"/>
  <c r="P77" i="4" s="1"/>
  <c r="V76" i="4"/>
  <c r="R76" i="4"/>
  <c r="O76" i="4"/>
  <c r="P76" i="4" s="1"/>
  <c r="V75" i="4"/>
  <c r="R75" i="4"/>
  <c r="O75" i="4"/>
  <c r="P75" i="4" s="1"/>
  <c r="V74" i="4"/>
  <c r="R74" i="4"/>
  <c r="O74" i="4"/>
  <c r="P74" i="4" s="1"/>
  <c r="V73" i="4"/>
  <c r="R73" i="4"/>
  <c r="O73" i="4"/>
  <c r="P73" i="4" s="1"/>
  <c r="V72" i="4"/>
  <c r="R72" i="4"/>
  <c r="O72" i="4"/>
  <c r="P72" i="4" s="1"/>
  <c r="V71" i="4"/>
  <c r="R71" i="4"/>
  <c r="O71" i="4"/>
  <c r="P71" i="4" s="1"/>
  <c r="V70" i="4"/>
  <c r="R70" i="4"/>
  <c r="O70" i="4"/>
  <c r="P70" i="4" s="1"/>
  <c r="V69" i="4"/>
  <c r="R69" i="4"/>
  <c r="O69" i="4"/>
  <c r="P69" i="4" s="1"/>
  <c r="V68" i="4"/>
  <c r="R68" i="4"/>
  <c r="O68" i="4"/>
  <c r="P68" i="4" s="1"/>
  <c r="V67" i="4"/>
  <c r="R67" i="4"/>
  <c r="O67" i="4"/>
  <c r="P67" i="4" s="1"/>
  <c r="V66" i="4"/>
  <c r="R66" i="4"/>
  <c r="O66" i="4"/>
  <c r="P66" i="4" s="1"/>
  <c r="V65" i="4"/>
  <c r="R65" i="4"/>
  <c r="O65" i="4"/>
  <c r="P65" i="4" s="1"/>
  <c r="V64" i="4"/>
  <c r="R64" i="4"/>
  <c r="O64" i="4"/>
  <c r="P64" i="4" s="1"/>
  <c r="V63" i="4"/>
  <c r="R63" i="4"/>
  <c r="O63" i="4"/>
  <c r="P63" i="4" s="1"/>
  <c r="V62" i="4"/>
  <c r="R62" i="4"/>
  <c r="O62" i="4"/>
  <c r="P62" i="4" s="1"/>
  <c r="V61" i="4"/>
  <c r="R61" i="4"/>
  <c r="O61" i="4"/>
  <c r="P61" i="4" s="1"/>
  <c r="V60" i="4"/>
  <c r="R60" i="4"/>
  <c r="O60" i="4"/>
  <c r="P60" i="4" s="1"/>
  <c r="V59" i="4"/>
  <c r="R59" i="4"/>
  <c r="O59" i="4"/>
  <c r="P59" i="4" s="1"/>
  <c r="V58" i="4"/>
  <c r="R58" i="4"/>
  <c r="AA6" i="4" s="1"/>
  <c r="AA7" i="4" s="1"/>
  <c r="AA8" i="4" s="1"/>
  <c r="AC6" i="4" s="1"/>
  <c r="AC7" i="4" s="1"/>
  <c r="AC8" i="4" s="1"/>
  <c r="O58" i="4"/>
  <c r="P58" i="4" s="1"/>
  <c r="AA11" i="4"/>
  <c r="AA13" i="4" s="1"/>
  <c r="V71" i="3"/>
  <c r="R71" i="3"/>
  <c r="O71" i="3"/>
  <c r="P71" i="3" s="1"/>
  <c r="V70" i="3"/>
  <c r="R70" i="3"/>
  <c r="O70" i="3"/>
  <c r="P70" i="3" s="1"/>
  <c r="V69" i="3"/>
  <c r="R69" i="3"/>
  <c r="O69" i="3"/>
  <c r="P69" i="3" s="1"/>
  <c r="V68" i="3"/>
  <c r="R68" i="3"/>
  <c r="O68" i="3"/>
  <c r="P68" i="3" s="1"/>
  <c r="V67" i="3"/>
  <c r="R67" i="3"/>
  <c r="O67" i="3"/>
  <c r="P67" i="3" s="1"/>
  <c r="V66" i="3"/>
  <c r="R66" i="3"/>
  <c r="O66" i="3"/>
  <c r="P66" i="3" s="1"/>
  <c r="V65" i="3"/>
  <c r="R65" i="3"/>
  <c r="O65" i="3"/>
  <c r="P65" i="3" s="1"/>
  <c r="V64" i="3"/>
  <c r="R64" i="3"/>
  <c r="O64" i="3"/>
  <c r="P64" i="3" s="1"/>
  <c r="V63" i="3"/>
  <c r="R63" i="3"/>
  <c r="O63" i="3"/>
  <c r="P63" i="3" s="1"/>
  <c r="V62" i="3"/>
  <c r="R62" i="3"/>
  <c r="O62" i="3"/>
  <c r="P62" i="3" s="1"/>
  <c r="V61" i="3"/>
  <c r="R61" i="3"/>
  <c r="O61" i="3"/>
  <c r="P61" i="3" s="1"/>
  <c r="V60" i="3"/>
  <c r="R60" i="3"/>
  <c r="O60" i="3"/>
  <c r="P60" i="3" s="1"/>
  <c r="V59" i="3"/>
  <c r="R59" i="3"/>
  <c r="O59" i="3"/>
  <c r="P59" i="3" s="1"/>
  <c r="V58" i="3"/>
  <c r="R58" i="3"/>
  <c r="AA6" i="3" s="1"/>
  <c r="AA7" i="3" s="1"/>
  <c r="AA8" i="3" s="1"/>
  <c r="AC6" i="3" s="1"/>
  <c r="AC7" i="3" s="1"/>
  <c r="AC8" i="3" s="1"/>
  <c r="O58" i="3"/>
  <c r="P58" i="3" s="1"/>
  <c r="AA11" i="3"/>
  <c r="AA13" i="3" s="1"/>
  <c r="W86" i="2"/>
  <c r="S86" i="2"/>
  <c r="P86" i="2"/>
  <c r="Q86" i="2" s="1"/>
  <c r="W85" i="2"/>
  <c r="S85" i="2"/>
  <c r="P85" i="2"/>
  <c r="Q85" i="2" s="1"/>
  <c r="W84" i="2"/>
  <c r="S84" i="2"/>
  <c r="P84" i="2"/>
  <c r="Q84" i="2" s="1"/>
  <c r="W83" i="2"/>
  <c r="S83" i="2"/>
  <c r="P83" i="2"/>
  <c r="Q83" i="2" s="1"/>
  <c r="W82" i="2"/>
  <c r="S82" i="2"/>
  <c r="P82" i="2"/>
  <c r="Q82" i="2" s="1"/>
  <c r="W81" i="2"/>
  <c r="S81" i="2"/>
  <c r="P81" i="2"/>
  <c r="Q81" i="2" s="1"/>
  <c r="W80" i="2"/>
  <c r="S80" i="2"/>
  <c r="P80" i="2"/>
  <c r="Q80" i="2" s="1"/>
  <c r="W79" i="2"/>
  <c r="S79" i="2"/>
  <c r="P79" i="2"/>
  <c r="Q79" i="2" s="1"/>
  <c r="W78" i="2"/>
  <c r="S78" i="2"/>
  <c r="P78" i="2"/>
  <c r="Q78" i="2" s="1"/>
  <c r="W77" i="2"/>
  <c r="S77" i="2"/>
  <c r="P77" i="2"/>
  <c r="Q77" i="2" s="1"/>
  <c r="W76" i="2"/>
  <c r="S76" i="2"/>
  <c r="P76" i="2"/>
  <c r="Q76" i="2" s="1"/>
  <c r="W75" i="2"/>
  <c r="S75" i="2"/>
  <c r="P75" i="2"/>
  <c r="Q75" i="2" s="1"/>
  <c r="W74" i="2"/>
  <c r="S74" i="2"/>
  <c r="P74" i="2"/>
  <c r="Q74" i="2" s="1"/>
  <c r="W73" i="2"/>
  <c r="S73" i="2"/>
  <c r="P73" i="2"/>
  <c r="Q73" i="2" s="1"/>
  <c r="W72" i="2"/>
  <c r="S72" i="2"/>
  <c r="P72" i="2"/>
  <c r="Q72" i="2" s="1"/>
  <c r="W71" i="2"/>
  <c r="S71" i="2"/>
  <c r="P71" i="2"/>
  <c r="Q71" i="2" s="1"/>
  <c r="W70" i="2"/>
  <c r="S70" i="2"/>
  <c r="P70" i="2"/>
  <c r="Q70" i="2" s="1"/>
  <c r="W69" i="2"/>
  <c r="S69" i="2"/>
  <c r="P69" i="2"/>
  <c r="Q69" i="2" s="1"/>
  <c r="W68" i="2"/>
  <c r="S68" i="2"/>
  <c r="P68" i="2"/>
  <c r="Q68" i="2" s="1"/>
  <c r="W67" i="2"/>
  <c r="S67" i="2"/>
  <c r="P67" i="2"/>
  <c r="Q67" i="2" s="1"/>
  <c r="W66" i="2"/>
  <c r="S66" i="2"/>
  <c r="P66" i="2"/>
  <c r="Q66" i="2" s="1"/>
  <c r="W65" i="2"/>
  <c r="S65" i="2"/>
  <c r="P65" i="2"/>
  <c r="Q65" i="2" s="1"/>
  <c r="W64" i="2"/>
  <c r="S64" i="2"/>
  <c r="P64" i="2"/>
  <c r="Q64" i="2" s="1"/>
  <c r="W63" i="2"/>
  <c r="S63" i="2"/>
  <c r="P63" i="2"/>
  <c r="Q63" i="2" s="1"/>
  <c r="W62" i="2"/>
  <c r="S62" i="2"/>
  <c r="P62" i="2"/>
  <c r="Q62" i="2" s="1"/>
  <c r="W61" i="2"/>
  <c r="S61" i="2"/>
  <c r="P61" i="2"/>
  <c r="Q61" i="2" s="1"/>
  <c r="W60" i="2"/>
  <c r="S60" i="2"/>
  <c r="P60" i="2"/>
  <c r="Q60" i="2" s="1"/>
  <c r="W59" i="2"/>
  <c r="S59" i="2"/>
  <c r="P59" i="2"/>
  <c r="Q59" i="2" s="1"/>
  <c r="W58" i="2"/>
  <c r="S58" i="2"/>
  <c r="AB6" i="2" s="1"/>
  <c r="AB7" i="2" s="1"/>
  <c r="AB8" i="2" s="1"/>
  <c r="AD6" i="2" s="1"/>
  <c r="AD7" i="2" s="1"/>
  <c r="AD8" i="2" s="1"/>
  <c r="P58" i="2"/>
  <c r="Q58" i="2" s="1"/>
  <c r="AB11" i="2"/>
  <c r="AB13" i="2" s="1"/>
  <c r="V156" i="1"/>
  <c r="R156" i="1"/>
  <c r="O156" i="1"/>
  <c r="P156" i="1" s="1"/>
  <c r="V155" i="1"/>
  <c r="R155" i="1"/>
  <c r="O155" i="1"/>
  <c r="P155" i="1" s="1"/>
  <c r="V154" i="1"/>
  <c r="R154" i="1"/>
  <c r="O154" i="1"/>
  <c r="P154" i="1" s="1"/>
  <c r="V153" i="1"/>
  <c r="R153" i="1"/>
  <c r="O153" i="1"/>
  <c r="P153" i="1" s="1"/>
  <c r="V152" i="1"/>
  <c r="R152" i="1"/>
  <c r="O152" i="1"/>
  <c r="P152" i="1" s="1"/>
  <c r="V151" i="1"/>
  <c r="R151" i="1"/>
  <c r="O151" i="1"/>
  <c r="P151" i="1" s="1"/>
  <c r="V150" i="1"/>
  <c r="R150" i="1"/>
  <c r="O150" i="1"/>
  <c r="P150" i="1" s="1"/>
  <c r="V149" i="1"/>
  <c r="R149" i="1"/>
  <c r="O149" i="1"/>
  <c r="P149" i="1" s="1"/>
  <c r="V148" i="1"/>
  <c r="R148" i="1"/>
  <c r="O148" i="1"/>
  <c r="P148" i="1" s="1"/>
  <c r="V147" i="1"/>
  <c r="R147" i="1"/>
  <c r="O147" i="1"/>
  <c r="P147" i="1" s="1"/>
  <c r="V146" i="1"/>
  <c r="R146" i="1"/>
  <c r="O146" i="1"/>
  <c r="P146" i="1" s="1"/>
  <c r="V145" i="1"/>
  <c r="R145" i="1"/>
  <c r="O145" i="1"/>
  <c r="P145" i="1" s="1"/>
  <c r="V144" i="1"/>
  <c r="R144" i="1"/>
  <c r="O144" i="1"/>
  <c r="P144" i="1" s="1"/>
  <c r="V143" i="1"/>
  <c r="R143" i="1"/>
  <c r="O143" i="1"/>
  <c r="P143" i="1" s="1"/>
  <c r="V142" i="1"/>
  <c r="R142" i="1"/>
  <c r="O142" i="1"/>
  <c r="P142" i="1" s="1"/>
  <c r="V141" i="1"/>
  <c r="R141" i="1"/>
  <c r="O141" i="1"/>
  <c r="P141" i="1" s="1"/>
  <c r="V140" i="1"/>
  <c r="R140" i="1"/>
  <c r="O140" i="1"/>
  <c r="P140" i="1" s="1"/>
  <c r="V139" i="1"/>
  <c r="R139" i="1"/>
  <c r="O139" i="1"/>
  <c r="P139" i="1" s="1"/>
  <c r="V138" i="1"/>
  <c r="R138" i="1"/>
  <c r="O138" i="1"/>
  <c r="P138" i="1" s="1"/>
  <c r="V137" i="1"/>
  <c r="R137" i="1"/>
  <c r="O137" i="1"/>
  <c r="P137" i="1" s="1"/>
  <c r="V136" i="1"/>
  <c r="R136" i="1"/>
  <c r="O136" i="1"/>
  <c r="P136" i="1" s="1"/>
  <c r="V135" i="1"/>
  <c r="R135" i="1"/>
  <c r="O135" i="1"/>
  <c r="P135" i="1" s="1"/>
  <c r="V134" i="1"/>
  <c r="R134" i="1"/>
  <c r="O134" i="1"/>
  <c r="P134" i="1" s="1"/>
  <c r="V133" i="1"/>
  <c r="R133" i="1"/>
  <c r="O133" i="1"/>
  <c r="P133" i="1" s="1"/>
  <c r="V132" i="1"/>
  <c r="R132" i="1"/>
  <c r="O132" i="1"/>
  <c r="P132" i="1" s="1"/>
  <c r="V131" i="1"/>
  <c r="R131" i="1"/>
  <c r="O131" i="1"/>
  <c r="P131" i="1" s="1"/>
  <c r="V130" i="1"/>
  <c r="R130" i="1"/>
  <c r="O130" i="1"/>
  <c r="P130" i="1" s="1"/>
  <c r="V129" i="1"/>
  <c r="R129" i="1"/>
  <c r="O129" i="1"/>
  <c r="P129" i="1" s="1"/>
  <c r="V128" i="1"/>
  <c r="R128" i="1"/>
  <c r="O128" i="1"/>
  <c r="P128" i="1" s="1"/>
  <c r="V127" i="1"/>
  <c r="R127" i="1"/>
  <c r="O127" i="1"/>
  <c r="P127" i="1" s="1"/>
  <c r="V126" i="1"/>
  <c r="R126" i="1"/>
  <c r="O126" i="1"/>
  <c r="P126" i="1" s="1"/>
  <c r="V125" i="1"/>
  <c r="R125" i="1"/>
  <c r="O125" i="1"/>
  <c r="P125" i="1" s="1"/>
  <c r="V124" i="1"/>
  <c r="R124" i="1"/>
  <c r="O124" i="1"/>
  <c r="P124" i="1" s="1"/>
  <c r="V123" i="1"/>
  <c r="R123" i="1"/>
  <c r="O123" i="1"/>
  <c r="P123" i="1" s="1"/>
  <c r="V122" i="1"/>
  <c r="R122" i="1"/>
  <c r="O122" i="1"/>
  <c r="P122" i="1" s="1"/>
  <c r="V121" i="1"/>
  <c r="R121" i="1"/>
  <c r="O121" i="1"/>
  <c r="P121" i="1" s="1"/>
  <c r="V120" i="1"/>
  <c r="R120" i="1"/>
  <c r="O120" i="1"/>
  <c r="P120" i="1" s="1"/>
  <c r="V119" i="1"/>
  <c r="R119" i="1"/>
  <c r="O119" i="1"/>
  <c r="P119" i="1" s="1"/>
  <c r="V118" i="1"/>
  <c r="R118" i="1"/>
  <c r="O118" i="1"/>
  <c r="P118" i="1" s="1"/>
  <c r="V117" i="1"/>
  <c r="R117" i="1"/>
  <c r="O117" i="1"/>
  <c r="P117" i="1" s="1"/>
  <c r="V116" i="1"/>
  <c r="R116" i="1"/>
  <c r="O116" i="1"/>
  <c r="P116" i="1" s="1"/>
  <c r="V115" i="1"/>
  <c r="R115" i="1"/>
  <c r="O115" i="1"/>
  <c r="P115" i="1" s="1"/>
  <c r="V114" i="1"/>
  <c r="R114" i="1"/>
  <c r="O114" i="1"/>
  <c r="P114" i="1" s="1"/>
  <c r="V113" i="1"/>
  <c r="R113" i="1"/>
  <c r="O113" i="1"/>
  <c r="P113" i="1" s="1"/>
  <c r="V112" i="1"/>
  <c r="R112" i="1"/>
  <c r="O112" i="1"/>
  <c r="P112" i="1" s="1"/>
  <c r="V111" i="1"/>
  <c r="R111" i="1"/>
  <c r="O111" i="1"/>
  <c r="P111" i="1" s="1"/>
  <c r="V110" i="1"/>
  <c r="R110" i="1"/>
  <c r="O110" i="1"/>
  <c r="P110" i="1" s="1"/>
  <c r="V109" i="1"/>
  <c r="R109" i="1"/>
  <c r="O109" i="1"/>
  <c r="P109" i="1" s="1"/>
  <c r="V108" i="1"/>
  <c r="R108" i="1"/>
  <c r="O108" i="1"/>
  <c r="P108" i="1" s="1"/>
  <c r="V107" i="1"/>
  <c r="R107" i="1"/>
  <c r="O107" i="1"/>
  <c r="P107" i="1" s="1"/>
  <c r="V106" i="1"/>
  <c r="R106" i="1"/>
  <c r="O106" i="1"/>
  <c r="P106" i="1" s="1"/>
  <c r="V105" i="1"/>
  <c r="R105" i="1"/>
  <c r="O105" i="1"/>
  <c r="P105" i="1" s="1"/>
  <c r="V104" i="1"/>
  <c r="R104" i="1"/>
  <c r="O104" i="1"/>
  <c r="P104" i="1" s="1"/>
  <c r="V103" i="1"/>
  <c r="R103" i="1"/>
  <c r="O103" i="1"/>
  <c r="P103" i="1" s="1"/>
  <c r="V102" i="1"/>
  <c r="R102" i="1"/>
  <c r="O102" i="1"/>
  <c r="P102" i="1" s="1"/>
  <c r="V101" i="1"/>
  <c r="R101" i="1"/>
  <c r="O101" i="1"/>
  <c r="P101" i="1" s="1"/>
  <c r="V100" i="1"/>
  <c r="R100" i="1"/>
  <c r="O100" i="1"/>
  <c r="P100" i="1" s="1"/>
  <c r="V99" i="1"/>
  <c r="R99" i="1"/>
  <c r="O99" i="1"/>
  <c r="P99" i="1" s="1"/>
  <c r="V98" i="1"/>
  <c r="R98" i="1"/>
  <c r="O98" i="1"/>
  <c r="P98" i="1" s="1"/>
  <c r="V97" i="1"/>
  <c r="R97" i="1"/>
  <c r="O97" i="1"/>
  <c r="P97" i="1" s="1"/>
  <c r="V96" i="1"/>
  <c r="R96" i="1"/>
  <c r="O96" i="1"/>
  <c r="P96" i="1" s="1"/>
  <c r="V95" i="1"/>
  <c r="R95" i="1"/>
  <c r="O95" i="1"/>
  <c r="P95" i="1" s="1"/>
  <c r="V94" i="1"/>
  <c r="R94" i="1"/>
  <c r="O94" i="1"/>
  <c r="P94" i="1" s="1"/>
  <c r="V93" i="1"/>
  <c r="R93" i="1"/>
  <c r="O93" i="1"/>
  <c r="P93" i="1" s="1"/>
  <c r="V92" i="1"/>
  <c r="R92" i="1"/>
  <c r="O92" i="1"/>
  <c r="P92" i="1" s="1"/>
  <c r="V91" i="1"/>
  <c r="R91" i="1"/>
  <c r="O91" i="1"/>
  <c r="P91" i="1" s="1"/>
  <c r="V90" i="1"/>
  <c r="R90" i="1"/>
  <c r="O90" i="1"/>
  <c r="P90" i="1" s="1"/>
  <c r="V89" i="1"/>
  <c r="R89" i="1"/>
  <c r="O89" i="1"/>
  <c r="P89" i="1" s="1"/>
  <c r="V88" i="1"/>
  <c r="R88" i="1"/>
  <c r="O88" i="1"/>
  <c r="P88" i="1" s="1"/>
  <c r="V87" i="1"/>
  <c r="R87" i="1"/>
  <c r="O87" i="1"/>
  <c r="P87" i="1" s="1"/>
  <c r="V86" i="1"/>
  <c r="R86" i="1"/>
  <c r="O86" i="1"/>
  <c r="P86" i="1" s="1"/>
  <c r="V85" i="1"/>
  <c r="R85" i="1"/>
  <c r="O85" i="1"/>
  <c r="P85" i="1" s="1"/>
  <c r="V84" i="1"/>
  <c r="R84" i="1"/>
  <c r="O84" i="1"/>
  <c r="P84" i="1" s="1"/>
  <c r="V83" i="1"/>
  <c r="R83" i="1"/>
  <c r="O83" i="1"/>
  <c r="P83" i="1" s="1"/>
  <c r="V82" i="1"/>
  <c r="R82" i="1"/>
  <c r="O82" i="1"/>
  <c r="P82" i="1" s="1"/>
  <c r="V81" i="1"/>
  <c r="R81" i="1"/>
  <c r="O81" i="1"/>
  <c r="P81" i="1" s="1"/>
  <c r="V80" i="1"/>
  <c r="R80" i="1"/>
  <c r="O80" i="1"/>
  <c r="P80" i="1" s="1"/>
  <c r="V79" i="1"/>
  <c r="R79" i="1"/>
  <c r="O79" i="1"/>
  <c r="P79" i="1" s="1"/>
  <c r="V78" i="1"/>
  <c r="R78" i="1"/>
  <c r="O78" i="1"/>
  <c r="P78" i="1" s="1"/>
  <c r="V77" i="1"/>
  <c r="R77" i="1"/>
  <c r="O77" i="1"/>
  <c r="P77" i="1" s="1"/>
  <c r="V76" i="1"/>
  <c r="R76" i="1"/>
  <c r="O76" i="1"/>
  <c r="P76" i="1" s="1"/>
  <c r="V75" i="1"/>
  <c r="R75" i="1"/>
  <c r="O75" i="1"/>
  <c r="P75" i="1" s="1"/>
  <c r="V74" i="1"/>
  <c r="R74" i="1"/>
  <c r="O74" i="1"/>
  <c r="P74" i="1" s="1"/>
  <c r="V73" i="1"/>
  <c r="R73" i="1"/>
  <c r="O73" i="1"/>
  <c r="P73" i="1" s="1"/>
  <c r="V72" i="1"/>
  <c r="R72" i="1"/>
  <c r="O72" i="1"/>
  <c r="P72" i="1" s="1"/>
  <c r="V71" i="1"/>
  <c r="R71" i="1"/>
  <c r="O71" i="1"/>
  <c r="P71" i="1" s="1"/>
  <c r="V70" i="1"/>
  <c r="R70" i="1"/>
  <c r="O70" i="1"/>
  <c r="P70" i="1" s="1"/>
  <c r="V69" i="1"/>
  <c r="R69" i="1"/>
  <c r="O69" i="1"/>
  <c r="P69" i="1" s="1"/>
  <c r="V68" i="1"/>
  <c r="R68" i="1"/>
  <c r="O68" i="1"/>
  <c r="P68" i="1" s="1"/>
  <c r="V67" i="1"/>
  <c r="R67" i="1"/>
  <c r="O67" i="1"/>
  <c r="P67" i="1" s="1"/>
  <c r="V66" i="1"/>
  <c r="R66" i="1"/>
  <c r="O66" i="1"/>
  <c r="P66" i="1" s="1"/>
  <c r="V65" i="1"/>
  <c r="R65" i="1"/>
  <c r="O65" i="1"/>
  <c r="P65" i="1" s="1"/>
  <c r="V64" i="1"/>
  <c r="R64" i="1"/>
  <c r="O64" i="1"/>
  <c r="P64" i="1" s="1"/>
  <c r="V63" i="1"/>
  <c r="R63" i="1"/>
  <c r="O63" i="1"/>
  <c r="P63" i="1" s="1"/>
  <c r="V62" i="1"/>
  <c r="R62" i="1"/>
  <c r="O62" i="1"/>
  <c r="P62" i="1" s="1"/>
  <c r="V61" i="1"/>
  <c r="R61" i="1"/>
  <c r="O61" i="1"/>
  <c r="P61" i="1" s="1"/>
  <c r="V60" i="1"/>
  <c r="R60" i="1"/>
  <c r="O60" i="1"/>
  <c r="P60" i="1" s="1"/>
  <c r="V59" i="1"/>
  <c r="R59" i="1"/>
  <c r="O59" i="1"/>
  <c r="P59" i="1" s="1"/>
  <c r="V58" i="1"/>
  <c r="R58" i="1"/>
  <c r="AA6" i="1" s="1"/>
  <c r="AA7" i="1" s="1"/>
  <c r="AA8" i="1" s="1"/>
  <c r="AC6" i="1" s="1"/>
  <c r="AC7" i="1" s="1"/>
  <c r="AC8" i="1" s="1"/>
  <c r="O58" i="1"/>
  <c r="P58" i="1" s="1"/>
  <c r="Y86" i="2" l="1"/>
  <c r="AA86" i="2" s="1"/>
  <c r="Y85" i="2"/>
  <c r="AA85" i="2" s="1"/>
  <c r="Y84" i="2"/>
  <c r="AA84" i="2" s="1"/>
  <c r="Y83" i="2"/>
  <c r="AA83" i="2" s="1"/>
  <c r="Y82" i="2"/>
  <c r="AA82" i="2" s="1"/>
  <c r="Y81" i="2"/>
  <c r="AA81" i="2" s="1"/>
  <c r="Y80" i="2"/>
  <c r="AA80" i="2" s="1"/>
  <c r="Y79" i="2"/>
  <c r="AA79" i="2" s="1"/>
  <c r="Y78" i="2"/>
  <c r="AA78" i="2" s="1"/>
  <c r="Y77" i="2"/>
  <c r="AA77" i="2" s="1"/>
  <c r="Y76" i="2"/>
  <c r="AA76" i="2" s="1"/>
  <c r="Y75" i="2"/>
  <c r="AA75" i="2" s="1"/>
  <c r="Y74" i="2"/>
  <c r="AA74" i="2" s="1"/>
  <c r="Y73" i="2"/>
  <c r="AA73" i="2" s="1"/>
  <c r="Y72" i="2"/>
  <c r="AA72" i="2" s="1"/>
  <c r="Y71" i="2"/>
  <c r="AA71" i="2" s="1"/>
  <c r="Y70" i="2"/>
  <c r="AA70" i="2" s="1"/>
  <c r="Y69" i="2"/>
  <c r="AA69" i="2" s="1"/>
  <c r="Y68" i="2"/>
  <c r="AA68" i="2" s="1"/>
  <c r="Y67" i="2"/>
  <c r="AA67" i="2" s="1"/>
  <c r="Y66" i="2"/>
  <c r="AA66" i="2" s="1"/>
  <c r="Y65" i="2"/>
  <c r="AA65" i="2" s="1"/>
  <c r="Y64" i="2"/>
  <c r="AA64" i="2" s="1"/>
  <c r="Y63" i="2"/>
  <c r="AA63" i="2" s="1"/>
  <c r="Y62" i="2"/>
  <c r="AA62" i="2" s="1"/>
  <c r="Y61" i="2"/>
  <c r="AA61" i="2" s="1"/>
  <c r="Y60" i="2"/>
  <c r="AA60" i="2" s="1"/>
  <c r="Y59" i="2"/>
  <c r="AA59" i="2" s="1"/>
  <c r="Y58" i="2"/>
  <c r="AA58" i="2" s="1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X71" i="3"/>
  <c r="Z71" i="3" s="1"/>
  <c r="X70" i="3"/>
  <c r="Z70" i="3" s="1"/>
  <c r="X69" i="3"/>
  <c r="Z69" i="3" s="1"/>
  <c r="X68" i="3"/>
  <c r="Z68" i="3" s="1"/>
  <c r="X67" i="3"/>
  <c r="Z67" i="3" s="1"/>
  <c r="X66" i="3"/>
  <c r="Z66" i="3" s="1"/>
  <c r="X65" i="3"/>
  <c r="Z65" i="3" s="1"/>
  <c r="X64" i="3"/>
  <c r="Z64" i="3" s="1"/>
  <c r="X63" i="3"/>
  <c r="Z63" i="3" s="1"/>
  <c r="X62" i="3"/>
  <c r="Z62" i="3" s="1"/>
  <c r="X61" i="3"/>
  <c r="Z61" i="3" s="1"/>
  <c r="X60" i="3"/>
  <c r="Z60" i="3" s="1"/>
  <c r="X59" i="3"/>
  <c r="Z59" i="3" s="1"/>
  <c r="X58" i="3"/>
  <c r="Z58" i="3" s="1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X154" i="4"/>
  <c r="Z154" i="4" s="1"/>
  <c r="X153" i="4"/>
  <c r="Z153" i="4" s="1"/>
  <c r="X152" i="4"/>
  <c r="Z152" i="4" s="1"/>
  <c r="X151" i="4"/>
  <c r="Z151" i="4" s="1"/>
  <c r="X150" i="4"/>
  <c r="Z150" i="4" s="1"/>
  <c r="X149" i="4"/>
  <c r="Z149" i="4" s="1"/>
  <c r="X148" i="4"/>
  <c r="Z148" i="4" s="1"/>
  <c r="X147" i="4"/>
  <c r="Z147" i="4" s="1"/>
  <c r="X146" i="4"/>
  <c r="Z146" i="4" s="1"/>
  <c r="X145" i="4"/>
  <c r="Z145" i="4" s="1"/>
  <c r="X144" i="4"/>
  <c r="Z144" i="4" s="1"/>
  <c r="X143" i="4"/>
  <c r="Z143" i="4" s="1"/>
  <c r="X142" i="4"/>
  <c r="Z142" i="4" s="1"/>
  <c r="X141" i="4"/>
  <c r="Z141" i="4" s="1"/>
  <c r="X140" i="4"/>
  <c r="Z140" i="4" s="1"/>
  <c r="X139" i="4"/>
  <c r="Z139" i="4" s="1"/>
  <c r="X138" i="4"/>
  <c r="Z138" i="4" s="1"/>
  <c r="X137" i="4"/>
  <c r="Z137" i="4" s="1"/>
  <c r="X136" i="4"/>
  <c r="Z136" i="4" s="1"/>
  <c r="X135" i="4"/>
  <c r="Z135" i="4" s="1"/>
  <c r="X134" i="4"/>
  <c r="Z134" i="4" s="1"/>
  <c r="X133" i="4"/>
  <c r="Z133" i="4" s="1"/>
  <c r="X132" i="4"/>
  <c r="Z132" i="4" s="1"/>
  <c r="X131" i="4"/>
  <c r="Z131" i="4" s="1"/>
  <c r="X130" i="4"/>
  <c r="Z130" i="4" s="1"/>
  <c r="X129" i="4"/>
  <c r="Z129" i="4" s="1"/>
  <c r="X128" i="4"/>
  <c r="Z128" i="4" s="1"/>
  <c r="X127" i="4"/>
  <c r="Z127" i="4" s="1"/>
  <c r="X126" i="4"/>
  <c r="Z126" i="4" s="1"/>
  <c r="X125" i="4"/>
  <c r="Z125" i="4" s="1"/>
  <c r="X124" i="4"/>
  <c r="Z124" i="4" s="1"/>
  <c r="X123" i="4"/>
  <c r="Z123" i="4" s="1"/>
  <c r="X122" i="4"/>
  <c r="Z122" i="4" s="1"/>
  <c r="X121" i="4"/>
  <c r="Z121" i="4" s="1"/>
  <c r="X120" i="4"/>
  <c r="Z120" i="4" s="1"/>
  <c r="X119" i="4"/>
  <c r="Z119" i="4" s="1"/>
  <c r="X118" i="4"/>
  <c r="Z118" i="4" s="1"/>
  <c r="X117" i="4"/>
  <c r="Z117" i="4" s="1"/>
  <c r="X116" i="4"/>
  <c r="Z116" i="4" s="1"/>
  <c r="X115" i="4"/>
  <c r="Z115" i="4" s="1"/>
  <c r="X114" i="4"/>
  <c r="Z114" i="4" s="1"/>
  <c r="X113" i="4"/>
  <c r="Z113" i="4" s="1"/>
  <c r="X112" i="4"/>
  <c r="Z112" i="4" s="1"/>
  <c r="X111" i="4"/>
  <c r="Z111" i="4" s="1"/>
  <c r="X110" i="4"/>
  <c r="Z110" i="4" s="1"/>
  <c r="X109" i="4"/>
  <c r="Z109" i="4" s="1"/>
  <c r="X108" i="4"/>
  <c r="Z108" i="4" s="1"/>
  <c r="X107" i="4"/>
  <c r="Z107" i="4" s="1"/>
  <c r="X106" i="4"/>
  <c r="Z106" i="4" s="1"/>
  <c r="X105" i="4"/>
  <c r="Z105" i="4" s="1"/>
  <c r="X104" i="4"/>
  <c r="Z104" i="4" s="1"/>
  <c r="X103" i="4"/>
  <c r="Z103" i="4" s="1"/>
  <c r="X102" i="4"/>
  <c r="Z102" i="4" s="1"/>
  <c r="X101" i="4"/>
  <c r="Z101" i="4" s="1"/>
  <c r="X100" i="4"/>
  <c r="Z100" i="4" s="1"/>
  <c r="X99" i="4"/>
  <c r="Z99" i="4" s="1"/>
  <c r="X98" i="4"/>
  <c r="Z98" i="4" s="1"/>
  <c r="X97" i="4"/>
  <c r="Z97" i="4" s="1"/>
  <c r="X96" i="4"/>
  <c r="Z96" i="4" s="1"/>
  <c r="X95" i="4"/>
  <c r="Z95" i="4" s="1"/>
  <c r="X94" i="4"/>
  <c r="Z94" i="4" s="1"/>
  <c r="X93" i="4"/>
  <c r="Z93" i="4" s="1"/>
  <c r="X92" i="4"/>
  <c r="Z92" i="4" s="1"/>
  <c r="X91" i="4"/>
  <c r="Z91" i="4" s="1"/>
  <c r="X90" i="4"/>
  <c r="Z90" i="4" s="1"/>
  <c r="X89" i="4"/>
  <c r="Z89" i="4" s="1"/>
  <c r="X88" i="4"/>
  <c r="Z88" i="4" s="1"/>
  <c r="X87" i="4"/>
  <c r="Z87" i="4" s="1"/>
  <c r="X86" i="4"/>
  <c r="Z86" i="4" s="1"/>
  <c r="X85" i="4"/>
  <c r="Z85" i="4" s="1"/>
  <c r="X84" i="4"/>
  <c r="Z84" i="4" s="1"/>
  <c r="X83" i="4"/>
  <c r="Z83" i="4" s="1"/>
  <c r="X82" i="4"/>
  <c r="Z82" i="4" s="1"/>
  <c r="X81" i="4"/>
  <c r="Z81" i="4" s="1"/>
  <c r="X80" i="4"/>
  <c r="Z80" i="4" s="1"/>
  <c r="X79" i="4"/>
  <c r="Z79" i="4" s="1"/>
  <c r="X78" i="4"/>
  <c r="Z78" i="4" s="1"/>
  <c r="X77" i="4"/>
  <c r="Z77" i="4" s="1"/>
  <c r="X76" i="4"/>
  <c r="Z76" i="4" s="1"/>
  <c r="X75" i="4"/>
  <c r="Z75" i="4" s="1"/>
  <c r="X74" i="4"/>
  <c r="Z74" i="4" s="1"/>
  <c r="X73" i="4"/>
  <c r="Z73" i="4" s="1"/>
  <c r="X72" i="4"/>
  <c r="Z72" i="4" s="1"/>
  <c r="X71" i="4"/>
  <c r="Z71" i="4" s="1"/>
  <c r="X70" i="4"/>
  <c r="Z70" i="4" s="1"/>
  <c r="X69" i="4"/>
  <c r="Z69" i="4" s="1"/>
  <c r="X68" i="4"/>
  <c r="Z68" i="4" s="1"/>
  <c r="X67" i="4"/>
  <c r="Z67" i="4" s="1"/>
  <c r="X66" i="4"/>
  <c r="Z66" i="4" s="1"/>
  <c r="X65" i="4"/>
  <c r="Z65" i="4" s="1"/>
  <c r="X64" i="4"/>
  <c r="Z64" i="4" s="1"/>
  <c r="X63" i="4"/>
  <c r="Z63" i="4" s="1"/>
  <c r="X62" i="4"/>
  <c r="Z62" i="4" s="1"/>
  <c r="X61" i="4"/>
  <c r="Z61" i="4" s="1"/>
  <c r="X60" i="4"/>
  <c r="Z60" i="4" s="1"/>
  <c r="X59" i="4"/>
  <c r="Z59" i="4" s="1"/>
  <c r="X58" i="4"/>
  <c r="Z58" i="4" s="1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8" i="4"/>
  <c r="Y139" i="4"/>
  <c r="Y140" i="4"/>
  <c r="Y141" i="4"/>
  <c r="Y142" i="4"/>
  <c r="Y143" i="4"/>
  <c r="Y144" i="4"/>
  <c r="Y145" i="4"/>
  <c r="Y146" i="4"/>
  <c r="Y147" i="4"/>
  <c r="Y148" i="4"/>
  <c r="Y149" i="4"/>
  <c r="Y150" i="4"/>
  <c r="Y151" i="4"/>
  <c r="Y152" i="4"/>
  <c r="Y153" i="4"/>
  <c r="Y154" i="4"/>
  <c r="X71" i="5"/>
  <c r="Z71" i="5" s="1"/>
  <c r="X70" i="5"/>
  <c r="Z70" i="5" s="1"/>
  <c r="X69" i="5"/>
  <c r="Z69" i="5" s="1"/>
  <c r="X68" i="5"/>
  <c r="Z68" i="5" s="1"/>
  <c r="X67" i="5"/>
  <c r="Z67" i="5" s="1"/>
  <c r="X66" i="5"/>
  <c r="Z66" i="5" s="1"/>
  <c r="X65" i="5"/>
  <c r="Z65" i="5" s="1"/>
  <c r="X64" i="5"/>
  <c r="Z64" i="5" s="1"/>
  <c r="X63" i="5"/>
  <c r="Z63" i="5" s="1"/>
  <c r="X62" i="5"/>
  <c r="Z62" i="5" s="1"/>
  <c r="X61" i="5"/>
  <c r="Z61" i="5" s="1"/>
  <c r="X60" i="5"/>
  <c r="Z60" i="5" s="1"/>
  <c r="X59" i="5"/>
  <c r="Z59" i="5" s="1"/>
  <c r="X58" i="5"/>
  <c r="Z58" i="5" s="1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X62" i="6"/>
  <c r="Z62" i="6" s="1"/>
  <c r="X61" i="6"/>
  <c r="Z61" i="6" s="1"/>
  <c r="X60" i="6"/>
  <c r="Z60" i="6" s="1"/>
  <c r="X59" i="6"/>
  <c r="Z59" i="6" s="1"/>
  <c r="X58" i="6"/>
  <c r="Z58" i="6" s="1"/>
  <c r="Y58" i="6"/>
  <c r="Y59" i="6"/>
  <c r="Y60" i="6"/>
  <c r="Y61" i="6"/>
  <c r="Y62" i="6"/>
  <c r="X69" i="8"/>
  <c r="Z69" i="8" s="1"/>
  <c r="X68" i="8"/>
  <c r="Z68" i="8" s="1"/>
  <c r="X67" i="8"/>
  <c r="Z67" i="8" s="1"/>
  <c r="X66" i="8"/>
  <c r="Z66" i="8" s="1"/>
  <c r="X65" i="8"/>
  <c r="Z65" i="8" s="1"/>
  <c r="X64" i="8"/>
  <c r="Z64" i="8" s="1"/>
  <c r="X63" i="8"/>
  <c r="Z63" i="8" s="1"/>
  <c r="X62" i="8"/>
  <c r="Z62" i="8" s="1"/>
  <c r="X61" i="8"/>
  <c r="Z61" i="8" s="1"/>
  <c r="X60" i="8"/>
  <c r="Z60" i="8" s="1"/>
  <c r="X59" i="8"/>
  <c r="Z59" i="8" s="1"/>
  <c r="X58" i="8"/>
  <c r="Z58" i="8" s="1"/>
  <c r="Y58" i="8"/>
  <c r="Y59" i="8"/>
  <c r="Y60" i="8"/>
  <c r="Y61" i="8"/>
  <c r="Y62" i="8"/>
  <c r="Y63" i="8"/>
  <c r="Y64" i="8"/>
  <c r="Y65" i="8"/>
  <c r="Y66" i="8"/>
  <c r="Y67" i="8"/>
  <c r="Y68" i="8"/>
  <c r="Y69" i="8"/>
  <c r="X64" i="9"/>
  <c r="Z64" i="9" s="1"/>
  <c r="X63" i="9"/>
  <c r="Z63" i="9" s="1"/>
  <c r="X62" i="9"/>
  <c r="Z62" i="9" s="1"/>
  <c r="X61" i="9"/>
  <c r="Z61" i="9" s="1"/>
  <c r="X60" i="9"/>
  <c r="Z60" i="9" s="1"/>
  <c r="X59" i="9"/>
  <c r="Z59" i="9" s="1"/>
  <c r="X58" i="9"/>
  <c r="Z58" i="9" s="1"/>
  <c r="Y58" i="9"/>
  <c r="Y59" i="9"/>
  <c r="Y60" i="9"/>
  <c r="Y61" i="9"/>
  <c r="Y62" i="9"/>
  <c r="Y63" i="9"/>
  <c r="Y64" i="9"/>
  <c r="AA58" i="9" l="1"/>
  <c r="AA59" i="9"/>
  <c r="AA60" i="9"/>
  <c r="AA61" i="9"/>
  <c r="AA62" i="9"/>
  <c r="AA63" i="9"/>
  <c r="AA64" i="9"/>
  <c r="AA58" i="8"/>
  <c r="AA59" i="8"/>
  <c r="AA60" i="8"/>
  <c r="AA61" i="8"/>
  <c r="AA62" i="8"/>
  <c r="AA63" i="8"/>
  <c r="AA64" i="8"/>
  <c r="AA65" i="8"/>
  <c r="AA66" i="8"/>
  <c r="AA67" i="8"/>
  <c r="AA68" i="8"/>
  <c r="AA69" i="8"/>
  <c r="AA58" i="6"/>
  <c r="AA59" i="6"/>
  <c r="AA60" i="6"/>
  <c r="AA61" i="6"/>
  <c r="AA62" i="6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58" i="4"/>
  <c r="AA59" i="4"/>
  <c r="AA60" i="4"/>
  <c r="AA61" i="4"/>
  <c r="AA62" i="4"/>
  <c r="AA63" i="4"/>
  <c r="AA64" i="4"/>
  <c r="AA65" i="4"/>
  <c r="AA66" i="4"/>
  <c r="AA67" i="4"/>
  <c r="AA68" i="4"/>
  <c r="AA69" i="4"/>
  <c r="AA70" i="4"/>
  <c r="AA71" i="4"/>
  <c r="AA72" i="4"/>
  <c r="AA73" i="4"/>
  <c r="AA74" i="4"/>
  <c r="AA75" i="4"/>
  <c r="AA76" i="4"/>
  <c r="AA77" i="4"/>
  <c r="AA78" i="4"/>
  <c r="AA79" i="4"/>
  <c r="AA80" i="4"/>
  <c r="AA81" i="4"/>
  <c r="AA82" i="4"/>
  <c r="AA83" i="4"/>
  <c r="AA84" i="4"/>
  <c r="AA85" i="4"/>
  <c r="AA86" i="4"/>
  <c r="AA87" i="4"/>
  <c r="AA88" i="4"/>
  <c r="AA89" i="4"/>
  <c r="AA90" i="4"/>
  <c r="AA91" i="4"/>
  <c r="AA92" i="4"/>
  <c r="AA93" i="4"/>
  <c r="AA94" i="4"/>
  <c r="AA95" i="4"/>
  <c r="AA96" i="4"/>
  <c r="AA97" i="4"/>
  <c r="AA98" i="4"/>
  <c r="AA99" i="4"/>
  <c r="AA100" i="4"/>
  <c r="AA101" i="4"/>
  <c r="AA102" i="4"/>
  <c r="AA103" i="4"/>
  <c r="AA104" i="4"/>
  <c r="AA105" i="4"/>
  <c r="AA106" i="4"/>
  <c r="AA107" i="4"/>
  <c r="AA108" i="4"/>
  <c r="AA109" i="4"/>
  <c r="AA110" i="4"/>
  <c r="AA111" i="4"/>
  <c r="AA112" i="4"/>
  <c r="AA113" i="4"/>
  <c r="AA114" i="4"/>
  <c r="AA115" i="4"/>
  <c r="AA116" i="4"/>
  <c r="AA117" i="4"/>
  <c r="AA118" i="4"/>
  <c r="AA119" i="4"/>
  <c r="AA120" i="4"/>
  <c r="AA121" i="4"/>
  <c r="AA122" i="4"/>
  <c r="AA123" i="4"/>
  <c r="AA124" i="4"/>
  <c r="AA125" i="4"/>
  <c r="AA126" i="4"/>
  <c r="AA127" i="4"/>
  <c r="AA128" i="4"/>
  <c r="AA129" i="4"/>
  <c r="AA130" i="4"/>
  <c r="AA131" i="4"/>
  <c r="AA132" i="4"/>
  <c r="AA133" i="4"/>
  <c r="AA134" i="4"/>
  <c r="AA135" i="4"/>
  <c r="AA136" i="4"/>
  <c r="AA137" i="4"/>
  <c r="AA138" i="4"/>
  <c r="AA139" i="4"/>
  <c r="AA140" i="4"/>
  <c r="AA141" i="4"/>
  <c r="AA142" i="4"/>
  <c r="AA143" i="4"/>
  <c r="AA144" i="4"/>
  <c r="AA145" i="4"/>
  <c r="AA146" i="4"/>
  <c r="AA147" i="4"/>
  <c r="AA148" i="4"/>
  <c r="AA149" i="4"/>
  <c r="AA150" i="4"/>
  <c r="AA151" i="4"/>
  <c r="AA152" i="4"/>
  <c r="AA153" i="4"/>
  <c r="AA154" i="4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A12" i="13"/>
  <c r="AA14" i="13"/>
  <c r="AA11" i="13"/>
  <c r="AA13" i="13"/>
  <c r="AA12" i="12"/>
  <c r="AA14" i="12"/>
  <c r="AA11" i="12"/>
  <c r="AA13" i="12"/>
  <c r="AA12" i="11"/>
  <c r="AA14" i="11"/>
  <c r="AA11" i="11"/>
  <c r="AA13" i="11"/>
  <c r="AA12" i="10"/>
  <c r="AA14" i="10"/>
  <c r="AA11" i="10"/>
  <c r="AA13" i="10"/>
  <c r="AA18" i="8"/>
  <c r="AA17" i="8"/>
  <c r="AA20" i="8"/>
  <c r="AC20" i="8"/>
  <c r="AA18" i="5"/>
  <c r="AA17" i="5"/>
  <c r="AA20" i="5"/>
  <c r="AC20" i="5"/>
  <c r="AA18" i="4"/>
  <c r="AA17" i="4"/>
  <c r="AA20" i="4"/>
  <c r="AC20" i="4"/>
  <c r="AA11" i="1"/>
  <c r="AA13" i="1"/>
  <c r="X58" i="1"/>
  <c r="Z58" i="1"/>
  <c r="Y58" i="1"/>
  <c r="AA58" i="1"/>
  <c r="X59" i="1"/>
  <c r="Z59" i="1"/>
  <c r="Y59" i="1"/>
  <c r="AA59" i="1"/>
  <c r="X60" i="1"/>
  <c r="Z60" i="1"/>
  <c r="Y60" i="1"/>
  <c r="AA60" i="1"/>
  <c r="X61" i="1"/>
  <c r="Z61" i="1"/>
  <c r="Y61" i="1"/>
  <c r="AA61" i="1"/>
  <c r="X62" i="1"/>
  <c r="Z62" i="1"/>
  <c r="Y62" i="1"/>
  <c r="AA62" i="1"/>
  <c r="X63" i="1"/>
  <c r="Z63" i="1"/>
  <c r="Y63" i="1"/>
  <c r="AA63" i="1"/>
  <c r="X64" i="1"/>
  <c r="Z64" i="1"/>
  <c r="Y64" i="1"/>
  <c r="AA64" i="1"/>
  <c r="X65" i="1"/>
  <c r="Z65" i="1"/>
  <c r="Y65" i="1"/>
  <c r="AA65" i="1"/>
  <c r="X66" i="1"/>
  <c r="Z66" i="1"/>
  <c r="Y66" i="1"/>
  <c r="AA66" i="1"/>
  <c r="X67" i="1"/>
  <c r="Z67" i="1"/>
  <c r="Y67" i="1"/>
  <c r="AA67" i="1"/>
  <c r="X68" i="1"/>
  <c r="Z68" i="1"/>
  <c r="Y68" i="1"/>
  <c r="AA68" i="1"/>
  <c r="X69" i="1"/>
  <c r="Z69" i="1"/>
  <c r="Y69" i="1"/>
  <c r="AA69" i="1"/>
  <c r="X70" i="1"/>
  <c r="Z70" i="1"/>
  <c r="Y70" i="1"/>
  <c r="AA70" i="1"/>
  <c r="X71" i="1"/>
  <c r="Z71" i="1"/>
  <c r="Y71" i="1"/>
  <c r="AA71" i="1"/>
  <c r="X72" i="1"/>
  <c r="Z72" i="1"/>
  <c r="Y72" i="1"/>
  <c r="AA72" i="1"/>
  <c r="X73" i="1"/>
  <c r="Z73" i="1"/>
  <c r="Y73" i="1"/>
  <c r="AA73" i="1"/>
  <c r="X74" i="1"/>
  <c r="Z74" i="1"/>
  <c r="Y74" i="1"/>
  <c r="AA74" i="1"/>
  <c r="X75" i="1"/>
  <c r="Z75" i="1"/>
  <c r="Y75" i="1"/>
  <c r="AA75" i="1"/>
  <c r="X76" i="1"/>
  <c r="Z76" i="1"/>
  <c r="Y76" i="1"/>
  <c r="AA76" i="1"/>
  <c r="X77" i="1"/>
  <c r="Z77" i="1"/>
  <c r="Y77" i="1"/>
  <c r="AA77" i="1"/>
  <c r="X78" i="1"/>
  <c r="Z78" i="1"/>
  <c r="Y78" i="1"/>
  <c r="AA78" i="1"/>
  <c r="X79" i="1"/>
  <c r="Z79" i="1"/>
  <c r="Y79" i="1"/>
  <c r="AA79" i="1"/>
  <c r="X80" i="1"/>
  <c r="Z80" i="1"/>
  <c r="Y80" i="1"/>
  <c r="AA80" i="1"/>
  <c r="X81" i="1"/>
  <c r="Z81" i="1"/>
  <c r="Y81" i="1"/>
  <c r="AA81" i="1"/>
  <c r="X82" i="1"/>
  <c r="Z82" i="1"/>
  <c r="Y82" i="1"/>
  <c r="AA82" i="1"/>
  <c r="X83" i="1"/>
  <c r="Z83" i="1"/>
  <c r="Y83" i="1"/>
  <c r="AA83" i="1"/>
  <c r="X84" i="1"/>
  <c r="Z84" i="1"/>
  <c r="Y84" i="1"/>
  <c r="AA84" i="1"/>
  <c r="X85" i="1"/>
  <c r="Z85" i="1"/>
  <c r="Y85" i="1"/>
  <c r="AA85" i="1"/>
  <c r="X86" i="1"/>
  <c r="Z86" i="1"/>
  <c r="Y86" i="1"/>
  <c r="AA86" i="1"/>
  <c r="X87" i="1"/>
  <c r="Z87" i="1"/>
  <c r="Y87" i="1"/>
  <c r="AA87" i="1"/>
  <c r="X88" i="1"/>
  <c r="Z88" i="1"/>
  <c r="Y88" i="1"/>
  <c r="AA88" i="1"/>
  <c r="X89" i="1"/>
  <c r="Z89" i="1"/>
  <c r="Y89" i="1"/>
  <c r="AA89" i="1"/>
  <c r="X90" i="1"/>
  <c r="Z90" i="1"/>
  <c r="Y90" i="1"/>
  <c r="AA90" i="1"/>
  <c r="X91" i="1"/>
  <c r="Z91" i="1"/>
  <c r="Y91" i="1"/>
  <c r="AA91" i="1"/>
  <c r="X92" i="1"/>
  <c r="Z92" i="1"/>
  <c r="Y92" i="1"/>
  <c r="AA92" i="1"/>
  <c r="X93" i="1"/>
  <c r="Z93" i="1"/>
  <c r="Y93" i="1"/>
  <c r="AA93" i="1"/>
  <c r="X94" i="1"/>
  <c r="Z94" i="1"/>
  <c r="Y94" i="1"/>
  <c r="AA94" i="1"/>
  <c r="X95" i="1"/>
  <c r="Z95" i="1"/>
  <c r="Y95" i="1"/>
  <c r="AA95" i="1"/>
  <c r="X96" i="1"/>
  <c r="Z96" i="1"/>
  <c r="Y96" i="1"/>
  <c r="AA96" i="1"/>
  <c r="X97" i="1"/>
  <c r="Z97" i="1"/>
  <c r="Y97" i="1"/>
  <c r="AA97" i="1"/>
  <c r="X98" i="1"/>
  <c r="Z98" i="1"/>
  <c r="Y98" i="1"/>
  <c r="AA98" i="1"/>
  <c r="X99" i="1"/>
  <c r="Z99" i="1"/>
  <c r="Y99" i="1"/>
  <c r="AA99" i="1"/>
  <c r="X100" i="1"/>
  <c r="Z100" i="1"/>
  <c r="Y100" i="1"/>
  <c r="AA100" i="1"/>
  <c r="X101" i="1"/>
  <c r="Z101" i="1"/>
  <c r="Y101" i="1"/>
  <c r="AA101" i="1"/>
  <c r="X102" i="1"/>
  <c r="Z102" i="1"/>
  <c r="Y102" i="1"/>
  <c r="AA102" i="1"/>
  <c r="X103" i="1"/>
  <c r="Z103" i="1"/>
  <c r="Y103" i="1"/>
  <c r="AA103" i="1"/>
  <c r="X104" i="1"/>
  <c r="Z104" i="1"/>
  <c r="Y104" i="1"/>
  <c r="AA104" i="1"/>
  <c r="X105" i="1"/>
  <c r="Z105" i="1"/>
  <c r="Y105" i="1"/>
  <c r="AA105" i="1"/>
  <c r="X106" i="1"/>
  <c r="Z106" i="1"/>
  <c r="Y106" i="1"/>
  <c r="AA106" i="1"/>
  <c r="X107" i="1"/>
  <c r="Z107" i="1"/>
  <c r="Y107" i="1"/>
  <c r="AA107" i="1"/>
  <c r="X108" i="1"/>
  <c r="Z108" i="1"/>
  <c r="Y108" i="1"/>
  <c r="AA108" i="1"/>
  <c r="X109" i="1"/>
  <c r="Z109" i="1"/>
  <c r="Y109" i="1"/>
  <c r="AA109" i="1"/>
  <c r="X110" i="1"/>
  <c r="Z110" i="1"/>
  <c r="Y110" i="1"/>
  <c r="AA110" i="1"/>
  <c r="X111" i="1"/>
  <c r="Z111" i="1"/>
  <c r="Y111" i="1"/>
  <c r="AA111" i="1"/>
  <c r="X112" i="1"/>
  <c r="Z112" i="1"/>
  <c r="Y112" i="1"/>
  <c r="AA112" i="1"/>
  <c r="X113" i="1"/>
  <c r="Z113" i="1"/>
  <c r="Y113" i="1"/>
  <c r="AA113" i="1"/>
  <c r="X114" i="1"/>
  <c r="Z114" i="1"/>
  <c r="Y114" i="1"/>
  <c r="AA114" i="1"/>
  <c r="X115" i="1"/>
  <c r="Z115" i="1"/>
  <c r="Y115" i="1"/>
  <c r="AA115" i="1"/>
  <c r="X116" i="1"/>
  <c r="Z116" i="1"/>
  <c r="Y116" i="1"/>
  <c r="AA116" i="1"/>
  <c r="X117" i="1"/>
  <c r="Z117" i="1"/>
  <c r="Y117" i="1"/>
  <c r="AA117" i="1"/>
  <c r="X118" i="1"/>
  <c r="Z118" i="1"/>
  <c r="Y118" i="1"/>
  <c r="AA118" i="1"/>
  <c r="X119" i="1"/>
  <c r="Z119" i="1"/>
  <c r="Y119" i="1"/>
  <c r="AA119" i="1"/>
  <c r="X120" i="1"/>
  <c r="Z120" i="1"/>
  <c r="Y120" i="1"/>
  <c r="AA120" i="1"/>
  <c r="X121" i="1"/>
  <c r="Z121" i="1"/>
  <c r="Y121" i="1"/>
  <c r="AA121" i="1"/>
  <c r="X122" i="1"/>
  <c r="Z122" i="1"/>
  <c r="Y122" i="1"/>
  <c r="AA122" i="1"/>
  <c r="X123" i="1"/>
  <c r="Z123" i="1"/>
  <c r="Y123" i="1"/>
  <c r="AA123" i="1"/>
  <c r="X124" i="1"/>
  <c r="Z124" i="1"/>
  <c r="Y124" i="1"/>
  <c r="AA124" i="1"/>
  <c r="X125" i="1"/>
  <c r="Z125" i="1"/>
  <c r="Y125" i="1"/>
  <c r="AA125" i="1"/>
  <c r="X126" i="1"/>
  <c r="Z126" i="1"/>
  <c r="Y126" i="1"/>
  <c r="AA126" i="1"/>
  <c r="X127" i="1"/>
  <c r="Z127" i="1"/>
  <c r="Y127" i="1"/>
  <c r="AA127" i="1"/>
  <c r="X128" i="1"/>
  <c r="Z128" i="1"/>
  <c r="Y128" i="1"/>
  <c r="AA128" i="1"/>
  <c r="X129" i="1"/>
  <c r="Z129" i="1"/>
  <c r="Y129" i="1"/>
  <c r="AA129" i="1"/>
  <c r="X130" i="1"/>
  <c r="Z130" i="1"/>
  <c r="Y130" i="1"/>
  <c r="AA130" i="1"/>
  <c r="X131" i="1"/>
  <c r="Z131" i="1"/>
  <c r="Y131" i="1"/>
  <c r="AA131" i="1"/>
  <c r="X132" i="1"/>
  <c r="Z132" i="1"/>
  <c r="Y132" i="1"/>
  <c r="AA132" i="1"/>
  <c r="X133" i="1"/>
  <c r="Z133" i="1"/>
  <c r="Y133" i="1"/>
  <c r="AA133" i="1"/>
  <c r="X134" i="1"/>
  <c r="Z134" i="1"/>
  <c r="Y134" i="1"/>
  <c r="AA134" i="1"/>
  <c r="X135" i="1"/>
  <c r="Z135" i="1"/>
  <c r="Y135" i="1"/>
  <c r="AA135" i="1"/>
  <c r="X136" i="1"/>
  <c r="Z136" i="1"/>
  <c r="Y136" i="1"/>
  <c r="AA136" i="1"/>
  <c r="X137" i="1"/>
  <c r="Z137" i="1"/>
  <c r="Y137" i="1"/>
  <c r="AA137" i="1"/>
  <c r="X138" i="1"/>
  <c r="Z138" i="1"/>
  <c r="Y138" i="1"/>
  <c r="AA138" i="1"/>
  <c r="X139" i="1"/>
  <c r="Z139" i="1"/>
  <c r="Y139" i="1"/>
  <c r="AA139" i="1"/>
  <c r="X140" i="1"/>
  <c r="Z140" i="1"/>
  <c r="Y140" i="1"/>
  <c r="AA140" i="1"/>
  <c r="X141" i="1"/>
  <c r="Z141" i="1"/>
  <c r="Y141" i="1"/>
  <c r="AA141" i="1"/>
  <c r="X142" i="1"/>
  <c r="Z142" i="1"/>
  <c r="Y142" i="1"/>
  <c r="AA142" i="1"/>
  <c r="X143" i="1"/>
  <c r="Z143" i="1"/>
  <c r="Y143" i="1"/>
  <c r="AA143" i="1"/>
  <c r="X144" i="1"/>
  <c r="Z144" i="1"/>
  <c r="Y144" i="1"/>
  <c r="AA144" i="1"/>
  <c r="X145" i="1"/>
  <c r="Z145" i="1"/>
  <c r="Y145" i="1"/>
  <c r="AA145" i="1"/>
  <c r="X146" i="1"/>
  <c r="Z146" i="1"/>
  <c r="Y146" i="1"/>
  <c r="AA146" i="1"/>
  <c r="X147" i="1"/>
  <c r="Z147" i="1"/>
  <c r="Y147" i="1"/>
  <c r="AA147" i="1"/>
  <c r="X148" i="1"/>
  <c r="Z148" i="1"/>
  <c r="Y148" i="1"/>
  <c r="AA148" i="1"/>
  <c r="X149" i="1"/>
  <c r="Z149" i="1"/>
  <c r="Y149" i="1"/>
  <c r="AA149" i="1"/>
  <c r="X150" i="1"/>
  <c r="Z150" i="1"/>
  <c r="Y150" i="1"/>
  <c r="AA150" i="1"/>
  <c r="X151" i="1"/>
  <c r="Z151" i="1"/>
  <c r="Y151" i="1"/>
  <c r="AA151" i="1"/>
  <c r="X152" i="1"/>
  <c r="Z152" i="1"/>
  <c r="Y152" i="1"/>
  <c r="AA152" i="1"/>
  <c r="X153" i="1"/>
  <c r="Z153" i="1"/>
  <c r="Y153" i="1"/>
  <c r="AA153" i="1"/>
  <c r="X154" i="1"/>
  <c r="Z154" i="1"/>
  <c r="Y154" i="1"/>
  <c r="AA154" i="1"/>
  <c r="X155" i="1"/>
  <c r="Z155" i="1"/>
  <c r="Y155" i="1"/>
  <c r="AA155" i="1"/>
  <c r="X156" i="1"/>
  <c r="Z156" i="1"/>
  <c r="Y156" i="1"/>
  <c r="AA156" i="1"/>
  <c r="X58" i="10"/>
  <c r="Z58" i="10"/>
  <c r="Y58" i="10"/>
  <c r="AA58" i="10"/>
  <c r="X59" i="10"/>
  <c r="Z59" i="10"/>
  <c r="Y59" i="10"/>
  <c r="AA59" i="10"/>
  <c r="X60" i="10"/>
  <c r="Z60" i="10"/>
  <c r="Y60" i="10"/>
  <c r="AA60" i="10"/>
  <c r="X61" i="10"/>
  <c r="Z61" i="10"/>
  <c r="Y61" i="10"/>
  <c r="AA61" i="10"/>
  <c r="X62" i="10"/>
  <c r="Z62" i="10"/>
  <c r="Y62" i="10"/>
  <c r="AA62" i="10"/>
  <c r="X63" i="10"/>
  <c r="Z63" i="10"/>
  <c r="Y63" i="10"/>
  <c r="AA63" i="10"/>
  <c r="X64" i="10"/>
  <c r="Z64" i="10"/>
  <c r="Y64" i="10"/>
  <c r="AA64" i="10"/>
  <c r="X65" i="10"/>
  <c r="Z65" i="10"/>
  <c r="Y65" i="10"/>
  <c r="AA65" i="10"/>
  <c r="X66" i="10"/>
  <c r="Z66" i="10"/>
  <c r="Y66" i="10"/>
  <c r="AA66" i="10"/>
  <c r="X67" i="10"/>
  <c r="Z67" i="10"/>
  <c r="Y67" i="10"/>
  <c r="AA67" i="10"/>
  <c r="X68" i="10"/>
  <c r="Z68" i="10"/>
  <c r="Y68" i="10"/>
  <c r="AA68" i="10"/>
  <c r="X69" i="10"/>
  <c r="Z69" i="10"/>
  <c r="Y69" i="10"/>
  <c r="AA69" i="10"/>
  <c r="X70" i="10"/>
  <c r="Z70" i="10"/>
  <c r="Y70" i="10"/>
  <c r="AA70" i="10"/>
  <c r="X71" i="10"/>
  <c r="Z71" i="10"/>
  <c r="Y71" i="10"/>
  <c r="AA71" i="10"/>
  <c r="X72" i="10"/>
  <c r="Z72" i="10"/>
  <c r="Y72" i="10"/>
  <c r="AA72" i="10"/>
  <c r="X73" i="10"/>
  <c r="Z73" i="10"/>
  <c r="Y73" i="10"/>
  <c r="AA73" i="10"/>
  <c r="X74" i="10"/>
  <c r="Z74" i="10"/>
  <c r="Y74" i="10"/>
  <c r="AA74" i="10"/>
  <c r="X75" i="10"/>
  <c r="Z75" i="10"/>
  <c r="Y75" i="10"/>
  <c r="AA75" i="10"/>
  <c r="X76" i="10"/>
  <c r="Z76" i="10"/>
  <c r="Y76" i="10"/>
  <c r="AA76" i="10"/>
  <c r="X77" i="10"/>
  <c r="Z77" i="10"/>
  <c r="Y77" i="10"/>
  <c r="AA77" i="10"/>
  <c r="X78" i="10"/>
  <c r="Z78" i="10"/>
  <c r="Y78" i="10"/>
  <c r="AA78" i="10"/>
  <c r="X79" i="10"/>
  <c r="Z79" i="10"/>
  <c r="Y79" i="10"/>
  <c r="AA79" i="10"/>
  <c r="X80" i="10"/>
  <c r="Z80" i="10"/>
  <c r="Y80" i="10"/>
  <c r="AA80" i="10"/>
  <c r="X81" i="10"/>
  <c r="Z81" i="10"/>
  <c r="Y81" i="10"/>
  <c r="AA81" i="10"/>
  <c r="X82" i="10"/>
  <c r="Z82" i="10"/>
  <c r="Y82" i="10"/>
  <c r="AA82" i="10"/>
  <c r="X83" i="10"/>
  <c r="Z83" i="10"/>
  <c r="Y83" i="10"/>
  <c r="AA83" i="10"/>
  <c r="X84" i="10"/>
  <c r="Z84" i="10"/>
  <c r="Y84" i="10"/>
  <c r="AA84" i="10"/>
  <c r="X85" i="10"/>
  <c r="Z85" i="10"/>
  <c r="Y85" i="10"/>
  <c r="AA85" i="10"/>
  <c r="X86" i="10"/>
  <c r="Z86" i="10"/>
  <c r="Y86" i="10"/>
  <c r="AA86" i="10"/>
  <c r="X87" i="10"/>
  <c r="Z87" i="10"/>
  <c r="Y87" i="10"/>
  <c r="AA87" i="10"/>
  <c r="X88" i="10"/>
  <c r="Z88" i="10"/>
  <c r="Y88" i="10"/>
  <c r="AA88" i="10"/>
  <c r="X89" i="10"/>
  <c r="Z89" i="10"/>
  <c r="Y89" i="10"/>
  <c r="AA89" i="10"/>
  <c r="X90" i="10"/>
  <c r="Z90" i="10"/>
  <c r="Y90" i="10"/>
  <c r="AA90" i="10"/>
  <c r="X91" i="10"/>
  <c r="Z91" i="10"/>
  <c r="Y91" i="10"/>
  <c r="AA91" i="10"/>
  <c r="X92" i="10"/>
  <c r="Z92" i="10"/>
  <c r="Y92" i="10"/>
  <c r="AA92" i="10"/>
  <c r="X93" i="10"/>
  <c r="Z93" i="10"/>
  <c r="Y93" i="10"/>
  <c r="AA93" i="10"/>
  <c r="X94" i="10"/>
  <c r="Z94" i="10"/>
  <c r="Y94" i="10"/>
  <c r="AA94" i="10"/>
  <c r="X95" i="10"/>
  <c r="Z95" i="10"/>
  <c r="Y95" i="10"/>
  <c r="AA95" i="10"/>
  <c r="X96" i="10"/>
  <c r="Z96" i="10"/>
  <c r="Y96" i="10"/>
  <c r="AA96" i="10"/>
  <c r="X97" i="10"/>
  <c r="Z97" i="10"/>
  <c r="Y97" i="10"/>
  <c r="AA97" i="10"/>
  <c r="X98" i="10"/>
  <c r="Z98" i="10"/>
  <c r="Y98" i="10"/>
  <c r="AA98" i="10"/>
  <c r="X99" i="10"/>
  <c r="Z99" i="10"/>
  <c r="Y99" i="10"/>
  <c r="AA99" i="10"/>
  <c r="X100" i="10"/>
  <c r="Z100" i="10"/>
  <c r="Y100" i="10"/>
  <c r="AA100" i="10"/>
  <c r="X101" i="10"/>
  <c r="Z101" i="10"/>
  <c r="Y101" i="10"/>
  <c r="AA101" i="10"/>
  <c r="X102" i="10"/>
  <c r="Z102" i="10"/>
  <c r="Y102" i="10"/>
  <c r="AA102" i="10"/>
  <c r="X103" i="10"/>
  <c r="Z103" i="10"/>
  <c r="Y103" i="10"/>
  <c r="AA103" i="10"/>
  <c r="X104" i="10"/>
  <c r="Z104" i="10"/>
  <c r="Y104" i="10"/>
  <c r="AA104" i="10"/>
  <c r="X105" i="10"/>
  <c r="Z105" i="10"/>
  <c r="Y105" i="10"/>
  <c r="AA105" i="10"/>
  <c r="X106" i="10"/>
  <c r="Z106" i="10"/>
  <c r="Y106" i="10"/>
  <c r="AA106" i="10"/>
  <c r="X107" i="10"/>
  <c r="Z107" i="10"/>
  <c r="Y107" i="10"/>
  <c r="AA107" i="10"/>
  <c r="X108" i="10"/>
  <c r="Z108" i="10"/>
  <c r="Y108" i="10"/>
  <c r="AA108" i="10"/>
  <c r="X109" i="10"/>
  <c r="Z109" i="10"/>
  <c r="Y109" i="10"/>
  <c r="AA109" i="10"/>
  <c r="X110" i="10"/>
  <c r="Z110" i="10"/>
  <c r="Y110" i="10"/>
  <c r="AA110" i="10"/>
  <c r="X111" i="10"/>
  <c r="Z111" i="10"/>
  <c r="Y111" i="10"/>
  <c r="AA111" i="10"/>
  <c r="X112" i="10"/>
  <c r="Z112" i="10"/>
  <c r="Y112" i="10"/>
  <c r="AA112" i="10"/>
  <c r="X113" i="10"/>
  <c r="Z113" i="10"/>
  <c r="Y113" i="10"/>
  <c r="AA113" i="10"/>
  <c r="X114" i="10"/>
  <c r="Z114" i="10"/>
  <c r="Y114" i="10"/>
  <c r="AA114" i="10"/>
  <c r="X115" i="10"/>
  <c r="Z115" i="10"/>
  <c r="Y115" i="10"/>
  <c r="AA115" i="10"/>
  <c r="X116" i="10"/>
  <c r="Z116" i="10"/>
  <c r="Y116" i="10"/>
  <c r="AA116" i="10"/>
  <c r="X117" i="10"/>
  <c r="Z117" i="10"/>
  <c r="Y117" i="10"/>
  <c r="AA117" i="10"/>
  <c r="X118" i="10"/>
  <c r="Z118" i="10"/>
  <c r="Y118" i="10"/>
  <c r="AA118" i="10"/>
  <c r="X119" i="10"/>
  <c r="Z119" i="10"/>
  <c r="Y119" i="10"/>
  <c r="AA119" i="10"/>
  <c r="X120" i="10"/>
  <c r="Z120" i="10"/>
  <c r="Y120" i="10"/>
  <c r="AA120" i="10"/>
  <c r="X121" i="10"/>
  <c r="Z121" i="10"/>
  <c r="Y121" i="10"/>
  <c r="AA121" i="10"/>
  <c r="X122" i="10"/>
  <c r="Z122" i="10"/>
  <c r="Y122" i="10"/>
  <c r="AA122" i="10"/>
  <c r="X123" i="10"/>
  <c r="Z123" i="10"/>
  <c r="Y123" i="10"/>
  <c r="AA123" i="10"/>
  <c r="X124" i="10"/>
  <c r="Z124" i="10"/>
  <c r="Y124" i="10"/>
  <c r="AA124" i="10"/>
  <c r="X125" i="10"/>
  <c r="Z125" i="10"/>
  <c r="Y125" i="10"/>
  <c r="AA125" i="10"/>
  <c r="X126" i="10"/>
  <c r="Z126" i="10"/>
  <c r="Y126" i="10"/>
  <c r="AA126" i="10"/>
  <c r="X127" i="10"/>
  <c r="Z127" i="10"/>
  <c r="Y127" i="10"/>
  <c r="AA127" i="10"/>
  <c r="X128" i="10"/>
  <c r="Z128" i="10"/>
  <c r="Y128" i="10"/>
  <c r="AA128" i="10"/>
  <c r="X129" i="10"/>
  <c r="Z129" i="10"/>
  <c r="Y129" i="10"/>
  <c r="AA129" i="10"/>
  <c r="X130" i="10"/>
  <c r="Z130" i="10"/>
  <c r="Y130" i="10"/>
  <c r="AA130" i="10"/>
  <c r="X131" i="10"/>
  <c r="Z131" i="10"/>
  <c r="Y131" i="10"/>
  <c r="AA131" i="10"/>
  <c r="X132" i="10"/>
  <c r="Z132" i="10"/>
  <c r="Y132" i="10"/>
  <c r="AA132" i="10"/>
  <c r="X133" i="10"/>
  <c r="Z133" i="10"/>
  <c r="Y133" i="10"/>
  <c r="AA133" i="10"/>
  <c r="X134" i="10"/>
  <c r="Z134" i="10"/>
  <c r="Y134" i="10"/>
  <c r="AA134" i="10"/>
  <c r="X135" i="10"/>
  <c r="Z135" i="10"/>
  <c r="Y135" i="10"/>
  <c r="AA135" i="10"/>
  <c r="X136" i="10"/>
  <c r="Z136" i="10"/>
  <c r="Y136" i="10"/>
  <c r="AA136" i="10"/>
  <c r="X137" i="10"/>
  <c r="Z137" i="10"/>
  <c r="Y137" i="10"/>
  <c r="AA137" i="10"/>
  <c r="X138" i="10"/>
  <c r="Z138" i="10"/>
  <c r="Y138" i="10"/>
  <c r="AA138" i="10"/>
  <c r="X139" i="10"/>
  <c r="Z139" i="10"/>
  <c r="Y139" i="10"/>
  <c r="AA139" i="10"/>
  <c r="X140" i="10"/>
  <c r="Z140" i="10"/>
  <c r="Y140" i="10"/>
  <c r="AA140" i="10"/>
  <c r="X141" i="10"/>
  <c r="Z141" i="10"/>
  <c r="Y141" i="10"/>
  <c r="AA141" i="10"/>
  <c r="X142" i="10"/>
  <c r="Z142" i="10"/>
  <c r="Y142" i="10"/>
  <c r="AA142" i="10"/>
  <c r="X143" i="10"/>
  <c r="Z143" i="10"/>
  <c r="Y143" i="10"/>
  <c r="AA143" i="10"/>
  <c r="X144" i="10"/>
  <c r="Z144" i="10"/>
  <c r="Y144" i="10"/>
  <c r="AA144" i="10"/>
  <c r="X145" i="10"/>
  <c r="Z145" i="10"/>
  <c r="Y145" i="10"/>
  <c r="AA145" i="10"/>
  <c r="X146" i="10"/>
  <c r="Z146" i="10"/>
  <c r="Y146" i="10"/>
  <c r="AA146" i="10"/>
  <c r="X147" i="10"/>
  <c r="Z147" i="10"/>
  <c r="Y147" i="10"/>
  <c r="AA147" i="10"/>
  <c r="X148" i="10"/>
  <c r="Z148" i="10"/>
  <c r="Y148" i="10"/>
  <c r="AA148" i="10"/>
  <c r="X149" i="10"/>
  <c r="Z149" i="10"/>
  <c r="Y149" i="10"/>
  <c r="AA149" i="10"/>
  <c r="X150" i="10"/>
  <c r="Z150" i="10"/>
  <c r="Y150" i="10"/>
  <c r="AA150" i="10"/>
  <c r="X151" i="10"/>
  <c r="Z151" i="10"/>
  <c r="Y151" i="10"/>
  <c r="AA151" i="10"/>
  <c r="X152" i="10"/>
  <c r="Z152" i="10"/>
  <c r="Y152" i="10"/>
  <c r="AA152" i="10"/>
  <c r="X153" i="10"/>
  <c r="Z153" i="10"/>
  <c r="Y153" i="10"/>
  <c r="AA153" i="10"/>
  <c r="X154" i="10"/>
  <c r="Z154" i="10"/>
  <c r="Y154" i="10"/>
  <c r="AA154" i="10"/>
  <c r="X155" i="10"/>
  <c r="Z155" i="10"/>
  <c r="Y155" i="10"/>
  <c r="AA155" i="10"/>
  <c r="X156" i="10"/>
  <c r="Z156" i="10"/>
  <c r="Y156" i="10"/>
  <c r="AA156" i="10"/>
  <c r="X58" i="11"/>
  <c r="Z58" i="11"/>
  <c r="Y58" i="11"/>
  <c r="AA58" i="11"/>
  <c r="X59" i="11"/>
  <c r="Z59" i="11"/>
  <c r="Y59" i="11"/>
  <c r="AA59" i="11"/>
  <c r="X60" i="11"/>
  <c r="Z60" i="11"/>
  <c r="Y60" i="11"/>
  <c r="AA60" i="11"/>
  <c r="X61" i="11"/>
  <c r="Z61" i="11"/>
  <c r="Y61" i="11"/>
  <c r="AA61" i="11"/>
  <c r="X62" i="11"/>
  <c r="Z62" i="11"/>
  <c r="Y62" i="11"/>
  <c r="AA62" i="11"/>
  <c r="X63" i="11"/>
  <c r="Z63" i="11"/>
  <c r="Y63" i="11"/>
  <c r="AA63" i="11"/>
  <c r="X64" i="11"/>
  <c r="Z64" i="11"/>
  <c r="Y64" i="11"/>
  <c r="AA64" i="11"/>
  <c r="X65" i="11"/>
  <c r="Z65" i="11"/>
  <c r="Y65" i="11"/>
  <c r="AA65" i="11"/>
  <c r="X66" i="11"/>
  <c r="Z66" i="11"/>
  <c r="Y66" i="11"/>
  <c r="AA66" i="11"/>
  <c r="X67" i="11"/>
  <c r="Z67" i="11"/>
  <c r="Y67" i="11"/>
  <c r="AA67" i="11"/>
  <c r="X68" i="11"/>
  <c r="Z68" i="11"/>
  <c r="Y68" i="11"/>
  <c r="AA68" i="11"/>
  <c r="X69" i="11"/>
  <c r="Z69" i="11"/>
  <c r="Y69" i="11"/>
  <c r="AA69" i="11"/>
  <c r="X70" i="11"/>
  <c r="Z70" i="11"/>
  <c r="Y70" i="11"/>
  <c r="AA70" i="11"/>
  <c r="X71" i="11"/>
  <c r="Z71" i="11"/>
  <c r="Y71" i="11"/>
  <c r="AA71" i="11"/>
  <c r="X72" i="11"/>
  <c r="Z72" i="11"/>
  <c r="Y72" i="11"/>
  <c r="AA72" i="11"/>
  <c r="X73" i="11"/>
  <c r="Z73" i="11"/>
  <c r="Y73" i="11"/>
  <c r="AA73" i="11"/>
  <c r="X74" i="11"/>
  <c r="Z74" i="11"/>
  <c r="Y74" i="11"/>
  <c r="AA74" i="11"/>
  <c r="X75" i="11"/>
  <c r="Z75" i="11"/>
  <c r="Y75" i="11"/>
  <c r="AA75" i="11"/>
  <c r="X76" i="11"/>
  <c r="Z76" i="11"/>
  <c r="Y76" i="11"/>
  <c r="AA76" i="11"/>
  <c r="X77" i="11"/>
  <c r="Z77" i="11"/>
  <c r="Y77" i="11"/>
  <c r="AA77" i="11"/>
  <c r="X78" i="11"/>
  <c r="Z78" i="11"/>
  <c r="Y78" i="11"/>
  <c r="AA78" i="11"/>
  <c r="X79" i="11"/>
  <c r="Z79" i="11"/>
  <c r="Y79" i="11"/>
  <c r="AA79" i="11"/>
  <c r="X80" i="11"/>
  <c r="Z80" i="11"/>
  <c r="Y80" i="11"/>
  <c r="AA80" i="11"/>
  <c r="X81" i="11"/>
  <c r="Z81" i="11"/>
  <c r="Y81" i="11"/>
  <c r="AA81" i="11"/>
  <c r="X82" i="11"/>
  <c r="Z82" i="11"/>
  <c r="Y82" i="11"/>
  <c r="AA82" i="11"/>
  <c r="X83" i="11"/>
  <c r="Z83" i="11"/>
  <c r="Y83" i="11"/>
  <c r="AA83" i="11"/>
  <c r="X84" i="11"/>
  <c r="Z84" i="11"/>
  <c r="Y84" i="11"/>
  <c r="AA84" i="11"/>
  <c r="X85" i="11"/>
  <c r="Z85" i="11"/>
  <c r="Y85" i="11"/>
  <c r="AA85" i="11"/>
  <c r="X86" i="11"/>
  <c r="Z86" i="11"/>
  <c r="Y86" i="11"/>
  <c r="AA86" i="11"/>
  <c r="X87" i="11"/>
  <c r="Z87" i="11"/>
  <c r="Y87" i="11"/>
  <c r="AA87" i="11"/>
  <c r="X88" i="11"/>
  <c r="Z88" i="11"/>
  <c r="Y88" i="11"/>
  <c r="AA88" i="11"/>
  <c r="X89" i="11"/>
  <c r="Z89" i="11"/>
  <c r="Y89" i="11"/>
  <c r="AA89" i="11"/>
  <c r="X90" i="11"/>
  <c r="Z90" i="11"/>
  <c r="Y90" i="11"/>
  <c r="AA90" i="11"/>
  <c r="X91" i="11"/>
  <c r="Z91" i="11"/>
  <c r="Y91" i="11"/>
  <c r="AA91" i="11"/>
  <c r="X92" i="11"/>
  <c r="Z92" i="11"/>
  <c r="Y92" i="11"/>
  <c r="AA92" i="11"/>
  <c r="X93" i="11"/>
  <c r="Z93" i="11"/>
  <c r="Y93" i="11"/>
  <c r="AA93" i="11"/>
  <c r="X94" i="11"/>
  <c r="Z94" i="11"/>
  <c r="Y94" i="11"/>
  <c r="AA94" i="11"/>
  <c r="X95" i="11"/>
  <c r="Z95" i="11"/>
  <c r="Y95" i="11"/>
  <c r="AA95" i="11"/>
  <c r="X96" i="11"/>
  <c r="Z96" i="11"/>
  <c r="Y96" i="11"/>
  <c r="AA96" i="11"/>
  <c r="X97" i="11"/>
  <c r="Z97" i="11"/>
  <c r="Y97" i="11"/>
  <c r="AA97" i="11"/>
  <c r="X98" i="11"/>
  <c r="Z98" i="11"/>
  <c r="Y98" i="11"/>
  <c r="AA98" i="11"/>
  <c r="X99" i="11"/>
  <c r="Z99" i="11"/>
  <c r="Y99" i="11"/>
  <c r="AA99" i="11"/>
  <c r="X100" i="11"/>
  <c r="Z100" i="11"/>
  <c r="Y100" i="11"/>
  <c r="AA100" i="11"/>
  <c r="X101" i="11"/>
  <c r="Z101" i="11"/>
  <c r="Y101" i="11"/>
  <c r="AA101" i="11"/>
  <c r="X102" i="11"/>
  <c r="Z102" i="11"/>
  <c r="Y102" i="11"/>
  <c r="AA102" i="11"/>
  <c r="X103" i="11"/>
  <c r="Z103" i="11"/>
  <c r="Y103" i="11"/>
  <c r="AA103" i="11"/>
  <c r="X104" i="11"/>
  <c r="Z104" i="11"/>
  <c r="Y104" i="11"/>
  <c r="AA104" i="11"/>
  <c r="X105" i="11"/>
  <c r="Z105" i="11"/>
  <c r="Y105" i="11"/>
  <c r="AA105" i="11"/>
  <c r="X106" i="11"/>
  <c r="Z106" i="11"/>
  <c r="Y106" i="11"/>
  <c r="AA106" i="11"/>
  <c r="X107" i="11"/>
  <c r="Z107" i="11"/>
  <c r="Y107" i="11"/>
  <c r="AA107" i="11"/>
  <c r="X108" i="11"/>
  <c r="Z108" i="11"/>
  <c r="Y108" i="11"/>
  <c r="AA108" i="11"/>
  <c r="X109" i="11"/>
  <c r="Z109" i="11"/>
  <c r="Y109" i="11"/>
  <c r="AA109" i="11"/>
  <c r="X110" i="11"/>
  <c r="Z110" i="11"/>
  <c r="Y110" i="11"/>
  <c r="AA110" i="11"/>
  <c r="X111" i="11"/>
  <c r="Z111" i="11"/>
  <c r="Y111" i="11"/>
  <c r="AA111" i="11"/>
  <c r="X112" i="11"/>
  <c r="Z112" i="11"/>
  <c r="Y112" i="11"/>
  <c r="AA112" i="11"/>
  <c r="X113" i="11"/>
  <c r="Z113" i="11"/>
  <c r="Y113" i="11"/>
  <c r="AA113" i="11"/>
  <c r="X114" i="11"/>
  <c r="Z114" i="11"/>
  <c r="Y114" i="11"/>
  <c r="AA114" i="11"/>
  <c r="X115" i="11"/>
  <c r="Z115" i="11"/>
  <c r="Y115" i="11"/>
  <c r="AA115" i="11"/>
  <c r="X116" i="11"/>
  <c r="Z116" i="11"/>
  <c r="Y116" i="11"/>
  <c r="AA116" i="11"/>
  <c r="X117" i="11"/>
  <c r="Z117" i="11"/>
  <c r="Y117" i="11"/>
  <c r="AA117" i="11"/>
  <c r="X118" i="11"/>
  <c r="Z118" i="11"/>
  <c r="Y118" i="11"/>
  <c r="AA118" i="11"/>
  <c r="X119" i="11"/>
  <c r="Z119" i="11"/>
  <c r="Y119" i="11"/>
  <c r="AA119" i="11"/>
  <c r="X120" i="11"/>
  <c r="Z120" i="11"/>
  <c r="Y120" i="11"/>
  <c r="AA120" i="11"/>
  <c r="X121" i="11"/>
  <c r="Z121" i="11"/>
  <c r="Y121" i="11"/>
  <c r="AA121" i="11"/>
  <c r="X122" i="11"/>
  <c r="Z122" i="11"/>
  <c r="Y122" i="11"/>
  <c r="AA122" i="11"/>
  <c r="X123" i="11"/>
  <c r="Z123" i="11"/>
  <c r="Y123" i="11"/>
  <c r="AA123" i="11"/>
  <c r="X124" i="11"/>
  <c r="Z124" i="11"/>
  <c r="Y124" i="11"/>
  <c r="AA124" i="11"/>
  <c r="X125" i="11"/>
  <c r="Z125" i="11"/>
  <c r="Y125" i="11"/>
  <c r="AA125" i="11"/>
  <c r="X126" i="11"/>
  <c r="Z126" i="11"/>
  <c r="Y126" i="11"/>
  <c r="AA126" i="11"/>
  <c r="X127" i="11"/>
  <c r="Z127" i="11"/>
  <c r="Y127" i="11"/>
  <c r="AA127" i="11"/>
  <c r="X128" i="11"/>
  <c r="Z128" i="11"/>
  <c r="Y128" i="11"/>
  <c r="AA128" i="11"/>
  <c r="X129" i="11"/>
  <c r="Z129" i="11"/>
  <c r="Y129" i="11"/>
  <c r="AA129" i="11"/>
  <c r="X130" i="11"/>
  <c r="Z130" i="11"/>
  <c r="Y130" i="11"/>
  <c r="AA130" i="11"/>
  <c r="X131" i="11"/>
  <c r="Z131" i="11"/>
  <c r="Y131" i="11"/>
  <c r="AA131" i="11"/>
  <c r="X132" i="11"/>
  <c r="Z132" i="11"/>
  <c r="Y132" i="11"/>
  <c r="AA132" i="11"/>
  <c r="X133" i="11"/>
  <c r="Z133" i="11"/>
  <c r="Y133" i="11"/>
  <c r="AA133" i="11"/>
  <c r="X134" i="11"/>
  <c r="Z134" i="11"/>
  <c r="Y134" i="11"/>
  <c r="AA134" i="11"/>
  <c r="X135" i="11"/>
  <c r="Z135" i="11"/>
  <c r="Y135" i="11"/>
  <c r="AA135" i="11"/>
  <c r="X136" i="11"/>
  <c r="Z136" i="11"/>
  <c r="Y136" i="11"/>
  <c r="AA136" i="11"/>
  <c r="X137" i="11"/>
  <c r="Z137" i="11"/>
  <c r="Y137" i="11"/>
  <c r="AA137" i="11"/>
  <c r="X138" i="11"/>
  <c r="Z138" i="11"/>
  <c r="Y138" i="11"/>
  <c r="AA138" i="11"/>
  <c r="X139" i="11"/>
  <c r="Z139" i="11"/>
  <c r="Y139" i="11"/>
  <c r="AA139" i="11"/>
  <c r="X140" i="11"/>
  <c r="Z140" i="11"/>
  <c r="Y140" i="11"/>
  <c r="AA140" i="11"/>
  <c r="X141" i="11"/>
  <c r="Z141" i="11"/>
  <c r="Y141" i="11"/>
  <c r="AA141" i="11"/>
  <c r="X142" i="11"/>
  <c r="Z142" i="11"/>
  <c r="Y142" i="11"/>
  <c r="AA142" i="11"/>
  <c r="X143" i="11"/>
  <c r="Z143" i="11"/>
  <c r="Y143" i="11"/>
  <c r="AA143" i="11"/>
  <c r="X144" i="11"/>
  <c r="Z144" i="11"/>
  <c r="Y144" i="11"/>
  <c r="AA144" i="11"/>
  <c r="X145" i="11"/>
  <c r="Z145" i="11"/>
  <c r="Y145" i="11"/>
  <c r="AA145" i="11"/>
  <c r="X146" i="11"/>
  <c r="Z146" i="11"/>
  <c r="Y146" i="11"/>
  <c r="AA146" i="11"/>
  <c r="X147" i="11"/>
  <c r="Z147" i="11"/>
  <c r="Y147" i="11"/>
  <c r="AA147" i="11"/>
  <c r="X148" i="11"/>
  <c r="Z148" i="11"/>
  <c r="Y148" i="11"/>
  <c r="AA148" i="11"/>
  <c r="X149" i="11"/>
  <c r="Z149" i="11"/>
  <c r="Y149" i="11"/>
  <c r="AA149" i="11"/>
  <c r="X150" i="11"/>
  <c r="Z150" i="11"/>
  <c r="Y150" i="11"/>
  <c r="AA150" i="11"/>
  <c r="X151" i="11"/>
  <c r="Z151" i="11"/>
  <c r="Y151" i="11"/>
  <c r="AA151" i="11"/>
  <c r="X152" i="11"/>
  <c r="Z152" i="11"/>
  <c r="Y152" i="11"/>
  <c r="AA152" i="11"/>
  <c r="X153" i="11"/>
  <c r="Z153" i="11"/>
  <c r="Y153" i="11"/>
  <c r="AA153" i="11"/>
  <c r="X154" i="11"/>
  <c r="Z154" i="11"/>
  <c r="Y154" i="11"/>
  <c r="AA154" i="11"/>
  <c r="X155" i="11"/>
  <c r="Z155" i="11"/>
  <c r="Y155" i="11"/>
  <c r="AA155" i="11"/>
  <c r="X156" i="11"/>
  <c r="Z156" i="11"/>
  <c r="Y156" i="11"/>
  <c r="AA156" i="11"/>
  <c r="X58" i="12"/>
  <c r="Z58" i="12"/>
  <c r="Y58" i="12"/>
  <c r="AA58" i="12"/>
  <c r="X59" i="12"/>
  <c r="Z59" i="12"/>
  <c r="Y59" i="12"/>
  <c r="AA59" i="12"/>
  <c r="X60" i="12"/>
  <c r="Z60" i="12"/>
  <c r="Y60" i="12"/>
  <c r="AA60" i="12"/>
  <c r="X61" i="12"/>
  <c r="Z61" i="12"/>
  <c r="Y61" i="12"/>
  <c r="AA61" i="12"/>
  <c r="X62" i="12"/>
  <c r="Z62" i="12"/>
  <c r="Y62" i="12"/>
  <c r="AA62" i="12"/>
  <c r="X63" i="12"/>
  <c r="Z63" i="12"/>
  <c r="Y63" i="12"/>
  <c r="AA63" i="12"/>
  <c r="X64" i="12"/>
  <c r="Z64" i="12"/>
  <c r="Y64" i="12"/>
  <c r="AA64" i="12"/>
  <c r="X65" i="12"/>
  <c r="Z65" i="12"/>
  <c r="Y65" i="12"/>
  <c r="AA65" i="12"/>
  <c r="X66" i="12"/>
  <c r="Z66" i="12"/>
  <c r="Y66" i="12"/>
  <c r="AA66" i="12"/>
  <c r="X67" i="12"/>
  <c r="Z67" i="12"/>
  <c r="Y67" i="12"/>
  <c r="AA67" i="12"/>
  <c r="X68" i="12"/>
  <c r="Z68" i="12"/>
  <c r="Y68" i="12"/>
  <c r="AA68" i="12"/>
  <c r="X69" i="12"/>
  <c r="Z69" i="12"/>
  <c r="Y69" i="12"/>
  <c r="AA69" i="12"/>
  <c r="X70" i="12"/>
  <c r="Z70" i="12"/>
  <c r="Y70" i="12"/>
  <c r="AA70" i="12"/>
  <c r="X71" i="12"/>
  <c r="Z71" i="12"/>
  <c r="Y71" i="12"/>
  <c r="AA71" i="12"/>
  <c r="X72" i="12"/>
  <c r="Z72" i="12"/>
  <c r="Y72" i="12"/>
  <c r="AA72" i="12"/>
  <c r="X73" i="12"/>
  <c r="Z73" i="12"/>
  <c r="Y73" i="12"/>
  <c r="AA73" i="12"/>
  <c r="X74" i="12"/>
  <c r="Z74" i="12"/>
  <c r="Y74" i="12"/>
  <c r="AA74" i="12"/>
  <c r="X75" i="12"/>
  <c r="Z75" i="12"/>
  <c r="Y75" i="12"/>
  <c r="AA75" i="12"/>
  <c r="X76" i="12"/>
  <c r="Z76" i="12"/>
  <c r="Y76" i="12"/>
  <c r="AA76" i="12"/>
  <c r="X77" i="12"/>
  <c r="Z77" i="12"/>
  <c r="Y77" i="12"/>
  <c r="AA77" i="12"/>
  <c r="X78" i="12"/>
  <c r="Z78" i="12"/>
  <c r="Y78" i="12"/>
  <c r="AA78" i="12"/>
  <c r="X79" i="12"/>
  <c r="Z79" i="12"/>
  <c r="Y79" i="12"/>
  <c r="AA79" i="12"/>
  <c r="X80" i="12"/>
  <c r="Z80" i="12"/>
  <c r="Y80" i="12"/>
  <c r="AA80" i="12"/>
  <c r="X81" i="12"/>
  <c r="Z81" i="12"/>
  <c r="Y81" i="12"/>
  <c r="AA81" i="12"/>
  <c r="X82" i="12"/>
  <c r="Z82" i="12"/>
  <c r="Y82" i="12"/>
  <c r="AA82" i="12"/>
  <c r="X83" i="12"/>
  <c r="Z83" i="12"/>
  <c r="Y83" i="12"/>
  <c r="AA83" i="12"/>
  <c r="X84" i="12"/>
  <c r="Z84" i="12"/>
  <c r="Y84" i="12"/>
  <c r="AA84" i="12"/>
  <c r="X85" i="12"/>
  <c r="Z85" i="12"/>
  <c r="Y85" i="12"/>
  <c r="AA85" i="12"/>
  <c r="X86" i="12"/>
  <c r="Z86" i="12"/>
  <c r="Y86" i="12"/>
  <c r="AA86" i="12"/>
  <c r="X87" i="12"/>
  <c r="Z87" i="12"/>
  <c r="Y87" i="12"/>
  <c r="AA87" i="12"/>
  <c r="X88" i="12"/>
  <c r="Z88" i="12"/>
  <c r="Y88" i="12"/>
  <c r="AA88" i="12"/>
  <c r="X89" i="12"/>
  <c r="Z89" i="12"/>
  <c r="Y89" i="12"/>
  <c r="AA89" i="12"/>
  <c r="X90" i="12"/>
  <c r="Z90" i="12"/>
  <c r="Y90" i="12"/>
  <c r="AA90" i="12"/>
  <c r="X91" i="12"/>
  <c r="Z91" i="12"/>
  <c r="Y91" i="12"/>
  <c r="AA91" i="12"/>
  <c r="X92" i="12"/>
  <c r="Z92" i="12"/>
  <c r="Y92" i="12"/>
  <c r="AA92" i="12"/>
  <c r="X93" i="12"/>
  <c r="Z93" i="12"/>
  <c r="Y93" i="12"/>
  <c r="AA93" i="12"/>
  <c r="X94" i="12"/>
  <c r="Z94" i="12"/>
  <c r="Y94" i="12"/>
  <c r="AA94" i="12"/>
  <c r="X95" i="12"/>
  <c r="Z95" i="12"/>
  <c r="Y95" i="12"/>
  <c r="AA95" i="12"/>
  <c r="X96" i="12"/>
  <c r="Z96" i="12"/>
  <c r="Y96" i="12"/>
  <c r="AA96" i="12"/>
  <c r="X97" i="12"/>
  <c r="Z97" i="12"/>
  <c r="Y97" i="12"/>
  <c r="AA97" i="12"/>
  <c r="X98" i="12"/>
  <c r="Z98" i="12"/>
  <c r="Y98" i="12"/>
  <c r="AA98" i="12"/>
  <c r="X99" i="12"/>
  <c r="Z99" i="12"/>
  <c r="Y99" i="12"/>
  <c r="AA99" i="12"/>
  <c r="X100" i="12"/>
  <c r="Z100" i="12"/>
  <c r="Y100" i="12"/>
  <c r="AA100" i="12"/>
  <c r="X101" i="12"/>
  <c r="Z101" i="12"/>
  <c r="Y101" i="12"/>
  <c r="AA101" i="12"/>
  <c r="X102" i="12"/>
  <c r="Z102" i="12"/>
  <c r="Y102" i="12"/>
  <c r="AA102" i="12"/>
  <c r="X103" i="12"/>
  <c r="Z103" i="12"/>
  <c r="Y103" i="12"/>
  <c r="AA103" i="12"/>
  <c r="X104" i="12"/>
  <c r="Z104" i="12"/>
  <c r="Y104" i="12"/>
  <c r="AA104" i="12"/>
  <c r="X105" i="12"/>
  <c r="Z105" i="12"/>
  <c r="Y105" i="12"/>
  <c r="AA105" i="12"/>
  <c r="X106" i="12"/>
  <c r="Z106" i="12"/>
  <c r="Y106" i="12"/>
  <c r="AA106" i="12"/>
  <c r="X107" i="12"/>
  <c r="Z107" i="12"/>
  <c r="Y107" i="12"/>
  <c r="AA107" i="12"/>
  <c r="X108" i="12"/>
  <c r="Z108" i="12"/>
  <c r="Y108" i="12"/>
  <c r="AA108" i="12"/>
  <c r="X109" i="12"/>
  <c r="Z109" i="12"/>
  <c r="Y109" i="12"/>
  <c r="AA109" i="12"/>
  <c r="X110" i="12"/>
  <c r="Z110" i="12"/>
  <c r="Y110" i="12"/>
  <c r="AA110" i="12"/>
  <c r="X111" i="12"/>
  <c r="Z111" i="12"/>
  <c r="Y111" i="12"/>
  <c r="AA111" i="12"/>
  <c r="X112" i="12"/>
  <c r="Z112" i="12"/>
  <c r="Y112" i="12"/>
  <c r="AA112" i="12"/>
  <c r="X113" i="12"/>
  <c r="Z113" i="12"/>
  <c r="Y113" i="12"/>
  <c r="AA113" i="12"/>
  <c r="X114" i="12"/>
  <c r="Z114" i="12"/>
  <c r="Y114" i="12"/>
  <c r="AA114" i="12"/>
  <c r="X115" i="12"/>
  <c r="Z115" i="12"/>
  <c r="Y115" i="12"/>
  <c r="AA115" i="12"/>
  <c r="X116" i="12"/>
  <c r="Z116" i="12"/>
  <c r="Y116" i="12"/>
  <c r="AA116" i="12"/>
  <c r="X117" i="12"/>
  <c r="Z117" i="12"/>
  <c r="Y117" i="12"/>
  <c r="AA117" i="12"/>
  <c r="X118" i="12"/>
  <c r="Z118" i="12"/>
  <c r="Y118" i="12"/>
  <c r="AA118" i="12"/>
  <c r="X119" i="12"/>
  <c r="Z119" i="12"/>
  <c r="Y119" i="12"/>
  <c r="AA119" i="12"/>
  <c r="X120" i="12"/>
  <c r="Z120" i="12"/>
  <c r="Y120" i="12"/>
  <c r="AA120" i="12"/>
  <c r="X121" i="12"/>
  <c r="Z121" i="12"/>
  <c r="Y121" i="12"/>
  <c r="AA121" i="12"/>
  <c r="X122" i="12"/>
  <c r="Z122" i="12"/>
  <c r="Y122" i="12"/>
  <c r="AA122" i="12"/>
  <c r="X123" i="12"/>
  <c r="Z123" i="12"/>
  <c r="Y123" i="12"/>
  <c r="AA123" i="12"/>
  <c r="X124" i="12"/>
  <c r="Z124" i="12"/>
  <c r="Y124" i="12"/>
  <c r="AA124" i="12"/>
  <c r="X125" i="12"/>
  <c r="Z125" i="12"/>
  <c r="Y125" i="12"/>
  <c r="AA125" i="12"/>
  <c r="X126" i="12"/>
  <c r="Z126" i="12"/>
  <c r="Y126" i="12"/>
  <c r="AA126" i="12"/>
  <c r="X127" i="12"/>
  <c r="Z127" i="12"/>
  <c r="Y127" i="12"/>
  <c r="AA127" i="12"/>
  <c r="X128" i="12"/>
  <c r="Z128" i="12"/>
  <c r="Y128" i="12"/>
  <c r="AA128" i="12"/>
  <c r="X129" i="12"/>
  <c r="Z129" i="12"/>
  <c r="Y129" i="12"/>
  <c r="AA129" i="12"/>
  <c r="X130" i="12"/>
  <c r="Z130" i="12"/>
  <c r="Y130" i="12"/>
  <c r="AA130" i="12"/>
  <c r="X131" i="12"/>
  <c r="Z131" i="12"/>
  <c r="Y131" i="12"/>
  <c r="AA131" i="12"/>
  <c r="X132" i="12"/>
  <c r="Z132" i="12"/>
  <c r="Y132" i="12"/>
  <c r="AA132" i="12"/>
  <c r="X133" i="12"/>
  <c r="Z133" i="12"/>
  <c r="Y133" i="12"/>
  <c r="AA133" i="12"/>
  <c r="X134" i="12"/>
  <c r="Z134" i="12"/>
  <c r="Y134" i="12"/>
  <c r="AA134" i="12"/>
  <c r="X135" i="12"/>
  <c r="Z135" i="12"/>
  <c r="Y135" i="12"/>
  <c r="AA135" i="12"/>
  <c r="X136" i="12"/>
  <c r="Z136" i="12"/>
  <c r="Y136" i="12"/>
  <c r="AA136" i="12"/>
  <c r="X137" i="12"/>
  <c r="Z137" i="12"/>
  <c r="Y137" i="12"/>
  <c r="AA137" i="12"/>
  <c r="X138" i="12"/>
  <c r="Z138" i="12"/>
  <c r="Y138" i="12"/>
  <c r="AA138" i="12"/>
  <c r="X139" i="12"/>
  <c r="Z139" i="12"/>
  <c r="Y139" i="12"/>
  <c r="AA139" i="12"/>
  <c r="X140" i="12"/>
  <c r="Z140" i="12"/>
  <c r="Y140" i="12"/>
  <c r="AA140" i="12"/>
  <c r="X141" i="12"/>
  <c r="Z141" i="12"/>
  <c r="Y141" i="12"/>
  <c r="AA141" i="12"/>
  <c r="X142" i="12"/>
  <c r="Z142" i="12"/>
  <c r="Y142" i="12"/>
  <c r="AA142" i="12"/>
  <c r="X143" i="12"/>
  <c r="Z143" i="12"/>
  <c r="Y143" i="12"/>
  <c r="AA143" i="12"/>
  <c r="X144" i="12"/>
  <c r="Z144" i="12"/>
  <c r="Y144" i="12"/>
  <c r="AA144" i="12"/>
  <c r="X145" i="12"/>
  <c r="Z145" i="12"/>
  <c r="Y145" i="12"/>
  <c r="AA145" i="12"/>
  <c r="X146" i="12"/>
  <c r="Z146" i="12"/>
  <c r="Y146" i="12"/>
  <c r="AA146" i="12"/>
  <c r="X147" i="12"/>
  <c r="Z147" i="12"/>
  <c r="Y147" i="12"/>
  <c r="AA147" i="12"/>
  <c r="X148" i="12"/>
  <c r="Z148" i="12"/>
  <c r="Y148" i="12"/>
  <c r="AA148" i="12"/>
  <c r="X149" i="12"/>
  <c r="Z149" i="12"/>
  <c r="Y149" i="12"/>
  <c r="AA149" i="12"/>
  <c r="X150" i="12"/>
  <c r="Z150" i="12"/>
  <c r="Y150" i="12"/>
  <c r="AA150" i="12"/>
  <c r="X151" i="12"/>
  <c r="Z151" i="12"/>
  <c r="Y151" i="12"/>
  <c r="AA151" i="12"/>
  <c r="X152" i="12"/>
  <c r="Z152" i="12"/>
  <c r="Y152" i="12"/>
  <c r="AA152" i="12"/>
  <c r="X153" i="12"/>
  <c r="Z153" i="12"/>
  <c r="Y153" i="12"/>
  <c r="AA153" i="12"/>
  <c r="X154" i="12"/>
  <c r="Z154" i="12"/>
  <c r="Y154" i="12"/>
  <c r="AA154" i="12"/>
  <c r="X155" i="12"/>
  <c r="Z155" i="12"/>
  <c r="Y155" i="12"/>
  <c r="AA155" i="12"/>
  <c r="X156" i="12"/>
  <c r="Z156" i="12"/>
  <c r="Y156" i="12"/>
  <c r="AA156" i="12"/>
  <c r="X58" i="13"/>
  <c r="Z58" i="13"/>
  <c r="Y58" i="13"/>
  <c r="AA58" i="13"/>
  <c r="X59" i="13"/>
  <c r="Z59" i="13"/>
  <c r="Y59" i="13"/>
  <c r="AA59" i="13"/>
  <c r="X60" i="13"/>
  <c r="Z60" i="13"/>
  <c r="Y60" i="13"/>
  <c r="AA60" i="13"/>
  <c r="X61" i="13"/>
  <c r="Z61" i="13"/>
  <c r="Y61" i="13"/>
  <c r="AA61" i="13"/>
  <c r="X62" i="13"/>
  <c r="Z62" i="13"/>
  <c r="Y62" i="13"/>
  <c r="AA62" i="13"/>
  <c r="X63" i="13"/>
  <c r="Z63" i="13"/>
  <c r="Y63" i="13"/>
  <c r="AA63" i="13"/>
  <c r="X64" i="13"/>
  <c r="Z64" i="13"/>
  <c r="Y64" i="13"/>
  <c r="AA64" i="13"/>
  <c r="X65" i="13"/>
  <c r="Z65" i="13"/>
  <c r="Y65" i="13"/>
  <c r="AA65" i="13"/>
  <c r="X66" i="13"/>
  <c r="Z66" i="13"/>
  <c r="Y66" i="13"/>
  <c r="AA66" i="13"/>
  <c r="X67" i="13"/>
  <c r="Z67" i="13"/>
  <c r="Y67" i="13"/>
  <c r="AA67" i="13"/>
  <c r="X68" i="13"/>
  <c r="Z68" i="13"/>
  <c r="Y68" i="13"/>
  <c r="AA68" i="13"/>
  <c r="X69" i="13"/>
  <c r="Z69" i="13"/>
  <c r="Y69" i="13"/>
  <c r="AA69" i="13"/>
  <c r="X70" i="13"/>
  <c r="Z70" i="13"/>
  <c r="Y70" i="13"/>
  <c r="AA70" i="13"/>
  <c r="X71" i="13"/>
  <c r="Z71" i="13"/>
  <c r="Y71" i="13"/>
  <c r="AA71" i="13"/>
  <c r="X72" i="13"/>
  <c r="Z72" i="13"/>
  <c r="Y72" i="13"/>
  <c r="AA72" i="13"/>
  <c r="X73" i="13"/>
  <c r="Z73" i="13"/>
  <c r="Y73" i="13"/>
  <c r="AA73" i="13"/>
  <c r="X74" i="13"/>
  <c r="Z74" i="13"/>
  <c r="Y74" i="13"/>
  <c r="AA74" i="13"/>
  <c r="X75" i="13"/>
  <c r="Z75" i="13"/>
  <c r="Y75" i="13"/>
  <c r="AA75" i="13"/>
  <c r="X76" i="13"/>
  <c r="Z76" i="13"/>
  <c r="Y76" i="13"/>
  <c r="AA76" i="13"/>
  <c r="X77" i="13"/>
  <c r="Z77" i="13"/>
  <c r="Y77" i="13"/>
  <c r="AA77" i="13"/>
  <c r="X78" i="13"/>
  <c r="Z78" i="13"/>
  <c r="Y78" i="13"/>
  <c r="AA78" i="13"/>
  <c r="X79" i="13"/>
  <c r="Z79" i="13"/>
  <c r="Y79" i="13"/>
  <c r="AA79" i="13"/>
  <c r="X80" i="13"/>
  <c r="Z80" i="13"/>
  <c r="Y80" i="13"/>
  <c r="AA80" i="13"/>
  <c r="X81" i="13"/>
  <c r="Z81" i="13"/>
  <c r="Y81" i="13"/>
  <c r="AA81" i="13"/>
  <c r="X82" i="13"/>
  <c r="Z82" i="13"/>
  <c r="Y82" i="13"/>
  <c r="AA82" i="13"/>
  <c r="X83" i="13"/>
  <c r="Z83" i="13"/>
  <c r="Y83" i="13"/>
  <c r="AA83" i="13"/>
  <c r="X84" i="13"/>
  <c r="Z84" i="13"/>
  <c r="Y84" i="13"/>
  <c r="AA84" i="13"/>
  <c r="X85" i="13"/>
  <c r="Z85" i="13"/>
  <c r="Y85" i="13"/>
  <c r="AA85" i="13"/>
  <c r="X86" i="13"/>
  <c r="Z86" i="13"/>
  <c r="Y86" i="13"/>
  <c r="AA86" i="13"/>
  <c r="X87" i="13"/>
  <c r="Z87" i="13"/>
  <c r="Y87" i="13"/>
  <c r="AA87" i="13"/>
  <c r="X88" i="13"/>
  <c r="Z88" i="13"/>
  <c r="Y88" i="13"/>
  <c r="AA88" i="13"/>
  <c r="X89" i="13"/>
  <c r="Z89" i="13"/>
  <c r="Y89" i="13"/>
  <c r="AA89" i="13"/>
  <c r="X90" i="13"/>
  <c r="Z90" i="13"/>
  <c r="Y90" i="13"/>
  <c r="AA90" i="13"/>
  <c r="X91" i="13"/>
  <c r="Z91" i="13"/>
  <c r="Y91" i="13"/>
  <c r="AA91" i="13"/>
  <c r="X92" i="13"/>
  <c r="Z92" i="13"/>
  <c r="Y92" i="13"/>
  <c r="AA92" i="13"/>
  <c r="X93" i="13"/>
  <c r="Z93" i="13"/>
  <c r="Y93" i="13"/>
  <c r="AA93" i="13"/>
  <c r="X94" i="13"/>
  <c r="Z94" i="13"/>
  <c r="Y94" i="13"/>
  <c r="AA94" i="13"/>
  <c r="X95" i="13"/>
  <c r="Z95" i="13"/>
  <c r="Y95" i="13"/>
  <c r="AA95" i="13"/>
  <c r="X96" i="13"/>
  <c r="Z96" i="13"/>
  <c r="Y96" i="13"/>
  <c r="AA96" i="13"/>
  <c r="X97" i="13"/>
  <c r="Z97" i="13"/>
  <c r="Y97" i="13"/>
  <c r="AA97" i="13"/>
  <c r="X98" i="13"/>
  <c r="Z98" i="13"/>
  <c r="Y98" i="13"/>
  <c r="AA98" i="13"/>
  <c r="X99" i="13"/>
  <c r="Z99" i="13"/>
  <c r="Y99" i="13"/>
  <c r="AA99" i="13"/>
  <c r="X100" i="13"/>
  <c r="Z100" i="13"/>
  <c r="Y100" i="13"/>
  <c r="AA100" i="13"/>
  <c r="X101" i="13"/>
  <c r="Z101" i="13"/>
  <c r="Y101" i="13"/>
  <c r="AA101" i="13"/>
  <c r="X102" i="13"/>
  <c r="Z102" i="13"/>
  <c r="Y102" i="13"/>
  <c r="AA102" i="13"/>
  <c r="X103" i="13"/>
  <c r="Z103" i="13"/>
  <c r="Y103" i="13"/>
  <c r="AA103" i="13"/>
  <c r="X104" i="13"/>
  <c r="Z104" i="13"/>
  <c r="Y104" i="13"/>
  <c r="AA104" i="13"/>
  <c r="X105" i="13"/>
  <c r="Z105" i="13"/>
  <c r="Y105" i="13"/>
  <c r="AA105" i="13"/>
  <c r="X106" i="13"/>
  <c r="Z106" i="13"/>
  <c r="Y106" i="13"/>
  <c r="AA106" i="13"/>
  <c r="X107" i="13"/>
  <c r="Z107" i="13"/>
  <c r="Y107" i="13"/>
  <c r="AA107" i="13"/>
  <c r="X108" i="13"/>
  <c r="Z108" i="13"/>
  <c r="Y108" i="13"/>
  <c r="AA108" i="13"/>
  <c r="X109" i="13"/>
  <c r="Z109" i="13"/>
  <c r="Y109" i="13"/>
  <c r="AA109" i="13"/>
  <c r="X110" i="13"/>
  <c r="Z110" i="13"/>
  <c r="Y110" i="13"/>
  <c r="AA110" i="13"/>
  <c r="X111" i="13"/>
  <c r="Z111" i="13"/>
  <c r="Y111" i="13"/>
  <c r="AA111" i="13"/>
  <c r="X112" i="13"/>
  <c r="Z112" i="13"/>
  <c r="Y112" i="13"/>
  <c r="AA112" i="13"/>
  <c r="X113" i="13"/>
  <c r="Z113" i="13"/>
  <c r="Y113" i="13"/>
  <c r="AA113" i="13"/>
  <c r="X114" i="13"/>
  <c r="Z114" i="13"/>
  <c r="Y114" i="13"/>
  <c r="AA114" i="13"/>
  <c r="X115" i="13"/>
  <c r="Z115" i="13"/>
  <c r="Y115" i="13"/>
  <c r="AA115" i="13"/>
  <c r="X116" i="13"/>
  <c r="Z116" i="13"/>
  <c r="Y116" i="13"/>
  <c r="AA116" i="13"/>
  <c r="X117" i="13"/>
  <c r="Z117" i="13"/>
  <c r="Y117" i="13"/>
  <c r="AA117" i="13"/>
  <c r="X118" i="13"/>
  <c r="Z118" i="13"/>
  <c r="Y118" i="13"/>
  <c r="AA118" i="13"/>
  <c r="X119" i="13"/>
  <c r="Z119" i="13"/>
  <c r="Y119" i="13"/>
  <c r="AA119" i="13"/>
  <c r="X120" i="13"/>
  <c r="Z120" i="13"/>
  <c r="Y120" i="13"/>
  <c r="AA120" i="13"/>
  <c r="X121" i="13"/>
  <c r="Z121" i="13"/>
  <c r="Y121" i="13"/>
  <c r="AA121" i="13"/>
  <c r="X122" i="13"/>
  <c r="Z122" i="13"/>
  <c r="Y122" i="13"/>
  <c r="AA122" i="13"/>
  <c r="X123" i="13"/>
  <c r="Z123" i="13"/>
  <c r="Y123" i="13"/>
  <c r="AA123" i="13"/>
  <c r="X124" i="13"/>
  <c r="Z124" i="13"/>
  <c r="Y124" i="13"/>
  <c r="AA124" i="13"/>
  <c r="X125" i="13"/>
  <c r="Z125" i="13"/>
  <c r="Y125" i="13"/>
  <c r="AA125" i="13"/>
  <c r="X126" i="13"/>
  <c r="Z126" i="13"/>
  <c r="Y126" i="13"/>
  <c r="AA126" i="13"/>
  <c r="X127" i="13"/>
  <c r="Z127" i="13"/>
  <c r="Y127" i="13"/>
  <c r="AA127" i="13"/>
  <c r="X128" i="13"/>
  <c r="Z128" i="13"/>
  <c r="Y128" i="13"/>
  <c r="AA128" i="13"/>
  <c r="X129" i="13"/>
  <c r="Z129" i="13"/>
  <c r="Y129" i="13"/>
  <c r="AA129" i="13"/>
  <c r="X130" i="13"/>
  <c r="Z130" i="13"/>
  <c r="Y130" i="13"/>
  <c r="AA130" i="13"/>
  <c r="X131" i="13"/>
  <c r="Z131" i="13"/>
  <c r="Y131" i="13"/>
  <c r="AA131" i="13"/>
  <c r="X132" i="13"/>
  <c r="Z132" i="13"/>
  <c r="Y132" i="13"/>
  <c r="AA132" i="13"/>
  <c r="X133" i="13"/>
  <c r="Z133" i="13"/>
  <c r="Y133" i="13"/>
  <c r="AA133" i="13"/>
  <c r="X134" i="13"/>
  <c r="Z134" i="13"/>
  <c r="Y134" i="13"/>
  <c r="AA134" i="13"/>
  <c r="X135" i="13"/>
  <c r="Z135" i="13"/>
  <c r="Y135" i="13"/>
  <c r="AA135" i="13"/>
  <c r="X136" i="13"/>
  <c r="Z136" i="13"/>
  <c r="Y136" i="13"/>
  <c r="AA136" i="13"/>
  <c r="X137" i="13"/>
  <c r="Z137" i="13"/>
  <c r="Y137" i="13"/>
  <c r="AA137" i="13"/>
  <c r="X138" i="13"/>
  <c r="Z138" i="13"/>
  <c r="Y138" i="13"/>
  <c r="AA138" i="13"/>
  <c r="X139" i="13"/>
  <c r="Z139" i="13"/>
  <c r="Y139" i="13"/>
  <c r="AA139" i="13"/>
  <c r="X140" i="13"/>
  <c r="Z140" i="13"/>
  <c r="Y140" i="13"/>
  <c r="AA140" i="13"/>
  <c r="X141" i="13"/>
  <c r="Z141" i="13"/>
  <c r="Y141" i="13"/>
  <c r="AA141" i="13"/>
  <c r="X142" i="13"/>
  <c r="Z142" i="13"/>
  <c r="Y142" i="13"/>
  <c r="AA142" i="13"/>
  <c r="X143" i="13"/>
  <c r="Z143" i="13"/>
  <c r="Y143" i="13"/>
  <c r="AA143" i="13"/>
  <c r="X144" i="13"/>
  <c r="Z144" i="13"/>
  <c r="Y144" i="13"/>
  <c r="AA144" i="13"/>
  <c r="X145" i="13"/>
  <c r="Z145" i="13"/>
  <c r="Y145" i="13"/>
  <c r="AA145" i="13"/>
  <c r="X146" i="13"/>
  <c r="Z146" i="13"/>
  <c r="Y146" i="13"/>
  <c r="AA146" i="13"/>
  <c r="X147" i="13"/>
  <c r="Z147" i="13"/>
  <c r="Y147" i="13"/>
  <c r="AA147" i="13"/>
  <c r="X148" i="13"/>
  <c r="Z148" i="13"/>
  <c r="Y148" i="13"/>
  <c r="AA148" i="13"/>
  <c r="X149" i="13"/>
  <c r="Z149" i="13"/>
  <c r="Y149" i="13"/>
  <c r="AA149" i="13"/>
  <c r="X150" i="13"/>
  <c r="Z150" i="13"/>
  <c r="Y150" i="13"/>
  <c r="AA150" i="13"/>
  <c r="X151" i="13"/>
  <c r="Z151" i="13"/>
  <c r="Y151" i="13"/>
  <c r="AA151" i="13"/>
  <c r="X152" i="13"/>
  <c r="Z152" i="13"/>
  <c r="Y152" i="13"/>
  <c r="AA152" i="13"/>
  <c r="X153" i="13"/>
  <c r="Z153" i="13"/>
  <c r="Y153" i="13"/>
  <c r="AA153" i="13"/>
  <c r="X154" i="13"/>
  <c r="Z154" i="13"/>
  <c r="Y154" i="13"/>
  <c r="AA154" i="13"/>
  <c r="X155" i="13"/>
  <c r="Z155" i="13"/>
  <c r="Y155" i="13"/>
  <c r="AA155" i="13"/>
  <c r="X156" i="13"/>
  <c r="Z156" i="13"/>
  <c r="Y156" i="13"/>
  <c r="AA156" i="13"/>
</calcChain>
</file>

<file path=xl/sharedStrings.xml><?xml version="1.0" encoding="utf-8"?>
<sst xmlns="http://schemas.openxmlformats.org/spreadsheetml/2006/main" count="1398" uniqueCount="134">
  <si>
    <t>Antoine</t>
  </si>
  <si>
    <t>Herington</t>
  </si>
  <si>
    <t>Mod herington</t>
  </si>
  <si>
    <t>1)</t>
  </si>
  <si>
    <t>THF</t>
  </si>
  <si>
    <t>2)</t>
  </si>
  <si>
    <t>WATER</t>
  </si>
  <si>
    <t>Tforr(THF)</t>
  </si>
  <si>
    <t>I</t>
  </si>
  <si>
    <t xml:space="preserve">dGe(max) </t>
  </si>
  <si>
    <t>Jm=</t>
  </si>
  <si>
    <t>Tforr(WATER)</t>
  </si>
  <si>
    <t>szum</t>
  </si>
  <si>
    <t>dHe</t>
  </si>
  <si>
    <t>abs(D-jm)</t>
  </si>
  <si>
    <t>A</t>
  </si>
  <si>
    <t>B</t>
  </si>
  <si>
    <t>C</t>
  </si>
  <si>
    <t>Region</t>
  </si>
  <si>
    <t>°C</t>
  </si>
  <si>
    <t>parameters</t>
  </si>
  <si>
    <t>Tmin</t>
  </si>
  <si>
    <t>D</t>
  </si>
  <si>
    <t xml:space="preserve">absz(dH/dG) </t>
  </si>
  <si>
    <t>konziszt?</t>
  </si>
  <si>
    <t>J</t>
  </si>
  <si>
    <t>N</t>
  </si>
  <si>
    <t>Bar, K</t>
  </si>
  <si>
    <t>L</t>
  </si>
  <si>
    <t>abs(D-J)</t>
  </si>
  <si>
    <t>L-W</t>
  </si>
  <si>
    <t>dh°(thf)</t>
  </si>
  <si>
    <t>j/mol</t>
  </si>
  <si>
    <t>dh°(water)</t>
  </si>
  <si>
    <t>ds°(thf)</t>
  </si>
  <si>
    <t>j/molK</t>
  </si>
  <si>
    <t>ds°(water)</t>
  </si>
  <si>
    <t>integrálok</t>
  </si>
  <si>
    <t>W</t>
  </si>
  <si>
    <t>[-]</t>
  </si>
  <si>
    <t>1/T</t>
  </si>
  <si>
    <t>T</t>
  </si>
  <si>
    <t>p</t>
  </si>
  <si>
    <t>X</t>
  </si>
  <si>
    <t>Y</t>
  </si>
  <si>
    <t>Tenzió</t>
  </si>
  <si>
    <t>Aktivitás(thf)</t>
  </si>
  <si>
    <t>Aktivitás(Water)</t>
  </si>
  <si>
    <t>ln(akt1/akt2)</t>
  </si>
  <si>
    <t>abs(ln(akt))</t>
  </si>
  <si>
    <t>dGe(havasi)</t>
  </si>
  <si>
    <t>ln(p thf)</t>
  </si>
  <si>
    <t>ln(p water)</t>
  </si>
  <si>
    <t>Ge</t>
  </si>
  <si>
    <t>w</t>
  </si>
  <si>
    <t>ds</t>
  </si>
  <si>
    <t>Wi</t>
  </si>
  <si>
    <t>Li</t>
  </si>
  <si>
    <t>L/W</t>
  </si>
  <si>
    <t>[1/k]</t>
  </si>
  <si>
    <t>[°C]</t>
  </si>
  <si>
    <t>[Bar]</t>
  </si>
  <si>
    <t>Állapot1</t>
  </si>
  <si>
    <t>Állapot2</t>
  </si>
  <si>
    <t>Állapot3</t>
  </si>
  <si>
    <t>Állapot4</t>
  </si>
  <si>
    <t>Állapot5</t>
  </si>
  <si>
    <t>Állapot6</t>
  </si>
  <si>
    <t>Állapot7</t>
  </si>
  <si>
    <t>Állapot8</t>
  </si>
  <si>
    <t>Állapot9</t>
  </si>
  <si>
    <t>Állapot10</t>
  </si>
  <si>
    <t>Állapot11</t>
  </si>
  <si>
    <t>Állapot12</t>
  </si>
  <si>
    <t>Állapot13</t>
  </si>
  <si>
    <t>Állapot14</t>
  </si>
  <si>
    <t>Állapot15</t>
  </si>
  <si>
    <t>Állapot16</t>
  </si>
  <si>
    <t>Állapot17</t>
  </si>
  <si>
    <t>Állapot18</t>
  </si>
  <si>
    <t>Állapot19</t>
  </si>
  <si>
    <t>Állapot20</t>
  </si>
  <si>
    <t>Állapot21</t>
  </si>
  <si>
    <t>Állapot22</t>
  </si>
  <si>
    <t>Állapot23</t>
  </si>
  <si>
    <t>Állapot24</t>
  </si>
  <si>
    <t>Állapot25</t>
  </si>
  <si>
    <t>Állapot26</t>
  </si>
  <si>
    <t>Állapot27</t>
  </si>
  <si>
    <t>Állapot28</t>
  </si>
  <si>
    <t>Állapot29</t>
  </si>
  <si>
    <t>db</t>
  </si>
  <si>
    <t>diff</t>
  </si>
  <si>
    <t>szorzatX</t>
  </si>
  <si>
    <t>összegX</t>
  </si>
  <si>
    <t>szórásX</t>
  </si>
  <si>
    <t>szorzatY</t>
  </si>
  <si>
    <t>összegY</t>
  </si>
  <si>
    <t>szórásY</t>
  </si>
  <si>
    <t>nem lehet rá illeszteni, ezért numerikusan kell integrálni</t>
  </si>
  <si>
    <t>originba se ment, a 0 értékek nélkül</t>
  </si>
  <si>
    <t>A maximumot görbeillesztéssel 0,1 pontok beiktatásával végeztem</t>
  </si>
  <si>
    <t>herington</t>
  </si>
  <si>
    <t>abs(D-j)</t>
  </si>
  <si>
    <t>Data1</t>
  </si>
  <si>
    <t>Data2</t>
  </si>
  <si>
    <t>Időpont</t>
  </si>
  <si>
    <t>Adat</t>
  </si>
  <si>
    <t>Data3</t>
  </si>
  <si>
    <t>Data4</t>
  </si>
  <si>
    <t>Data5</t>
  </si>
  <si>
    <t>Data6</t>
  </si>
  <si>
    <t>Data7</t>
  </si>
  <si>
    <t>NRTL</t>
  </si>
  <si>
    <t>Wilson</t>
  </si>
  <si>
    <t>UNIQUAC</t>
  </si>
  <si>
    <t>-</t>
  </si>
  <si>
    <t>UNIFAC</t>
  </si>
  <si>
    <t>Víz</t>
  </si>
  <si>
    <t>numerikusan integráltam</t>
  </si>
  <si>
    <t>nem lehetett rá normális görbét illeszteni</t>
  </si>
  <si>
    <t>0,1 pontokat is felhasználtam</t>
  </si>
  <si>
    <t>LW</t>
  </si>
  <si>
    <t>excel polinomot integráltam 0,1 pontok felhasználásával</t>
  </si>
  <si>
    <t>mivel közvetlenül a max előtt és után nincs pont ezért az excel rossz helyre lőtte be a maxot</t>
  </si>
  <si>
    <t>ez a többi görbéből látszik</t>
  </si>
  <si>
    <t>munka5 és munka7</t>
  </si>
  <si>
    <t>kevés adat van 0 körnéykén ahol általában megugrik ln akt meredeksége</t>
  </si>
  <si>
    <t>általában 3-nál metszi az y-t, de ezeknél a helyeknél 2 vagy alatta</t>
  </si>
  <si>
    <t>így I kicsi lesz, szumma is kisebb lesz</t>
  </si>
  <si>
    <t>ezért  lesz D-J rossz</t>
  </si>
  <si>
    <t>x</t>
  </si>
  <si>
    <t>y</t>
  </si>
  <si>
    <t>Temp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</si>
</sst>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rial"/>
    </font>
    <font>
      <sz val="11"/>
      <color theme="1"/>
      <name val="Calibri"/>
    </font>
    <font>
      <sz val="11"/>
      <color rgb="FF000000"/>
      <name val="Calibri"/>
    </font>
    <font>
      <sz val="11"/>
      <name val="Arial"/>
    </font>
    <font>
      <sz val="11"/>
      <color rgb="FF000000"/>
      <name val="Inconsolata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D965"/>
        <bgColor rgb="FFFFD965"/>
      </patternFill>
    </fill>
    <fill>
      <patternFill patternType="solid">
        <fgColor rgb="FFC5E0B3"/>
        <bgColor rgb="FFC5E0B3"/>
      </patternFill>
    </fill>
    <fill>
      <patternFill patternType="solid">
        <fgColor rgb="FFD0CECE"/>
        <bgColor rgb="FFD0CECE"/>
      </patternFill>
    </fill>
    <fill>
      <patternFill patternType="solid">
        <fgColor rgb="FF8EAADB"/>
        <bgColor rgb="FF8EAADB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dotted">
        <color rgb="FF000000"/>
      </left>
      <right style="dotted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2" xfId="0" applyFont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4" borderId="8" xfId="0" applyFont="1" applyFill="1" applyBorder="1"/>
    <xf numFmtId="0" fontId="2" fillId="0" borderId="0" xfId="0" applyFont="1"/>
    <xf numFmtId="0" fontId="1" fillId="3" borderId="1" xfId="0" applyFont="1" applyFill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6" borderId="12" xfId="0" applyFont="1" applyFill="1" applyBorder="1"/>
    <xf numFmtId="0" fontId="1" fillId="7" borderId="13" xfId="0" applyFont="1" applyFill="1" applyBorder="1"/>
    <xf numFmtId="0" fontId="1" fillId="7" borderId="12" xfId="0" applyFont="1" applyFill="1" applyBorder="1"/>
    <xf numFmtId="0" fontId="1" fillId="0" borderId="0" xfId="0" applyFont="1" applyAlignment="1">
      <alignment vertical="center" wrapText="1"/>
    </xf>
    <xf numFmtId="0" fontId="1" fillId="6" borderId="4" xfId="0" applyFont="1" applyFill="1" applyBorder="1"/>
    <xf numFmtId="0" fontId="1" fillId="6" borderId="14" xfId="0" applyFont="1" applyFill="1" applyBorder="1"/>
    <xf numFmtId="0" fontId="1" fillId="7" borderId="8" xfId="0" applyFont="1" applyFill="1" applyBorder="1"/>
    <xf numFmtId="0" fontId="1" fillId="7" borderId="14" xfId="0" applyFont="1" applyFill="1" applyBorder="1"/>
    <xf numFmtId="0" fontId="3" fillId="0" borderId="0" xfId="0" applyFont="1"/>
    <xf numFmtId="0" fontId="1" fillId="0" borderId="15" xfId="0" applyFont="1" applyBorder="1"/>
    <xf numFmtId="0" fontId="1" fillId="0" borderId="15" xfId="0" applyFont="1" applyBorder="1" applyAlignment="1">
      <alignment vertical="center" wrapText="1"/>
    </xf>
    <xf numFmtId="0" fontId="1" fillId="6" borderId="16" xfId="0" applyFont="1" applyFill="1" applyBorder="1"/>
    <xf numFmtId="0" fontId="1" fillId="6" borderId="17" xfId="0" applyFont="1" applyFill="1" applyBorder="1"/>
    <xf numFmtId="0" fontId="1" fillId="7" borderId="18" xfId="0" applyFont="1" applyFill="1" applyBorder="1"/>
    <xf numFmtId="0" fontId="1" fillId="7" borderId="17" xfId="0" applyFont="1" applyFill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9" fontId="1" fillId="0" borderId="2" xfId="0" applyNumberFormat="1" applyFont="1" applyBorder="1"/>
    <xf numFmtId="49" fontId="1" fillId="0" borderId="0" xfId="0" applyNumberFormat="1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3" borderId="22" xfId="0" applyFont="1" applyFill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8" borderId="13" xfId="0" applyFont="1" applyFill="1" applyBorder="1"/>
    <xf numFmtId="0" fontId="1" fillId="8" borderId="1" xfId="0" applyFont="1" applyFill="1" applyBorder="1"/>
    <xf numFmtId="0" fontId="1" fillId="0" borderId="27" xfId="0" applyFont="1" applyBorder="1"/>
    <xf numFmtId="0" fontId="1" fillId="0" borderId="28" xfId="0" applyFont="1" applyBorder="1"/>
    <xf numFmtId="0" fontId="1" fillId="5" borderId="29" xfId="0" applyFont="1" applyFill="1" applyBorder="1"/>
    <xf numFmtId="0" fontId="1" fillId="5" borderId="22" xfId="0" applyFont="1" applyFill="1" applyBorder="1"/>
    <xf numFmtId="0" fontId="1" fillId="5" borderId="30" xfId="0" applyFont="1" applyFill="1" applyBorder="1"/>
    <xf numFmtId="0" fontId="2" fillId="5" borderId="8" xfId="0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0" fontId="1" fillId="0" borderId="31" xfId="0" applyFont="1" applyBorder="1"/>
    <xf numFmtId="0" fontId="4" fillId="9" borderId="0" xfId="0" applyFont="1" applyFill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8" xfId="0" applyFont="1" applyBorder="1"/>
    <xf numFmtId="0" fontId="1" fillId="0" borderId="4" xfId="0" applyFont="1" applyBorder="1"/>
    <xf numFmtId="0" fontId="1" fillId="0" borderId="22" xfId="0" applyFont="1" applyBorder="1"/>
    <xf numFmtId="0" fontId="1" fillId="0" borderId="3" xfId="0" applyFont="1" applyBorder="1"/>
    <xf numFmtId="0" fontId="1" fillId="0" borderId="13" xfId="0" applyFont="1" applyBorder="1"/>
    <xf numFmtId="0" fontId="1" fillId="3" borderId="2" xfId="0" applyFont="1" applyFill="1" applyBorder="1"/>
    <xf numFmtId="0" fontId="1" fillId="5" borderId="6" xfId="0" applyFont="1" applyFill="1" applyBorder="1"/>
    <xf numFmtId="0" fontId="2" fillId="5" borderId="6" xfId="0" applyFont="1" applyFill="1" applyBorder="1"/>
    <xf numFmtId="0" fontId="1" fillId="6" borderId="2" xfId="0" applyFont="1" applyFill="1" applyBorder="1"/>
    <xf numFmtId="0" fontId="1" fillId="0" borderId="16" xfId="0" applyFont="1" applyBorder="1"/>
    <xf numFmtId="0" fontId="1" fillId="0" borderId="13" xfId="0" applyFont="1" applyBorder="1" applyAlignment="1">
      <alignment vertical="center" wrapText="1"/>
    </xf>
    <xf numFmtId="0" fontId="1" fillId="0" borderId="18" xfId="0" applyFont="1" applyBorder="1"/>
    <xf numFmtId="0" fontId="1" fillId="0" borderId="1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29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13" xfId="0" applyNumberFormat="1" applyFont="1" applyBorder="1"/>
    <xf numFmtId="49" fontId="1" fillId="0" borderId="13" xfId="0" applyNumberFormat="1" applyFont="1" applyBorder="1" applyAlignment="1">
      <alignment horizontal="center"/>
    </xf>
    <xf numFmtId="0" fontId="1" fillId="8" borderId="2" xfId="0" applyFont="1" applyFill="1" applyBorder="1"/>
    <xf numFmtId="49" fontId="0" fillId="0" borderId="0" xfId="0" applyNumberFormat="1"/>
    <xf numFmtId="2" fontId="0" fillId="0" borderId="0" xfId="0" applyNumberFormat="1"/>
    <xf numFmtId="0" fontId="0" fillId="0" borderId="0" xfId="0" applyNumberFormat="1"/>
    <xf numFmtId="2" fontId="4" fillId="9" borderId="0" xfId="0" applyNumberFormat="1" applyFont="1" applyFill="1"/>
  </cellXfs>
  <cellStyles count="1">
    <cellStyle name="Normál" xfId="0" builtinId="0"/>
  </cellStyles>
  <dxfs count="3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03941010"/>
        <c:axId val="1457600845"/>
      </c:scatterChart>
      <c:valAx>
        <c:axId val="10394101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57600845"/>
        <c:crosses val="autoZero"/>
        <c:crossBetween val="midCat"/>
      </c:valAx>
      <c:valAx>
        <c:axId val="1457600845"/>
        <c:scaling>
          <c:orientation val="minMax"/>
        </c:scaling>
        <c:delete val="0"/>
        <c:axPos val="l"/>
        <c:majorTickMark val="cross"/>
        <c:minorTickMark val="cross"/>
        <c:tickLblPos val="nextTo"/>
        <c:spPr>
          <a:ln>
            <a:noFill/>
          </a:ln>
        </c:spPr>
        <c:crossAx val="10394101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Munka1!$Q$2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Munka1!$Q$3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38-4326-AD33-3A15645568E7}"/>
            </c:ext>
          </c:extLst>
        </c:ser>
        <c:ser>
          <c:idx val="1"/>
          <c:order val="1"/>
          <c:tx>
            <c:strRef>
              <c:f>Munka1!$Z$57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Munka1!$Z$58:$Z$156</c:f>
              <c:numCache>
                <c:formatCode>General</c:formatCode>
                <c:ptCount val="99"/>
                <c:pt idx="0">
                  <c:v>26.534949075340226</c:v>
                </c:pt>
                <c:pt idx="1">
                  <c:v>32.476127987079003</c:v>
                </c:pt>
                <c:pt idx="2">
                  <c:v>32.848779453192812</c:v>
                </c:pt>
                <c:pt idx="3">
                  <c:v>32.55616663282909</c:v>
                </c:pt>
                <c:pt idx="4">
                  <c:v>32.379454054004654</c:v>
                </c:pt>
                <c:pt idx="5">
                  <c:v>31.20617869180434</c:v>
                </c:pt>
                <c:pt idx="6">
                  <c:v>30.144294280049603</c:v>
                </c:pt>
                <c:pt idx="7">
                  <c:v>28.691399629451382</c:v>
                </c:pt>
                <c:pt idx="8">
                  <c:v>27.217632903290333</c:v>
                </c:pt>
                <c:pt idx="9">
                  <c:v>25.701951891864528</c:v>
                </c:pt>
                <c:pt idx="10">
                  <c:v>24.153361837095577</c:v>
                </c:pt>
                <c:pt idx="11">
                  <c:v>22.580821354896006</c:v>
                </c:pt>
                <c:pt idx="12">
                  <c:v>20.983212848555375</c:v>
                </c:pt>
                <c:pt idx="13">
                  <c:v>19.409506087587918</c:v>
                </c:pt>
                <c:pt idx="14">
                  <c:v>17.818373220543418</c:v>
                </c:pt>
                <c:pt idx="15">
                  <c:v>16.188486142594719</c:v>
                </c:pt>
                <c:pt idx="16">
                  <c:v>14.5185130674289</c:v>
                </c:pt>
                <c:pt idx="17">
                  <c:v>12.776974857258091</c:v>
                </c:pt>
                <c:pt idx="18">
                  <c:v>10.972441561933872</c:v>
                </c:pt>
                <c:pt idx="19">
                  <c:v>10.220215627497698</c:v>
                </c:pt>
                <c:pt idx="20">
                  <c:v>9.4106394683932226</c:v>
                </c:pt>
                <c:pt idx="21">
                  <c:v>8.5636738330796334</c:v>
                </c:pt>
                <c:pt idx="22">
                  <c:v>7.6892483524510737</c:v>
                </c:pt>
                <c:pt idx="23">
                  <c:v>6.7571949226155956</c:v>
                </c:pt>
                <c:pt idx="24">
                  <c:v>5.7774519607995369</c:v>
                </c:pt>
                <c:pt idx="25">
                  <c:v>4.7298982514907655</c:v>
                </c:pt>
                <c:pt idx="26">
                  <c:v>3.5944405993534971</c:v>
                </c:pt>
                <c:pt idx="27">
                  <c:v>2.3109874639954024</c:v>
                </c:pt>
                <c:pt idx="28">
                  <c:v>1.5762619587052202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38-4326-AD33-3A15645568E7}"/>
            </c:ext>
          </c:extLst>
        </c:ser>
        <c:ser>
          <c:idx val="2"/>
          <c:order val="2"/>
          <c:tx>
            <c:strRef>
              <c:f>Munka1!$R$2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Munka1!$R$3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38-4326-AD33-3A15645568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415367"/>
        <c:axId val="1774309697"/>
      </c:scatterChart>
      <c:valAx>
        <c:axId val="62241536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74309697"/>
        <c:crosses val="autoZero"/>
        <c:crossBetween val="midCat"/>
      </c:valAx>
      <c:valAx>
        <c:axId val="17743096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22415367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Munka1!$Q$2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Munka1!$Q$3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68-4028-8AD8-FEEAF881C80C}"/>
            </c:ext>
          </c:extLst>
        </c:ser>
        <c:ser>
          <c:idx val="1"/>
          <c:order val="1"/>
          <c:tx>
            <c:strRef>
              <c:f>Munka1!$AA$57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Munka1!$AA$58:$AA$156</c:f>
              <c:numCache>
                <c:formatCode>General</c:formatCode>
                <c:ptCount val="99"/>
                <c:pt idx="0">
                  <c:v>26.470883591931113</c:v>
                </c:pt>
                <c:pt idx="1">
                  <c:v>32.416647045445472</c:v>
                </c:pt>
                <c:pt idx="2">
                  <c:v>32.779729112126972</c:v>
                </c:pt>
                <c:pt idx="3">
                  <c:v>32.478477705407158</c:v>
                </c:pt>
                <c:pt idx="4">
                  <c:v>32.292682883690929</c:v>
                </c:pt>
                <c:pt idx="5">
                  <c:v>31.098203477809761</c:v>
                </c:pt>
                <c:pt idx="6">
                  <c:v>30.014223528922116</c:v>
                </c:pt>
                <c:pt idx="7">
                  <c:v>28.539925272251708</c:v>
                </c:pt>
                <c:pt idx="8">
                  <c:v>27.044278438177344</c:v>
                </c:pt>
                <c:pt idx="9">
                  <c:v>25.506290211487851</c:v>
                </c:pt>
                <c:pt idx="10">
                  <c:v>23.934919059456547</c:v>
                </c:pt>
                <c:pt idx="11">
                  <c:v>22.339078418789654</c:v>
                </c:pt>
                <c:pt idx="12">
                  <c:v>20.717636230634696</c:v>
                </c:pt>
                <c:pt idx="13">
                  <c:v>19.119400311874301</c:v>
                </c:pt>
                <c:pt idx="14">
                  <c:v>17.503143549878473</c:v>
                </c:pt>
                <c:pt idx="15">
                  <c:v>15.847578906727279</c:v>
                </c:pt>
                <c:pt idx="16">
                  <c:v>14.151356217631985</c:v>
                </c:pt>
                <c:pt idx="17">
                  <c:v>12.383068766871531</c:v>
                </c:pt>
                <c:pt idx="18">
                  <c:v>10.551235622992522</c:v>
                </c:pt>
                <c:pt idx="19">
                  <c:v>9.7879675101648331</c:v>
                </c:pt>
                <c:pt idx="20">
                  <c:v>8.9673920146683486</c:v>
                </c:pt>
                <c:pt idx="21">
                  <c:v>8.1094007766290019</c:v>
                </c:pt>
                <c:pt idx="22">
                  <c:v>7.2238854421978544</c:v>
                </c:pt>
                <c:pt idx="23">
                  <c:v>6.2807436157002599</c:v>
                </c:pt>
                <c:pt idx="24">
                  <c:v>5.289862810399427</c:v>
                </c:pt>
                <c:pt idx="25">
                  <c:v>4.2311343978286118</c:v>
                </c:pt>
                <c:pt idx="26">
                  <c:v>3.0844475556431235</c:v>
                </c:pt>
                <c:pt idx="27">
                  <c:v>1.7896972139411105</c:v>
                </c:pt>
                <c:pt idx="28">
                  <c:v>1.0492685182939567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68-4028-8AD8-FEEAF881C80C}"/>
            </c:ext>
          </c:extLst>
        </c:ser>
        <c:ser>
          <c:idx val="2"/>
          <c:order val="2"/>
          <c:tx>
            <c:strRef>
              <c:f>Munka1!$R$2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Munka1!$R$3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68-4028-8AD8-FEEAF881C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412668"/>
        <c:axId val="942870272"/>
      </c:scatterChart>
      <c:valAx>
        <c:axId val="12744126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42870272"/>
        <c:crosses val="autoZero"/>
        <c:crossBetween val="midCat"/>
      </c:valAx>
      <c:valAx>
        <c:axId val="9428702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7441266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Munka1!$P$57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Munka1!$P$58:$P$156</c:f>
              <c:numCache>
                <c:formatCode>General</c:formatCode>
                <c:ptCount val="99"/>
                <c:pt idx="0">
                  <c:v>3.2478657382922478</c:v>
                </c:pt>
                <c:pt idx="1">
                  <c:v>2.8648946561193331</c:v>
                </c:pt>
                <c:pt idx="2">
                  <c:v>2.4983727568996201</c:v>
                </c:pt>
                <c:pt idx="3">
                  <c:v>2.2108427227635197</c:v>
                </c:pt>
                <c:pt idx="4">
                  <c:v>1.9747354415392184</c:v>
                </c:pt>
                <c:pt idx="5">
                  <c:v>1.5256621390129226</c:v>
                </c:pt>
                <c:pt idx="6">
                  <c:v>1.1771559590334237</c:v>
                </c:pt>
                <c:pt idx="7">
                  <c:v>0.8914409039964184</c:v>
                </c:pt>
                <c:pt idx="8">
                  <c:v>0.64308176405692341</c:v>
                </c:pt>
                <c:pt idx="9">
                  <c:v>0.41679649358449661</c:v>
                </c:pt>
                <c:pt idx="10">
                  <c:v>0.20519833785799077</c:v>
                </c:pt>
                <c:pt idx="11">
                  <c:v>3.372669768067695E-3</c:v>
                </c:pt>
                <c:pt idx="12">
                  <c:v>-0.19277314959016759</c:v>
                </c:pt>
                <c:pt idx="13">
                  <c:v>-0.38010772939860443</c:v>
                </c:pt>
                <c:pt idx="14">
                  <c:v>-0.56602337729410002</c:v>
                </c:pt>
                <c:pt idx="15">
                  <c:v>-0.7553138351364963</c:v>
                </c:pt>
                <c:pt idx="16">
                  <c:v>-0.9465975920858769</c:v>
                </c:pt>
                <c:pt idx="17">
                  <c:v>-1.1488438468055764</c:v>
                </c:pt>
                <c:pt idx="18">
                  <c:v>-1.3310788821203028</c:v>
                </c:pt>
                <c:pt idx="19">
                  <c:v>-1.3986914066995966</c:v>
                </c:pt>
                <c:pt idx="20">
                  <c:v>-1.4853995172576286</c:v>
                </c:pt>
                <c:pt idx="21">
                  <c:v>-1.5645374103725489</c:v>
                </c:pt>
                <c:pt idx="22">
                  <c:v>-1.6421545147289125</c:v>
                </c:pt>
                <c:pt idx="23">
                  <c:v>-1.7122297350523077</c:v>
                </c:pt>
                <c:pt idx="24">
                  <c:v>-1.7756268639688773</c:v>
                </c:pt>
                <c:pt idx="25">
                  <c:v>-1.8499302539684699</c:v>
                </c:pt>
                <c:pt idx="26">
                  <c:v>-1.9243648214815585</c:v>
                </c:pt>
                <c:pt idx="27">
                  <c:v>-2.0131092801706765</c:v>
                </c:pt>
                <c:pt idx="28">
                  <c:v>-2.0400889373577811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23-4765-A384-684288C61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677945"/>
        <c:axId val="793540946"/>
      </c:scatterChart>
      <c:valAx>
        <c:axId val="91467794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93540946"/>
        <c:crosses val="autoZero"/>
        <c:crossBetween val="midCat"/>
      </c:valAx>
      <c:valAx>
        <c:axId val="7935409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1467794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Munka1!$Q$57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Munka1!$Q$58:$Q$156</c:f>
              <c:numCache>
                <c:formatCode>General</c:formatCode>
                <c:ptCount val="99"/>
                <c:pt idx="0">
                  <c:v>3.2478657382922478</c:v>
                </c:pt>
                <c:pt idx="1">
                  <c:v>2.8648946561193331</c:v>
                </c:pt>
                <c:pt idx="2">
                  <c:v>2.4983727568996201</c:v>
                </c:pt>
                <c:pt idx="3">
                  <c:v>2.2108427227635197</c:v>
                </c:pt>
                <c:pt idx="4">
                  <c:v>1.9747354415392184</c:v>
                </c:pt>
                <c:pt idx="5">
                  <c:v>1.5256621390129226</c:v>
                </c:pt>
                <c:pt idx="6">
                  <c:v>1.1771559590334237</c:v>
                </c:pt>
                <c:pt idx="7">
                  <c:v>0.8914409039964184</c:v>
                </c:pt>
                <c:pt idx="8">
                  <c:v>0.64308176405692341</c:v>
                </c:pt>
                <c:pt idx="9">
                  <c:v>0.41679649358449661</c:v>
                </c:pt>
                <c:pt idx="10">
                  <c:v>0.20519833785799077</c:v>
                </c:pt>
                <c:pt idx="11">
                  <c:v>3.372669768067695E-3</c:v>
                </c:pt>
                <c:pt idx="12">
                  <c:v>0.19277314959016759</c:v>
                </c:pt>
                <c:pt idx="13">
                  <c:v>0.38010772939860443</c:v>
                </c:pt>
                <c:pt idx="14">
                  <c:v>0.56602337729410002</c:v>
                </c:pt>
                <c:pt idx="15">
                  <c:v>0.7553138351364963</c:v>
                </c:pt>
                <c:pt idx="16">
                  <c:v>0.9465975920858769</c:v>
                </c:pt>
                <c:pt idx="17">
                  <c:v>1.1488438468055764</c:v>
                </c:pt>
                <c:pt idx="18">
                  <c:v>1.3310788821203028</c:v>
                </c:pt>
                <c:pt idx="19">
                  <c:v>1.3986914066995966</c:v>
                </c:pt>
                <c:pt idx="20">
                  <c:v>1.4853995172576286</c:v>
                </c:pt>
                <c:pt idx="21">
                  <c:v>1.5645374103725489</c:v>
                </c:pt>
                <c:pt idx="22">
                  <c:v>1.6421545147289125</c:v>
                </c:pt>
                <c:pt idx="23">
                  <c:v>1.7122297350523077</c:v>
                </c:pt>
                <c:pt idx="24">
                  <c:v>1.7756268639688773</c:v>
                </c:pt>
                <c:pt idx="25">
                  <c:v>1.8499302539684699</c:v>
                </c:pt>
                <c:pt idx="26">
                  <c:v>1.9243648214815585</c:v>
                </c:pt>
                <c:pt idx="27">
                  <c:v>2.0131092801706765</c:v>
                </c:pt>
                <c:pt idx="28">
                  <c:v>2.0400889373577811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81-45CD-B59F-1D2585B12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68790"/>
        <c:axId val="1749085310"/>
      </c:scatterChart>
      <c:valAx>
        <c:axId val="16006879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49085310"/>
        <c:crosses val="autoZero"/>
        <c:crossBetween val="midCat"/>
      </c:valAx>
      <c:valAx>
        <c:axId val="17490853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006879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Munka1!$H$57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Munka1!$H$58:$H$156</c:f>
              <c:numCache>
                <c:formatCode>General</c:formatCode>
                <c:ptCount val="99"/>
                <c:pt idx="0">
                  <c:v>26.60266827020105</c:v>
                </c:pt>
                <c:pt idx="1">
                  <c:v>18.482126489197096</c:v>
                </c:pt>
                <c:pt idx="2">
                  <c:v>12.926410240015764</c:v>
                </c:pt>
                <c:pt idx="3">
                  <c:v>9.8369953117604947</c:v>
                </c:pt>
                <c:pt idx="4">
                  <c:v>7.9940419130011611</c:v>
                </c:pt>
                <c:pt idx="5">
                  <c:v>5.3925542059522025</c:v>
                </c:pt>
                <c:pt idx="6">
                  <c:v>4.0993518410701419</c:v>
                </c:pt>
                <c:pt idx="7">
                  <c:v>3.2833541991563675</c:v>
                </c:pt>
                <c:pt idx="8">
                  <c:v>2.7409756055628174</c:v>
                </c:pt>
                <c:pt idx="9">
                  <c:v>2.3521809832959906</c:v>
                </c:pt>
                <c:pt idx="10">
                  <c:v>2.0605875021700157</c:v>
                </c:pt>
                <c:pt idx="11">
                  <c:v>1.8348763387930009</c:v>
                </c:pt>
                <c:pt idx="12">
                  <c:v>1.6555034683271828</c:v>
                </c:pt>
                <c:pt idx="13">
                  <c:v>1.5150790784358876</c:v>
                </c:pt>
                <c:pt idx="14">
                  <c:v>1.4008416881512269</c:v>
                </c:pt>
                <c:pt idx="15">
                  <c:v>1.3057646301125745</c:v>
                </c:pt>
                <c:pt idx="16">
                  <c:v>1.2276404461684964</c:v>
                </c:pt>
                <c:pt idx="17">
                  <c:v>1.1615261650148858</c:v>
                </c:pt>
                <c:pt idx="18">
                  <c:v>1.114887878254111</c:v>
                </c:pt>
                <c:pt idx="19">
                  <c:v>1.100838889369834</c:v>
                </c:pt>
                <c:pt idx="20">
                  <c:v>1.0837085733861356</c:v>
                </c:pt>
                <c:pt idx="21">
                  <c:v>1.069875791471532</c:v>
                </c:pt>
                <c:pt idx="22">
                  <c:v>1.0586615113029536</c:v>
                </c:pt>
                <c:pt idx="23">
                  <c:v>1.0500208636879693</c:v>
                </c:pt>
                <c:pt idx="24">
                  <c:v>1.0441286589443339</c:v>
                </c:pt>
                <c:pt idx="25">
                  <c:v>1.0385130810198984</c:v>
                </c:pt>
                <c:pt idx="26">
                  <c:v>1.0345653665499444</c:v>
                </c:pt>
                <c:pt idx="27">
                  <c:v>1.0304542220967901</c:v>
                </c:pt>
                <c:pt idx="28">
                  <c:v>1.0283443232192502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3A-4BD3-8F4E-DD93E719BF2F}"/>
            </c:ext>
          </c:extLst>
        </c:ser>
        <c:ser>
          <c:idx val="1"/>
          <c:order val="1"/>
          <c:tx>
            <c:strRef>
              <c:f>Munka1!$M$57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Munka1!$M$58:$M$156</c:f>
              <c:numCache>
                <c:formatCode>General</c:formatCode>
                <c:ptCount val="99"/>
                <c:pt idx="0">
                  <c:v>1.0337012247099975</c:v>
                </c:pt>
                <c:pt idx="1">
                  <c:v>1.0532803881321775</c:v>
                </c:pt>
                <c:pt idx="2">
                  <c:v>1.0627923820026539</c:v>
                </c:pt>
                <c:pt idx="3">
                  <c:v>1.0782157452195955</c:v>
                </c:pt>
                <c:pt idx="4">
                  <c:v>1.1095572499052233</c:v>
                </c:pt>
                <c:pt idx="5">
                  <c:v>1.1727565604895633</c:v>
                </c:pt>
                <c:pt idx="6">
                  <c:v>1.2632312401768768</c:v>
                </c:pt>
                <c:pt idx="7">
                  <c:v>1.3463868776157675</c:v>
                </c:pt>
                <c:pt idx="8">
                  <c:v>1.4408484671852297</c:v>
                </c:pt>
                <c:pt idx="9">
                  <c:v>1.5504519703059785</c:v>
                </c:pt>
                <c:pt idx="10">
                  <c:v>1.6783191716312136</c:v>
                </c:pt>
                <c:pt idx="11">
                  <c:v>1.8286983308834475</c:v>
                </c:pt>
                <c:pt idx="12">
                  <c:v>2.0074762228839926</c:v>
                </c:pt>
                <c:pt idx="13">
                  <c:v>2.2157154730094732</c:v>
                </c:pt>
                <c:pt idx="14">
                  <c:v>2.4672314192492486</c:v>
                </c:pt>
                <c:pt idx="15">
                  <c:v>2.7790318948287491</c:v>
                </c:pt>
                <c:pt idx="16">
                  <c:v>3.1635397751035286</c:v>
                </c:pt>
                <c:pt idx="17">
                  <c:v>3.664085005368257</c:v>
                </c:pt>
                <c:pt idx="18">
                  <c:v>4.2199898564343838</c:v>
                </c:pt>
                <c:pt idx="19">
                  <c:v>4.4582839283090747</c:v>
                </c:pt>
                <c:pt idx="20">
                  <c:v>4.7864477555712286</c:v>
                </c:pt>
                <c:pt idx="21">
                  <c:v>5.1145016696616858</c:v>
                </c:pt>
                <c:pt idx="22">
                  <c:v>5.469350658326305</c:v>
                </c:pt>
                <c:pt idx="23">
                  <c:v>5.8184841308620854</c:v>
                </c:pt>
                <c:pt idx="24">
                  <c:v>6.1645157321111803</c:v>
                </c:pt>
                <c:pt idx="25">
                  <c:v>6.6042951277078172</c:v>
                </c:pt>
                <c:pt idx="26">
                  <c:v>7.0875960734628078</c:v>
                </c:pt>
                <c:pt idx="27">
                  <c:v>7.714556336342671</c:v>
                </c:pt>
                <c:pt idx="28">
                  <c:v>7.9092977125256523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3A-4BD3-8F4E-DD93E719B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710602"/>
        <c:axId val="1099903121"/>
      </c:scatterChart>
      <c:valAx>
        <c:axId val="92971060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99903121"/>
        <c:crosses val="autoZero"/>
        <c:crossBetween val="midCat"/>
      </c:valAx>
      <c:valAx>
        <c:axId val="10999031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2971060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autoTitleDeleted val="1"/>
    <c:plotArea>
      <c:layout/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Munka1!$E$58:$E$86</c:f>
              <c:numCache>
                <c:formatCode>General</c:formatCode>
                <c:ptCount val="2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Munka1!$Z$58:$Z$86</c:f>
              <c:numCache>
                <c:formatCode>General</c:formatCode>
                <c:ptCount val="29"/>
                <c:pt idx="0">
                  <c:v>26.534949075340226</c:v>
                </c:pt>
                <c:pt idx="1">
                  <c:v>32.476127987079003</c:v>
                </c:pt>
                <c:pt idx="2">
                  <c:v>32.848779453192812</c:v>
                </c:pt>
                <c:pt idx="3">
                  <c:v>32.55616663282909</c:v>
                </c:pt>
                <c:pt idx="4">
                  <c:v>32.379454054004654</c:v>
                </c:pt>
                <c:pt idx="5">
                  <c:v>31.20617869180434</c:v>
                </c:pt>
                <c:pt idx="6">
                  <c:v>30.144294280049603</c:v>
                </c:pt>
                <c:pt idx="7">
                  <c:v>28.691399629451382</c:v>
                </c:pt>
                <c:pt idx="8">
                  <c:v>27.217632903290333</c:v>
                </c:pt>
                <c:pt idx="9">
                  <c:v>25.701951891864528</c:v>
                </c:pt>
                <c:pt idx="10">
                  <c:v>24.153361837095577</c:v>
                </c:pt>
                <c:pt idx="11">
                  <c:v>22.580821354896006</c:v>
                </c:pt>
                <c:pt idx="12">
                  <c:v>20.983212848555375</c:v>
                </c:pt>
                <c:pt idx="13">
                  <c:v>19.409506087587918</c:v>
                </c:pt>
                <c:pt idx="14">
                  <c:v>17.818373220543418</c:v>
                </c:pt>
                <c:pt idx="15">
                  <c:v>16.188486142594719</c:v>
                </c:pt>
                <c:pt idx="16">
                  <c:v>14.5185130674289</c:v>
                </c:pt>
                <c:pt idx="17">
                  <c:v>12.776974857258091</c:v>
                </c:pt>
                <c:pt idx="18">
                  <c:v>10.972441561933872</c:v>
                </c:pt>
                <c:pt idx="19">
                  <c:v>10.220215627497698</c:v>
                </c:pt>
                <c:pt idx="20">
                  <c:v>9.4106394683932226</c:v>
                </c:pt>
                <c:pt idx="21">
                  <c:v>8.5636738330796334</c:v>
                </c:pt>
                <c:pt idx="22">
                  <c:v>7.6892483524510737</c:v>
                </c:pt>
                <c:pt idx="23">
                  <c:v>6.7571949226155956</c:v>
                </c:pt>
                <c:pt idx="24">
                  <c:v>5.7774519607995369</c:v>
                </c:pt>
                <c:pt idx="25">
                  <c:v>4.7298982514907655</c:v>
                </c:pt>
                <c:pt idx="26">
                  <c:v>3.5944405993534971</c:v>
                </c:pt>
                <c:pt idx="27">
                  <c:v>2.3109874639954024</c:v>
                </c:pt>
                <c:pt idx="28">
                  <c:v>1.5762619587052202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96-416E-82D8-FEEE7F5FC07A}"/>
            </c:ext>
          </c:extLst>
        </c:ser>
        <c:ser>
          <c:idx val="1"/>
          <c:order val="1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Munka1!$E$58:$E$86</c:f>
              <c:numCache>
                <c:formatCode>General</c:formatCode>
                <c:ptCount val="2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Munka1!$AA$58:$AA$86</c:f>
              <c:numCache>
                <c:formatCode>General</c:formatCode>
                <c:ptCount val="29"/>
                <c:pt idx="0">
                  <c:v>26.470883591931113</c:v>
                </c:pt>
                <c:pt idx="1">
                  <c:v>32.416647045445472</c:v>
                </c:pt>
                <c:pt idx="2">
                  <c:v>32.779729112126972</c:v>
                </c:pt>
                <c:pt idx="3">
                  <c:v>32.478477705407158</c:v>
                </c:pt>
                <c:pt idx="4">
                  <c:v>32.292682883690929</c:v>
                </c:pt>
                <c:pt idx="5">
                  <c:v>31.098203477809761</c:v>
                </c:pt>
                <c:pt idx="6">
                  <c:v>30.014223528922116</c:v>
                </c:pt>
                <c:pt idx="7">
                  <c:v>28.539925272251708</c:v>
                </c:pt>
                <c:pt idx="8">
                  <c:v>27.044278438177344</c:v>
                </c:pt>
                <c:pt idx="9">
                  <c:v>25.506290211487851</c:v>
                </c:pt>
                <c:pt idx="10">
                  <c:v>23.934919059456547</c:v>
                </c:pt>
                <c:pt idx="11">
                  <c:v>22.339078418789654</c:v>
                </c:pt>
                <c:pt idx="12">
                  <c:v>20.717636230634696</c:v>
                </c:pt>
                <c:pt idx="13">
                  <c:v>19.119400311874301</c:v>
                </c:pt>
                <c:pt idx="14">
                  <c:v>17.503143549878473</c:v>
                </c:pt>
                <c:pt idx="15">
                  <c:v>15.847578906727279</c:v>
                </c:pt>
                <c:pt idx="16">
                  <c:v>14.151356217631985</c:v>
                </c:pt>
                <c:pt idx="17">
                  <c:v>12.383068766871531</c:v>
                </c:pt>
                <c:pt idx="18">
                  <c:v>10.551235622992522</c:v>
                </c:pt>
                <c:pt idx="19">
                  <c:v>9.7879675101648331</c:v>
                </c:pt>
                <c:pt idx="20">
                  <c:v>8.9673920146683486</c:v>
                </c:pt>
                <c:pt idx="21">
                  <c:v>8.1094007766290019</c:v>
                </c:pt>
                <c:pt idx="22">
                  <c:v>7.2238854421978544</c:v>
                </c:pt>
                <c:pt idx="23">
                  <c:v>6.2807436157002599</c:v>
                </c:pt>
                <c:pt idx="24">
                  <c:v>5.289862810399427</c:v>
                </c:pt>
                <c:pt idx="25">
                  <c:v>4.2311343978286118</c:v>
                </c:pt>
                <c:pt idx="26">
                  <c:v>3.0844475556431235</c:v>
                </c:pt>
                <c:pt idx="27">
                  <c:v>1.7896972139411105</c:v>
                </c:pt>
                <c:pt idx="28">
                  <c:v>1.0492685182939567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6-416E-82D8-FEEE7F5FC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967479"/>
        <c:axId val="2105356988"/>
      </c:scatterChart>
      <c:valAx>
        <c:axId val="4989674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05356988"/>
        <c:crosses val="autoZero"/>
        <c:crossBetween val="midCat"/>
      </c:valAx>
      <c:valAx>
        <c:axId val="21053569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9896747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Munka2!$R$58:$R$156</c:f>
              <c:numCache>
                <c:formatCode>General</c:formatCode>
                <c:ptCount val="99"/>
                <c:pt idx="0">
                  <c:v>306.31723330725748</c:v>
                </c:pt>
                <c:pt idx="1">
                  <c:v>277.9471304690839</c:v>
                </c:pt>
                <c:pt idx="2">
                  <c:v>876.33761609027488</c:v>
                </c:pt>
                <c:pt idx="3">
                  <c:v>920.97912812295488</c:v>
                </c:pt>
                <c:pt idx="4">
                  <c:v>1330.4193500099086</c:v>
                </c:pt>
                <c:pt idx="5">
                  <c:v>1589.5825005224883</c:v>
                </c:pt>
                <c:pt idx="6">
                  <c:v>1563.0058203671822</c:v>
                </c:pt>
                <c:pt idx="7">
                  <c:v>1550.1469073030291</c:v>
                </c:pt>
                <c:pt idx="8">
                  <c:v>1536.4291421395542</c:v>
                </c:pt>
                <c:pt idx="9">
                  <c:v>1447.8900569644597</c:v>
                </c:pt>
                <c:pt idx="10">
                  <c:v>1169.8693098270501</c:v>
                </c:pt>
                <c:pt idx="11">
                  <c:v>677.9368319413386</c:v>
                </c:pt>
                <c:pt idx="12">
                  <c:v>382.92114727466327</c:v>
                </c:pt>
                <c:pt idx="13">
                  <c:v>322.69766892044305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C0-4649-A492-B49655E859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2487166"/>
        <c:axId val="1675349208"/>
      </c:scatterChart>
      <c:valAx>
        <c:axId val="196248716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75349208"/>
        <c:crosses val="autoZero"/>
        <c:crossBetween val="midCat"/>
      </c:valAx>
      <c:valAx>
        <c:axId val="16753492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62487166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Munka2!$S$57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Munka2!$A$58:$A$156</c:f>
              <c:strCache>
                <c:ptCount val="24"/>
                <c:pt idx="0">
                  <c:v>0,002748839</c:v>
                </c:pt>
                <c:pt idx="1">
                  <c:v>0,002803398</c:v>
                </c:pt>
                <c:pt idx="2">
                  <c:v>0,002957442</c:v>
                </c:pt>
                <c:pt idx="3">
                  <c:v>0,002957442</c:v>
                </c:pt>
                <c:pt idx="4">
                  <c:v>0,002958755</c:v>
                </c:pt>
                <c:pt idx="5">
                  <c:v>0,002960069</c:v>
                </c:pt>
                <c:pt idx="6">
                  <c:v>0,002961384</c:v>
                </c:pt>
                <c:pt idx="7">
                  <c:v>0,002962349</c:v>
                </c:pt>
                <c:pt idx="8">
                  <c:v>0,002963139</c:v>
                </c:pt>
                <c:pt idx="9">
                  <c:v>0,002963226</c:v>
                </c:pt>
                <c:pt idx="10">
                  <c:v>0,002964808</c:v>
                </c:pt>
                <c:pt idx="11">
                  <c:v>0,002967447</c:v>
                </c:pt>
                <c:pt idx="12">
                  <c:v>0,002968416</c:v>
                </c:pt>
                <c:pt idx="13">
                  <c:v>0,002972122</c:v>
                </c:pt>
                <c:pt idx="15">
                  <c:v>db</c:v>
                </c:pt>
                <c:pt idx="16">
                  <c:v>diff</c:v>
                </c:pt>
                <c:pt idx="17">
                  <c:v>szorzatX</c:v>
                </c:pt>
                <c:pt idx="18">
                  <c:v>összegX</c:v>
                </c:pt>
                <c:pt idx="19">
                  <c:v>szórásX</c:v>
                </c:pt>
                <c:pt idx="21">
                  <c:v>szorzatY</c:v>
                </c:pt>
                <c:pt idx="22">
                  <c:v>összegY</c:v>
                </c:pt>
                <c:pt idx="23">
                  <c:v>szórásY</c:v>
                </c:pt>
              </c:strCache>
            </c:strRef>
          </c:xVal>
          <c:yVal>
            <c:numRef>
              <c:f>Munka2!$S$58:$S$156</c:f>
              <c:numCache>
                <c:formatCode>General</c:formatCode>
                <c:ptCount val="99"/>
                <c:pt idx="0">
                  <c:v>0.75081559444886725</c:v>
                </c:pt>
                <c:pt idx="1">
                  <c:v>0.55116878705531658</c:v>
                </c:pt>
                <c:pt idx="2">
                  <c:v>-1.8913236918230783E-2</c:v>
                </c:pt>
                <c:pt idx="3">
                  <c:v>-1.8913236918230783E-2</c:v>
                </c:pt>
                <c:pt idx="4">
                  <c:v>-2.3811685653193273E-2</c:v>
                </c:pt>
                <c:pt idx="5">
                  <c:v>-2.8715184127070512E-2</c:v>
                </c:pt>
                <c:pt idx="6">
                  <c:v>-3.3623740152438825E-2</c:v>
                </c:pt>
                <c:pt idx="7">
                  <c:v>-3.7226566792003882E-2</c:v>
                </c:pt>
                <c:pt idx="8">
                  <c:v>-4.0176362355339446E-2</c:v>
                </c:pt>
                <c:pt idx="9">
                  <c:v>-4.0504230183391297E-2</c:v>
                </c:pt>
                <c:pt idx="10">
                  <c:v>-4.6409711384579E-2</c:v>
                </c:pt>
                <c:pt idx="11">
                  <c:v>-5.6268461379337213E-2</c:v>
                </c:pt>
                <c:pt idx="12">
                  <c:v>-5.9888445970362317E-2</c:v>
                </c:pt>
                <c:pt idx="13">
                  <c:v>-7.3735496996791175E-2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BE-4C14-82F0-D42DE92F8279}"/>
            </c:ext>
          </c:extLst>
        </c:ser>
        <c:ser>
          <c:idx val="1"/>
          <c:order val="1"/>
          <c:tx>
            <c:strRef>
              <c:f>Munka2!$T$57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strRef>
              <c:f>Munka2!$A$58:$A$156</c:f>
              <c:strCache>
                <c:ptCount val="24"/>
                <c:pt idx="0">
                  <c:v>0,002748839</c:v>
                </c:pt>
                <c:pt idx="1">
                  <c:v>0,002803398</c:v>
                </c:pt>
                <c:pt idx="2">
                  <c:v>0,002957442</c:v>
                </c:pt>
                <c:pt idx="3">
                  <c:v>0,002957442</c:v>
                </c:pt>
                <c:pt idx="4">
                  <c:v>0,002958755</c:v>
                </c:pt>
                <c:pt idx="5">
                  <c:v>0,002960069</c:v>
                </c:pt>
                <c:pt idx="6">
                  <c:v>0,002961384</c:v>
                </c:pt>
                <c:pt idx="7">
                  <c:v>0,002962349</c:v>
                </c:pt>
                <c:pt idx="8">
                  <c:v>0,002963139</c:v>
                </c:pt>
                <c:pt idx="9">
                  <c:v>0,002963226</c:v>
                </c:pt>
                <c:pt idx="10">
                  <c:v>0,002964808</c:v>
                </c:pt>
                <c:pt idx="11">
                  <c:v>0,002967447</c:v>
                </c:pt>
                <c:pt idx="12">
                  <c:v>0,002968416</c:v>
                </c:pt>
                <c:pt idx="13">
                  <c:v>0,002972122</c:v>
                </c:pt>
                <c:pt idx="15">
                  <c:v>db</c:v>
                </c:pt>
                <c:pt idx="16">
                  <c:v>diff</c:v>
                </c:pt>
                <c:pt idx="17">
                  <c:v>szorzatX</c:v>
                </c:pt>
                <c:pt idx="18">
                  <c:v>összegX</c:v>
                </c:pt>
                <c:pt idx="19">
                  <c:v>szórásX</c:v>
                </c:pt>
                <c:pt idx="21">
                  <c:v>szorzatY</c:v>
                </c:pt>
                <c:pt idx="22">
                  <c:v>összegY</c:v>
                </c:pt>
                <c:pt idx="23">
                  <c:v>szórásY</c:v>
                </c:pt>
              </c:strCache>
            </c:strRef>
          </c:xVal>
          <c:yVal>
            <c:numRef>
              <c:f>Munka2!$T$58:$T$156</c:f>
              <c:numCache>
                <c:formatCode>General</c:formatCode>
                <c:ptCount val="99"/>
                <c:pt idx="0">
                  <c:v>-0.33094022732940581</c:v>
                </c:pt>
                <c:pt idx="1">
                  <c:v>-0.60472161141170444</c:v>
                </c:pt>
                <c:pt idx="2">
                  <c:v>-1.3862826792452365</c:v>
                </c:pt>
                <c:pt idx="3">
                  <c:v>-1.3862826792452365</c:v>
                </c:pt>
                <c:pt idx="4">
                  <c:v>-1.392996929267156</c:v>
                </c:pt>
                <c:pt idx="5">
                  <c:v>-1.3997180780581759</c:v>
                </c:pt>
                <c:pt idx="6">
                  <c:v>-1.4064461362562986</c:v>
                </c:pt>
                <c:pt idx="7">
                  <c:v>-1.4113844430855464</c:v>
                </c:pt>
                <c:pt idx="8">
                  <c:v>-1.4154276469147224</c:v>
                </c:pt>
                <c:pt idx="9">
                  <c:v>-1.4158770458382057</c:v>
                </c:pt>
                <c:pt idx="10">
                  <c:v>-1.423971500155006</c:v>
                </c:pt>
                <c:pt idx="11">
                  <c:v>-1.4374844997499734</c:v>
                </c:pt>
                <c:pt idx="12">
                  <c:v>-1.4424462465869745</c:v>
                </c:pt>
                <c:pt idx="13">
                  <c:v>-1.4614256492958442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BE-4C14-82F0-D42DE92F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978411"/>
        <c:axId val="2006017431"/>
      </c:scatterChart>
      <c:valAx>
        <c:axId val="36297841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06017431"/>
        <c:crosses val="autoZero"/>
        <c:crossBetween val="midCat"/>
      </c:valAx>
      <c:valAx>
        <c:axId val="20060174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6297841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Munka2!$P$2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A5-40C5-9A5D-FAC566C7051D}"/>
            </c:ext>
          </c:extLst>
        </c:ser>
        <c:ser>
          <c:idx val="1"/>
          <c:order val="1"/>
          <c:tx>
            <c:strRef>
              <c:f>Munka2!$Y$57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Munka2!$Y$58:$Y$156</c:f>
              <c:numCache>
                <c:formatCode>General</c:formatCode>
                <c:ptCount val="99"/>
                <c:pt idx="0">
                  <c:v>8.7427572529033633</c:v>
                </c:pt>
                <c:pt idx="1">
                  <c:v>15.610925955512323</c:v>
                </c:pt>
                <c:pt idx="2">
                  <c:v>32.896223795230775</c:v>
                </c:pt>
                <c:pt idx="3">
                  <c:v>32.628003316601735</c:v>
                </c:pt>
                <c:pt idx="4">
                  <c:v>28.331696113291159</c:v>
                </c:pt>
                <c:pt idx="5">
                  <c:v>23.974787522231473</c:v>
                </c:pt>
                <c:pt idx="6">
                  <c:v>19.747959268263632</c:v>
                </c:pt>
                <c:pt idx="7">
                  <c:v>19.704647587629555</c:v>
                </c:pt>
                <c:pt idx="8">
                  <c:v>19.06872007877692</c:v>
                </c:pt>
                <c:pt idx="9">
                  <c:v>16.68073336624958</c:v>
                </c:pt>
                <c:pt idx="10">
                  <c:v>12.293389244200879</c:v>
                </c:pt>
                <c:pt idx="11">
                  <c:v>7.3260602299466511</c:v>
                </c:pt>
                <c:pt idx="12">
                  <c:v>4.3484879375410177</c:v>
                </c:pt>
                <c:pt idx="13">
                  <c:v>3.7365381434931848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A5-40C5-9A5D-FAC566C7051D}"/>
            </c:ext>
          </c:extLst>
        </c:ser>
        <c:ser>
          <c:idx val="2"/>
          <c:order val="2"/>
          <c:tx>
            <c:strRef>
              <c:f>Munka2!$Q$2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A5-40C5-9A5D-FAC566C70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054768"/>
        <c:axId val="1779253974"/>
      </c:scatterChart>
      <c:valAx>
        <c:axId val="20740547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79253974"/>
        <c:crosses val="autoZero"/>
        <c:crossBetween val="midCat"/>
      </c:valAx>
      <c:valAx>
        <c:axId val="17792539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7405476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Munka2!$P$2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07-4B47-8912-555990A27A90}"/>
            </c:ext>
          </c:extLst>
        </c:ser>
        <c:ser>
          <c:idx val="1"/>
          <c:order val="1"/>
          <c:tx>
            <c:strRef>
              <c:f>Munka2!$Z$57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Munka2!$Z$58:$Z$156</c:f>
              <c:numCache>
                <c:formatCode>@</c:formatCode>
                <c:ptCount val="99"/>
                <c:pt idx="0">
                  <c:v>9.2343734373716302</c:v>
                </c:pt>
                <c:pt idx="1">
                  <c:v>16.16112805396159</c:v>
                </c:pt>
                <c:pt idx="2">
                  <c:v>33.385601012231632</c:v>
                </c:pt>
                <c:pt idx="3">
                  <c:v>33.116912569735405</c:v>
                </c:pt>
                <c:pt idx="4">
                  <c:v>28.81103176885955</c:v>
                </c:pt>
                <c:pt idx="5">
                  <c:v>24.444457746608066</c:v>
                </c:pt>
                <c:pt idx="6">
                  <c:v>20.208203906217818</c:v>
                </c:pt>
                <c:pt idx="7">
                  <c:v>20.163274221220718</c:v>
                </c:pt>
                <c:pt idx="8">
                  <c:v>19.52497764754429</c:v>
                </c:pt>
                <c:pt idx="9">
                  <c:v>17.132726737961377</c:v>
                </c:pt>
                <c:pt idx="10">
                  <c:v>12.735279439401211</c:v>
                </c:pt>
                <c:pt idx="11">
                  <c:v>7.7551614635680721</c:v>
                </c:pt>
                <c:pt idx="12">
                  <c:v>4.7709244221857148</c:v>
                </c:pt>
                <c:pt idx="13">
                  <c:v>4.1518563296551179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07-4B47-8912-555990A27A90}"/>
            </c:ext>
          </c:extLst>
        </c:ser>
        <c:ser>
          <c:idx val="2"/>
          <c:order val="2"/>
          <c:tx>
            <c:strRef>
              <c:f>Munka2!$Q$2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07-4B47-8912-555990A27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918310"/>
        <c:axId val="1120578202"/>
      </c:scatterChart>
      <c:valAx>
        <c:axId val="206291831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20578202"/>
        <c:crosses val="autoZero"/>
        <c:crossBetween val="midCat"/>
      </c:valAx>
      <c:valAx>
        <c:axId val="11205782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6291831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ln(p 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(ln(p thf))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Minta!$A$58:$A$156</c:f>
              <c:numCache>
                <c:formatCode>General</c:formatCode>
                <c:ptCount val="99"/>
                <c:pt idx="0">
                  <c:v>3.6609921288669233E-3</c:v>
                </c:pt>
                <c:pt idx="1">
                  <c:v>3.6609921288669233E-3</c:v>
                </c:pt>
                <c:pt idx="2">
                  <c:v>3.6609921288669233E-3</c:v>
                </c:pt>
                <c:pt idx="3">
                  <c:v>3.6609921288669233E-3</c:v>
                </c:pt>
                <c:pt idx="4">
                  <c:v>3.6609921288669233E-3</c:v>
                </c:pt>
                <c:pt idx="5">
                  <c:v>3.6609921288669233E-3</c:v>
                </c:pt>
                <c:pt idx="6">
                  <c:v>3.6609921288669233E-3</c:v>
                </c:pt>
                <c:pt idx="7">
                  <c:v>3.6609921288669233E-3</c:v>
                </c:pt>
                <c:pt idx="8">
                  <c:v>3.6609921288669233E-3</c:v>
                </c:pt>
                <c:pt idx="9">
                  <c:v>3.6609921288669233E-3</c:v>
                </c:pt>
                <c:pt idx="10">
                  <c:v>3.6609921288669233E-3</c:v>
                </c:pt>
                <c:pt idx="11">
                  <c:v>3.6609921288669233E-3</c:v>
                </c:pt>
                <c:pt idx="12">
                  <c:v>3.6609921288669233E-3</c:v>
                </c:pt>
                <c:pt idx="13">
                  <c:v>3.6609921288669233E-3</c:v>
                </c:pt>
                <c:pt idx="14">
                  <c:v>3.6609921288669233E-3</c:v>
                </c:pt>
                <c:pt idx="15">
                  <c:v>3.6609921288669233E-3</c:v>
                </c:pt>
                <c:pt idx="16">
                  <c:v>3.6609921288669233E-3</c:v>
                </c:pt>
                <c:pt idx="17">
                  <c:v>3.6609921288669233E-3</c:v>
                </c:pt>
                <c:pt idx="18">
                  <c:v>3.6609921288669233E-3</c:v>
                </c:pt>
                <c:pt idx="19">
                  <c:v>3.6609921288669233E-3</c:v>
                </c:pt>
                <c:pt idx="20">
                  <c:v>3.6609921288669233E-3</c:v>
                </c:pt>
                <c:pt idx="21">
                  <c:v>3.6609921288669233E-3</c:v>
                </c:pt>
                <c:pt idx="22">
                  <c:v>3.6609921288669233E-3</c:v>
                </c:pt>
                <c:pt idx="23">
                  <c:v>3.6609921288669233E-3</c:v>
                </c:pt>
                <c:pt idx="24">
                  <c:v>3.6609921288669233E-3</c:v>
                </c:pt>
                <c:pt idx="25">
                  <c:v>3.6609921288669233E-3</c:v>
                </c:pt>
                <c:pt idx="26">
                  <c:v>3.6609921288669233E-3</c:v>
                </c:pt>
                <c:pt idx="27">
                  <c:v>3.6609921288669233E-3</c:v>
                </c:pt>
                <c:pt idx="28">
                  <c:v>3.6609921288669233E-3</c:v>
                </c:pt>
                <c:pt idx="29">
                  <c:v>3.6609921288669233E-3</c:v>
                </c:pt>
                <c:pt idx="30">
                  <c:v>3.6609921288669233E-3</c:v>
                </c:pt>
                <c:pt idx="31">
                  <c:v>3.6609921288669233E-3</c:v>
                </c:pt>
                <c:pt idx="32">
                  <c:v>3.6609921288669233E-3</c:v>
                </c:pt>
                <c:pt idx="33">
                  <c:v>3.6609921288669233E-3</c:v>
                </c:pt>
                <c:pt idx="34">
                  <c:v>3.6609921288669233E-3</c:v>
                </c:pt>
                <c:pt idx="35">
                  <c:v>3.6609921288669233E-3</c:v>
                </c:pt>
                <c:pt idx="36">
                  <c:v>3.6609921288669233E-3</c:v>
                </c:pt>
                <c:pt idx="37">
                  <c:v>3.6609921288669233E-3</c:v>
                </c:pt>
                <c:pt idx="38">
                  <c:v>3.6609921288669233E-3</c:v>
                </c:pt>
                <c:pt idx="39">
                  <c:v>3.6609921288669233E-3</c:v>
                </c:pt>
                <c:pt idx="40">
                  <c:v>3.6609921288669233E-3</c:v>
                </c:pt>
                <c:pt idx="41">
                  <c:v>3.6609921288669233E-3</c:v>
                </c:pt>
                <c:pt idx="42">
                  <c:v>3.6609921288669233E-3</c:v>
                </c:pt>
                <c:pt idx="43">
                  <c:v>3.6609921288669233E-3</c:v>
                </c:pt>
                <c:pt idx="44">
                  <c:v>3.6609921288669233E-3</c:v>
                </c:pt>
                <c:pt idx="45">
                  <c:v>3.6609921288669233E-3</c:v>
                </c:pt>
                <c:pt idx="46">
                  <c:v>3.6609921288669233E-3</c:v>
                </c:pt>
                <c:pt idx="47">
                  <c:v>3.6609921288669233E-3</c:v>
                </c:pt>
                <c:pt idx="48">
                  <c:v>3.6609921288669233E-3</c:v>
                </c:pt>
                <c:pt idx="49">
                  <c:v>3.6609921288669233E-3</c:v>
                </c:pt>
                <c:pt idx="50">
                  <c:v>3.6609921288669233E-3</c:v>
                </c:pt>
                <c:pt idx="51">
                  <c:v>3.6609921288669233E-3</c:v>
                </c:pt>
                <c:pt idx="52">
                  <c:v>3.6609921288669233E-3</c:v>
                </c:pt>
                <c:pt idx="53">
                  <c:v>3.6609921288669233E-3</c:v>
                </c:pt>
                <c:pt idx="54">
                  <c:v>3.6609921288669233E-3</c:v>
                </c:pt>
                <c:pt idx="55">
                  <c:v>3.6609921288669233E-3</c:v>
                </c:pt>
                <c:pt idx="56">
                  <c:v>3.6609921288669233E-3</c:v>
                </c:pt>
                <c:pt idx="57">
                  <c:v>3.6609921288669233E-3</c:v>
                </c:pt>
                <c:pt idx="58">
                  <c:v>3.6609921288669233E-3</c:v>
                </c:pt>
                <c:pt idx="59">
                  <c:v>3.6609921288669233E-3</c:v>
                </c:pt>
                <c:pt idx="60">
                  <c:v>3.6609921288669233E-3</c:v>
                </c:pt>
                <c:pt idx="61">
                  <c:v>3.6609921288669233E-3</c:v>
                </c:pt>
                <c:pt idx="62">
                  <c:v>3.6609921288669233E-3</c:v>
                </c:pt>
                <c:pt idx="63">
                  <c:v>3.6609921288669233E-3</c:v>
                </c:pt>
                <c:pt idx="64">
                  <c:v>3.6609921288669233E-3</c:v>
                </c:pt>
                <c:pt idx="65">
                  <c:v>3.6609921288669233E-3</c:v>
                </c:pt>
                <c:pt idx="66">
                  <c:v>3.6609921288669233E-3</c:v>
                </c:pt>
                <c:pt idx="67">
                  <c:v>3.6609921288669233E-3</c:v>
                </c:pt>
                <c:pt idx="68">
                  <c:v>3.6609921288669233E-3</c:v>
                </c:pt>
                <c:pt idx="69">
                  <c:v>3.6609921288669233E-3</c:v>
                </c:pt>
                <c:pt idx="70">
                  <c:v>3.6609921288669233E-3</c:v>
                </c:pt>
                <c:pt idx="71">
                  <c:v>3.6609921288669233E-3</c:v>
                </c:pt>
                <c:pt idx="72">
                  <c:v>3.6609921288669233E-3</c:v>
                </c:pt>
                <c:pt idx="73">
                  <c:v>3.6609921288669233E-3</c:v>
                </c:pt>
                <c:pt idx="74">
                  <c:v>3.6609921288669233E-3</c:v>
                </c:pt>
                <c:pt idx="75">
                  <c:v>3.6609921288669233E-3</c:v>
                </c:pt>
                <c:pt idx="76">
                  <c:v>3.6609921288669233E-3</c:v>
                </c:pt>
                <c:pt idx="77">
                  <c:v>3.6609921288669233E-3</c:v>
                </c:pt>
                <c:pt idx="78">
                  <c:v>3.6609921288669233E-3</c:v>
                </c:pt>
                <c:pt idx="79">
                  <c:v>3.6609921288669233E-3</c:v>
                </c:pt>
                <c:pt idx="80">
                  <c:v>3.6609921288669233E-3</c:v>
                </c:pt>
                <c:pt idx="81">
                  <c:v>3.6609921288669233E-3</c:v>
                </c:pt>
                <c:pt idx="82">
                  <c:v>3.6609921288669233E-3</c:v>
                </c:pt>
                <c:pt idx="83">
                  <c:v>3.6609921288669233E-3</c:v>
                </c:pt>
                <c:pt idx="84">
                  <c:v>3.6609921288669233E-3</c:v>
                </c:pt>
                <c:pt idx="85">
                  <c:v>3.6609921288669233E-3</c:v>
                </c:pt>
                <c:pt idx="86">
                  <c:v>3.6609921288669233E-3</c:v>
                </c:pt>
                <c:pt idx="87">
                  <c:v>3.6609921288669233E-3</c:v>
                </c:pt>
                <c:pt idx="88">
                  <c:v>3.6609921288669233E-3</c:v>
                </c:pt>
                <c:pt idx="89">
                  <c:v>3.6609921288669233E-3</c:v>
                </c:pt>
                <c:pt idx="90">
                  <c:v>3.6609921288669233E-3</c:v>
                </c:pt>
                <c:pt idx="91">
                  <c:v>3.6609921288669233E-3</c:v>
                </c:pt>
                <c:pt idx="92">
                  <c:v>3.6609921288669233E-3</c:v>
                </c:pt>
                <c:pt idx="93">
                  <c:v>3.6609921288669233E-3</c:v>
                </c:pt>
                <c:pt idx="94">
                  <c:v>3.6609921288669233E-3</c:v>
                </c:pt>
                <c:pt idx="95">
                  <c:v>3.6609921288669233E-3</c:v>
                </c:pt>
                <c:pt idx="96">
                  <c:v>3.6609921288669233E-3</c:v>
                </c:pt>
                <c:pt idx="97">
                  <c:v>3.6609921288669233E-3</c:v>
                </c:pt>
                <c:pt idx="98">
                  <c:v>3.6609921288669233E-3</c:v>
                </c:pt>
              </c:numCache>
            </c:numRef>
          </c:xVal>
          <c:yVal>
            <c:numRef>
              <c:f>Minta!$S$58:$S$156</c:f>
              <c:numCache>
                <c:formatCode>General</c:formatCode>
                <c:ptCount val="99"/>
                <c:pt idx="0">
                  <c:v>-2.7487441532831909</c:v>
                </c:pt>
                <c:pt idx="1">
                  <c:v>-2.7487441532831909</c:v>
                </c:pt>
                <c:pt idx="2">
                  <c:v>-2.7487441532831909</c:v>
                </c:pt>
                <c:pt idx="3">
                  <c:v>-2.7487441532831909</c:v>
                </c:pt>
                <c:pt idx="4">
                  <c:v>-2.7487441532831909</c:v>
                </c:pt>
                <c:pt idx="5">
                  <c:v>-2.7487441532831909</c:v>
                </c:pt>
                <c:pt idx="6">
                  <c:v>-2.7487441532831909</c:v>
                </c:pt>
                <c:pt idx="7">
                  <c:v>-2.7487441532831909</c:v>
                </c:pt>
                <c:pt idx="8">
                  <c:v>-2.7487441532831909</c:v>
                </c:pt>
                <c:pt idx="9">
                  <c:v>-2.7487441532831909</c:v>
                </c:pt>
                <c:pt idx="10">
                  <c:v>-2.7487441532831909</c:v>
                </c:pt>
                <c:pt idx="11">
                  <c:v>-2.7487441532831909</c:v>
                </c:pt>
                <c:pt idx="12">
                  <c:v>-2.7487441532831909</c:v>
                </c:pt>
                <c:pt idx="13">
                  <c:v>-2.7487441532831909</c:v>
                </c:pt>
                <c:pt idx="14">
                  <c:v>-2.7487441532831909</c:v>
                </c:pt>
                <c:pt idx="15">
                  <c:v>-2.7487441532831909</c:v>
                </c:pt>
                <c:pt idx="16">
                  <c:v>-2.7487441532831909</c:v>
                </c:pt>
                <c:pt idx="17">
                  <c:v>-2.7487441532831909</c:v>
                </c:pt>
                <c:pt idx="18">
                  <c:v>-2.7487441532831909</c:v>
                </c:pt>
                <c:pt idx="19">
                  <c:v>-2.7487441532831909</c:v>
                </c:pt>
                <c:pt idx="20">
                  <c:v>-2.7487441532831909</c:v>
                </c:pt>
                <c:pt idx="21">
                  <c:v>-2.7487441532831909</c:v>
                </c:pt>
                <c:pt idx="22">
                  <c:v>-2.7487441532831909</c:v>
                </c:pt>
                <c:pt idx="23">
                  <c:v>-2.7487441532831909</c:v>
                </c:pt>
                <c:pt idx="24">
                  <c:v>-2.7487441532831909</c:v>
                </c:pt>
                <c:pt idx="25">
                  <c:v>-2.7487441532831909</c:v>
                </c:pt>
                <c:pt idx="26">
                  <c:v>-2.7487441532831909</c:v>
                </c:pt>
                <c:pt idx="27">
                  <c:v>-2.7487441532831909</c:v>
                </c:pt>
                <c:pt idx="28">
                  <c:v>-2.7487441532831909</c:v>
                </c:pt>
                <c:pt idx="29">
                  <c:v>-2.7487441532831909</c:v>
                </c:pt>
                <c:pt idx="30">
                  <c:v>-2.7487441532831909</c:v>
                </c:pt>
                <c:pt idx="31">
                  <c:v>-2.7487441532831909</c:v>
                </c:pt>
                <c:pt idx="32">
                  <c:v>-2.7487441532831909</c:v>
                </c:pt>
                <c:pt idx="33">
                  <c:v>-2.7487441532831909</c:v>
                </c:pt>
                <c:pt idx="34">
                  <c:v>-2.7487441532831909</c:v>
                </c:pt>
                <c:pt idx="35">
                  <c:v>-2.7487441532831909</c:v>
                </c:pt>
                <c:pt idx="36">
                  <c:v>-2.7487441532831909</c:v>
                </c:pt>
                <c:pt idx="37">
                  <c:v>-2.7487441532831909</c:v>
                </c:pt>
                <c:pt idx="38">
                  <c:v>-2.7487441532831909</c:v>
                </c:pt>
                <c:pt idx="39">
                  <c:v>-2.7487441532831909</c:v>
                </c:pt>
                <c:pt idx="40">
                  <c:v>-2.7487441532831909</c:v>
                </c:pt>
                <c:pt idx="41">
                  <c:v>-2.7487441532831909</c:v>
                </c:pt>
                <c:pt idx="42">
                  <c:v>-2.7487441532831909</c:v>
                </c:pt>
                <c:pt idx="43">
                  <c:v>-2.7487441532831909</c:v>
                </c:pt>
                <c:pt idx="44">
                  <c:v>-2.7487441532831909</c:v>
                </c:pt>
                <c:pt idx="45">
                  <c:v>-2.7487441532831909</c:v>
                </c:pt>
                <c:pt idx="46">
                  <c:v>-2.7487441532831909</c:v>
                </c:pt>
                <c:pt idx="47">
                  <c:v>-2.7487441532831909</c:v>
                </c:pt>
                <c:pt idx="48">
                  <c:v>-2.7487441532831909</c:v>
                </c:pt>
                <c:pt idx="49">
                  <c:v>-2.7487441532831909</c:v>
                </c:pt>
                <c:pt idx="50">
                  <c:v>-2.7487441532831909</c:v>
                </c:pt>
                <c:pt idx="51">
                  <c:v>-2.7487441532831909</c:v>
                </c:pt>
                <c:pt idx="52">
                  <c:v>-2.7487441532831909</c:v>
                </c:pt>
                <c:pt idx="53">
                  <c:v>-2.7487441532831909</c:v>
                </c:pt>
                <c:pt idx="54">
                  <c:v>-2.7487441532831909</c:v>
                </c:pt>
                <c:pt idx="55">
                  <c:v>-2.7487441532831909</c:v>
                </c:pt>
                <c:pt idx="56">
                  <c:v>-2.7487441532831909</c:v>
                </c:pt>
                <c:pt idx="57">
                  <c:v>-2.7487441532831909</c:v>
                </c:pt>
                <c:pt idx="58">
                  <c:v>-2.7487441532831909</c:v>
                </c:pt>
                <c:pt idx="59">
                  <c:v>-2.7487441532831909</c:v>
                </c:pt>
                <c:pt idx="60">
                  <c:v>-2.7487441532831909</c:v>
                </c:pt>
                <c:pt idx="61">
                  <c:v>-2.7487441532831909</c:v>
                </c:pt>
                <c:pt idx="62">
                  <c:v>-2.7487441532831909</c:v>
                </c:pt>
                <c:pt idx="63">
                  <c:v>-2.7487441532831909</c:v>
                </c:pt>
                <c:pt idx="64">
                  <c:v>-2.7487441532831909</c:v>
                </c:pt>
                <c:pt idx="65">
                  <c:v>-2.7487441532831909</c:v>
                </c:pt>
                <c:pt idx="66">
                  <c:v>-2.7487441532831909</c:v>
                </c:pt>
                <c:pt idx="67">
                  <c:v>-2.7487441532831909</c:v>
                </c:pt>
                <c:pt idx="68">
                  <c:v>-2.7487441532831909</c:v>
                </c:pt>
                <c:pt idx="69">
                  <c:v>-2.7487441532831909</c:v>
                </c:pt>
                <c:pt idx="70">
                  <c:v>-2.7487441532831909</c:v>
                </c:pt>
                <c:pt idx="71">
                  <c:v>-2.7487441532831909</c:v>
                </c:pt>
                <c:pt idx="72">
                  <c:v>-2.7487441532831909</c:v>
                </c:pt>
                <c:pt idx="73">
                  <c:v>-2.7487441532831909</c:v>
                </c:pt>
                <c:pt idx="74">
                  <c:v>-2.7487441532831909</c:v>
                </c:pt>
                <c:pt idx="75">
                  <c:v>-2.7487441532831909</c:v>
                </c:pt>
                <c:pt idx="76">
                  <c:v>-2.7487441532831909</c:v>
                </c:pt>
                <c:pt idx="77">
                  <c:v>-2.7487441532831909</c:v>
                </c:pt>
                <c:pt idx="78">
                  <c:v>-2.7487441532831909</c:v>
                </c:pt>
                <c:pt idx="79">
                  <c:v>-2.7487441532831909</c:v>
                </c:pt>
                <c:pt idx="80">
                  <c:v>-2.7487441532831909</c:v>
                </c:pt>
                <c:pt idx="81">
                  <c:v>-2.7487441532831909</c:v>
                </c:pt>
                <c:pt idx="82">
                  <c:v>-2.7487441532831909</c:v>
                </c:pt>
                <c:pt idx="83">
                  <c:v>-2.7487441532831909</c:v>
                </c:pt>
                <c:pt idx="84">
                  <c:v>-2.7487441532831909</c:v>
                </c:pt>
                <c:pt idx="85">
                  <c:v>-2.7487441532831909</c:v>
                </c:pt>
                <c:pt idx="86">
                  <c:v>-2.7487441532831909</c:v>
                </c:pt>
                <c:pt idx="87">
                  <c:v>-2.7487441532831909</c:v>
                </c:pt>
                <c:pt idx="88">
                  <c:v>-2.7487441532831909</c:v>
                </c:pt>
                <c:pt idx="89">
                  <c:v>-2.7487441532831909</c:v>
                </c:pt>
                <c:pt idx="90">
                  <c:v>-2.7487441532831909</c:v>
                </c:pt>
                <c:pt idx="91">
                  <c:v>-2.7487441532831909</c:v>
                </c:pt>
                <c:pt idx="92">
                  <c:v>-2.7487441532831909</c:v>
                </c:pt>
                <c:pt idx="93">
                  <c:v>-2.7487441532831909</c:v>
                </c:pt>
                <c:pt idx="94">
                  <c:v>-2.7487441532831909</c:v>
                </c:pt>
                <c:pt idx="95">
                  <c:v>-2.7487441532831909</c:v>
                </c:pt>
                <c:pt idx="96">
                  <c:v>-2.7487441532831909</c:v>
                </c:pt>
                <c:pt idx="97">
                  <c:v>-2.7487441532831909</c:v>
                </c:pt>
                <c:pt idx="98">
                  <c:v>-2.7487441532831909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1D-4710-A55B-70B878C0A45A}"/>
            </c:ext>
          </c:extLst>
        </c:ser>
        <c:ser>
          <c:idx val="1"/>
          <c:order val="1"/>
          <c:tx>
            <c:v>ln(p 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Linear (ln(p water))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Minta!$A$58:$A$156</c:f>
              <c:numCache>
                <c:formatCode>General</c:formatCode>
                <c:ptCount val="99"/>
                <c:pt idx="0">
                  <c:v>3.6609921288669233E-3</c:v>
                </c:pt>
                <c:pt idx="1">
                  <c:v>3.6609921288669233E-3</c:v>
                </c:pt>
                <c:pt idx="2">
                  <c:v>3.6609921288669233E-3</c:v>
                </c:pt>
                <c:pt idx="3">
                  <c:v>3.6609921288669233E-3</c:v>
                </c:pt>
                <c:pt idx="4">
                  <c:v>3.6609921288669233E-3</c:v>
                </c:pt>
                <c:pt idx="5">
                  <c:v>3.6609921288669233E-3</c:v>
                </c:pt>
                <c:pt idx="6">
                  <c:v>3.6609921288669233E-3</c:v>
                </c:pt>
                <c:pt idx="7">
                  <c:v>3.6609921288669233E-3</c:v>
                </c:pt>
                <c:pt idx="8">
                  <c:v>3.6609921288669233E-3</c:v>
                </c:pt>
                <c:pt idx="9">
                  <c:v>3.6609921288669233E-3</c:v>
                </c:pt>
                <c:pt idx="10">
                  <c:v>3.6609921288669233E-3</c:v>
                </c:pt>
                <c:pt idx="11">
                  <c:v>3.6609921288669233E-3</c:v>
                </c:pt>
                <c:pt idx="12">
                  <c:v>3.6609921288669233E-3</c:v>
                </c:pt>
                <c:pt idx="13">
                  <c:v>3.6609921288669233E-3</c:v>
                </c:pt>
                <c:pt idx="14">
                  <c:v>3.6609921288669233E-3</c:v>
                </c:pt>
                <c:pt idx="15">
                  <c:v>3.6609921288669233E-3</c:v>
                </c:pt>
                <c:pt idx="16">
                  <c:v>3.6609921288669233E-3</c:v>
                </c:pt>
                <c:pt idx="17">
                  <c:v>3.6609921288669233E-3</c:v>
                </c:pt>
                <c:pt idx="18">
                  <c:v>3.6609921288669233E-3</c:v>
                </c:pt>
                <c:pt idx="19">
                  <c:v>3.6609921288669233E-3</c:v>
                </c:pt>
                <c:pt idx="20">
                  <c:v>3.6609921288669233E-3</c:v>
                </c:pt>
                <c:pt idx="21">
                  <c:v>3.6609921288669233E-3</c:v>
                </c:pt>
                <c:pt idx="22">
                  <c:v>3.6609921288669233E-3</c:v>
                </c:pt>
                <c:pt idx="23">
                  <c:v>3.6609921288669233E-3</c:v>
                </c:pt>
                <c:pt idx="24">
                  <c:v>3.6609921288669233E-3</c:v>
                </c:pt>
                <c:pt idx="25">
                  <c:v>3.6609921288669233E-3</c:v>
                </c:pt>
                <c:pt idx="26">
                  <c:v>3.6609921288669233E-3</c:v>
                </c:pt>
                <c:pt idx="27">
                  <c:v>3.6609921288669233E-3</c:v>
                </c:pt>
                <c:pt idx="28">
                  <c:v>3.6609921288669233E-3</c:v>
                </c:pt>
                <c:pt idx="29">
                  <c:v>3.6609921288669233E-3</c:v>
                </c:pt>
                <c:pt idx="30">
                  <c:v>3.6609921288669233E-3</c:v>
                </c:pt>
                <c:pt idx="31">
                  <c:v>3.6609921288669233E-3</c:v>
                </c:pt>
                <c:pt idx="32">
                  <c:v>3.6609921288669233E-3</c:v>
                </c:pt>
                <c:pt idx="33">
                  <c:v>3.6609921288669233E-3</c:v>
                </c:pt>
                <c:pt idx="34">
                  <c:v>3.6609921288669233E-3</c:v>
                </c:pt>
                <c:pt idx="35">
                  <c:v>3.6609921288669233E-3</c:v>
                </c:pt>
                <c:pt idx="36">
                  <c:v>3.6609921288669233E-3</c:v>
                </c:pt>
                <c:pt idx="37">
                  <c:v>3.6609921288669233E-3</c:v>
                </c:pt>
                <c:pt idx="38">
                  <c:v>3.6609921288669233E-3</c:v>
                </c:pt>
                <c:pt idx="39">
                  <c:v>3.6609921288669233E-3</c:v>
                </c:pt>
                <c:pt idx="40">
                  <c:v>3.6609921288669233E-3</c:v>
                </c:pt>
                <c:pt idx="41">
                  <c:v>3.6609921288669233E-3</c:v>
                </c:pt>
                <c:pt idx="42">
                  <c:v>3.6609921288669233E-3</c:v>
                </c:pt>
                <c:pt idx="43">
                  <c:v>3.6609921288669233E-3</c:v>
                </c:pt>
                <c:pt idx="44">
                  <c:v>3.6609921288669233E-3</c:v>
                </c:pt>
                <c:pt idx="45">
                  <c:v>3.6609921288669233E-3</c:v>
                </c:pt>
                <c:pt idx="46">
                  <c:v>3.6609921288669233E-3</c:v>
                </c:pt>
                <c:pt idx="47">
                  <c:v>3.6609921288669233E-3</c:v>
                </c:pt>
                <c:pt idx="48">
                  <c:v>3.6609921288669233E-3</c:v>
                </c:pt>
                <c:pt idx="49">
                  <c:v>3.6609921288669233E-3</c:v>
                </c:pt>
                <c:pt idx="50">
                  <c:v>3.6609921288669233E-3</c:v>
                </c:pt>
                <c:pt idx="51">
                  <c:v>3.6609921288669233E-3</c:v>
                </c:pt>
                <c:pt idx="52">
                  <c:v>3.6609921288669233E-3</c:v>
                </c:pt>
                <c:pt idx="53">
                  <c:v>3.6609921288669233E-3</c:v>
                </c:pt>
                <c:pt idx="54">
                  <c:v>3.6609921288669233E-3</c:v>
                </c:pt>
                <c:pt idx="55">
                  <c:v>3.6609921288669233E-3</c:v>
                </c:pt>
                <c:pt idx="56">
                  <c:v>3.6609921288669233E-3</c:v>
                </c:pt>
                <c:pt idx="57">
                  <c:v>3.6609921288669233E-3</c:v>
                </c:pt>
                <c:pt idx="58">
                  <c:v>3.6609921288669233E-3</c:v>
                </c:pt>
                <c:pt idx="59">
                  <c:v>3.6609921288669233E-3</c:v>
                </c:pt>
                <c:pt idx="60">
                  <c:v>3.6609921288669233E-3</c:v>
                </c:pt>
                <c:pt idx="61">
                  <c:v>3.6609921288669233E-3</c:v>
                </c:pt>
                <c:pt idx="62">
                  <c:v>3.6609921288669233E-3</c:v>
                </c:pt>
                <c:pt idx="63">
                  <c:v>3.6609921288669233E-3</c:v>
                </c:pt>
                <c:pt idx="64">
                  <c:v>3.6609921288669233E-3</c:v>
                </c:pt>
                <c:pt idx="65">
                  <c:v>3.6609921288669233E-3</c:v>
                </c:pt>
                <c:pt idx="66">
                  <c:v>3.6609921288669233E-3</c:v>
                </c:pt>
                <c:pt idx="67">
                  <c:v>3.6609921288669233E-3</c:v>
                </c:pt>
                <c:pt idx="68">
                  <c:v>3.6609921288669233E-3</c:v>
                </c:pt>
                <c:pt idx="69">
                  <c:v>3.6609921288669233E-3</c:v>
                </c:pt>
                <c:pt idx="70">
                  <c:v>3.6609921288669233E-3</c:v>
                </c:pt>
                <c:pt idx="71">
                  <c:v>3.6609921288669233E-3</c:v>
                </c:pt>
                <c:pt idx="72">
                  <c:v>3.6609921288669233E-3</c:v>
                </c:pt>
                <c:pt idx="73">
                  <c:v>3.6609921288669233E-3</c:v>
                </c:pt>
                <c:pt idx="74">
                  <c:v>3.6609921288669233E-3</c:v>
                </c:pt>
                <c:pt idx="75">
                  <c:v>3.6609921288669233E-3</c:v>
                </c:pt>
                <c:pt idx="76">
                  <c:v>3.6609921288669233E-3</c:v>
                </c:pt>
                <c:pt idx="77">
                  <c:v>3.6609921288669233E-3</c:v>
                </c:pt>
                <c:pt idx="78">
                  <c:v>3.6609921288669233E-3</c:v>
                </c:pt>
                <c:pt idx="79">
                  <c:v>3.6609921288669233E-3</c:v>
                </c:pt>
                <c:pt idx="80">
                  <c:v>3.6609921288669233E-3</c:v>
                </c:pt>
                <c:pt idx="81">
                  <c:v>3.6609921288669233E-3</c:v>
                </c:pt>
                <c:pt idx="82">
                  <c:v>3.6609921288669233E-3</c:v>
                </c:pt>
                <c:pt idx="83">
                  <c:v>3.6609921288669233E-3</c:v>
                </c:pt>
                <c:pt idx="84">
                  <c:v>3.6609921288669233E-3</c:v>
                </c:pt>
                <c:pt idx="85">
                  <c:v>3.6609921288669233E-3</c:v>
                </c:pt>
                <c:pt idx="86">
                  <c:v>3.6609921288669233E-3</c:v>
                </c:pt>
                <c:pt idx="87">
                  <c:v>3.6609921288669233E-3</c:v>
                </c:pt>
                <c:pt idx="88">
                  <c:v>3.6609921288669233E-3</c:v>
                </c:pt>
                <c:pt idx="89">
                  <c:v>3.6609921288669233E-3</c:v>
                </c:pt>
                <c:pt idx="90">
                  <c:v>3.6609921288669233E-3</c:v>
                </c:pt>
                <c:pt idx="91">
                  <c:v>3.6609921288669233E-3</c:v>
                </c:pt>
                <c:pt idx="92">
                  <c:v>3.6609921288669233E-3</c:v>
                </c:pt>
                <c:pt idx="93">
                  <c:v>3.6609921288669233E-3</c:v>
                </c:pt>
                <c:pt idx="94">
                  <c:v>3.6609921288669233E-3</c:v>
                </c:pt>
                <c:pt idx="95">
                  <c:v>3.6609921288669233E-3</c:v>
                </c:pt>
                <c:pt idx="96">
                  <c:v>3.6609921288669233E-3</c:v>
                </c:pt>
                <c:pt idx="97">
                  <c:v>3.6609921288669233E-3</c:v>
                </c:pt>
                <c:pt idx="98">
                  <c:v>3.6609921288669233E-3</c:v>
                </c:pt>
              </c:numCache>
            </c:numRef>
          </c:xVal>
          <c:yVal>
            <c:numRef>
              <c:f>Minta!$T$58:$T$156</c:f>
              <c:numCache>
                <c:formatCode>General</c:formatCode>
                <c:ptCount val="99"/>
                <c:pt idx="0">
                  <c:v>-5.124498544129108</c:v>
                </c:pt>
                <c:pt idx="1">
                  <c:v>-5.124498544129108</c:v>
                </c:pt>
                <c:pt idx="2">
                  <c:v>-5.124498544129108</c:v>
                </c:pt>
                <c:pt idx="3">
                  <c:v>-5.124498544129108</c:v>
                </c:pt>
                <c:pt idx="4">
                  <c:v>-5.124498544129108</c:v>
                </c:pt>
                <c:pt idx="5">
                  <c:v>-5.124498544129108</c:v>
                </c:pt>
                <c:pt idx="6">
                  <c:v>-5.124498544129108</c:v>
                </c:pt>
                <c:pt idx="7">
                  <c:v>-5.124498544129108</c:v>
                </c:pt>
                <c:pt idx="8">
                  <c:v>-5.124498544129108</c:v>
                </c:pt>
                <c:pt idx="9">
                  <c:v>-5.124498544129108</c:v>
                </c:pt>
                <c:pt idx="10">
                  <c:v>-5.124498544129108</c:v>
                </c:pt>
                <c:pt idx="11">
                  <c:v>-5.124498544129108</c:v>
                </c:pt>
                <c:pt idx="12">
                  <c:v>-5.124498544129108</c:v>
                </c:pt>
                <c:pt idx="13">
                  <c:v>-5.124498544129108</c:v>
                </c:pt>
                <c:pt idx="14">
                  <c:v>-5.124498544129108</c:v>
                </c:pt>
                <c:pt idx="15">
                  <c:v>-5.124498544129108</c:v>
                </c:pt>
                <c:pt idx="16">
                  <c:v>-5.124498544129108</c:v>
                </c:pt>
                <c:pt idx="17">
                  <c:v>-5.124498544129108</c:v>
                </c:pt>
                <c:pt idx="18">
                  <c:v>-5.124498544129108</c:v>
                </c:pt>
                <c:pt idx="19">
                  <c:v>-5.124498544129108</c:v>
                </c:pt>
                <c:pt idx="20">
                  <c:v>-5.124498544129108</c:v>
                </c:pt>
                <c:pt idx="21">
                  <c:v>-5.124498544129108</c:v>
                </c:pt>
                <c:pt idx="22">
                  <c:v>-5.124498544129108</c:v>
                </c:pt>
                <c:pt idx="23">
                  <c:v>-5.124498544129108</c:v>
                </c:pt>
                <c:pt idx="24">
                  <c:v>-5.124498544129108</c:v>
                </c:pt>
                <c:pt idx="25">
                  <c:v>-5.124498544129108</c:v>
                </c:pt>
                <c:pt idx="26">
                  <c:v>-5.124498544129108</c:v>
                </c:pt>
                <c:pt idx="27">
                  <c:v>-5.124498544129108</c:v>
                </c:pt>
                <c:pt idx="28">
                  <c:v>-5.124498544129108</c:v>
                </c:pt>
                <c:pt idx="29">
                  <c:v>-5.124498544129108</c:v>
                </c:pt>
                <c:pt idx="30">
                  <c:v>-5.124498544129108</c:v>
                </c:pt>
                <c:pt idx="31">
                  <c:v>-5.124498544129108</c:v>
                </c:pt>
                <c:pt idx="32">
                  <c:v>-5.124498544129108</c:v>
                </c:pt>
                <c:pt idx="33">
                  <c:v>-5.124498544129108</c:v>
                </c:pt>
                <c:pt idx="34">
                  <c:v>-5.124498544129108</c:v>
                </c:pt>
                <c:pt idx="35">
                  <c:v>-5.124498544129108</c:v>
                </c:pt>
                <c:pt idx="36">
                  <c:v>-5.124498544129108</c:v>
                </c:pt>
                <c:pt idx="37">
                  <c:v>-5.124498544129108</c:v>
                </c:pt>
                <c:pt idx="38">
                  <c:v>-5.124498544129108</c:v>
                </c:pt>
                <c:pt idx="39">
                  <c:v>-5.124498544129108</c:v>
                </c:pt>
                <c:pt idx="40">
                  <c:v>-5.124498544129108</c:v>
                </c:pt>
                <c:pt idx="41">
                  <c:v>-5.124498544129108</c:v>
                </c:pt>
                <c:pt idx="42">
                  <c:v>-5.124498544129108</c:v>
                </c:pt>
                <c:pt idx="43">
                  <c:v>-5.124498544129108</c:v>
                </c:pt>
                <c:pt idx="44">
                  <c:v>-5.124498544129108</c:v>
                </c:pt>
                <c:pt idx="45">
                  <c:v>-5.124498544129108</c:v>
                </c:pt>
                <c:pt idx="46">
                  <c:v>-5.124498544129108</c:v>
                </c:pt>
                <c:pt idx="47">
                  <c:v>-5.124498544129108</c:v>
                </c:pt>
                <c:pt idx="48">
                  <c:v>-5.124498544129108</c:v>
                </c:pt>
                <c:pt idx="49">
                  <c:v>-5.124498544129108</c:v>
                </c:pt>
                <c:pt idx="50">
                  <c:v>-5.124498544129108</c:v>
                </c:pt>
                <c:pt idx="51">
                  <c:v>-5.124498544129108</c:v>
                </c:pt>
                <c:pt idx="52">
                  <c:v>-5.124498544129108</c:v>
                </c:pt>
                <c:pt idx="53">
                  <c:v>-5.124498544129108</c:v>
                </c:pt>
                <c:pt idx="54">
                  <c:v>-5.124498544129108</c:v>
                </c:pt>
                <c:pt idx="55">
                  <c:v>-5.124498544129108</c:v>
                </c:pt>
                <c:pt idx="56">
                  <c:v>-5.124498544129108</c:v>
                </c:pt>
                <c:pt idx="57">
                  <c:v>-5.124498544129108</c:v>
                </c:pt>
                <c:pt idx="58">
                  <c:v>-5.124498544129108</c:v>
                </c:pt>
                <c:pt idx="59">
                  <c:v>-5.124498544129108</c:v>
                </c:pt>
                <c:pt idx="60">
                  <c:v>-5.124498544129108</c:v>
                </c:pt>
                <c:pt idx="61">
                  <c:v>-5.124498544129108</c:v>
                </c:pt>
                <c:pt idx="62">
                  <c:v>-5.124498544129108</c:v>
                </c:pt>
                <c:pt idx="63">
                  <c:v>-5.124498544129108</c:v>
                </c:pt>
                <c:pt idx="64">
                  <c:v>-5.124498544129108</c:v>
                </c:pt>
                <c:pt idx="65">
                  <c:v>-5.124498544129108</c:v>
                </c:pt>
                <c:pt idx="66">
                  <c:v>-5.124498544129108</c:v>
                </c:pt>
                <c:pt idx="67">
                  <c:v>-5.124498544129108</c:v>
                </c:pt>
                <c:pt idx="68">
                  <c:v>-5.124498544129108</c:v>
                </c:pt>
                <c:pt idx="69">
                  <c:v>-5.124498544129108</c:v>
                </c:pt>
                <c:pt idx="70">
                  <c:v>-5.124498544129108</c:v>
                </c:pt>
                <c:pt idx="71">
                  <c:v>-5.124498544129108</c:v>
                </c:pt>
                <c:pt idx="72">
                  <c:v>-5.124498544129108</c:v>
                </c:pt>
                <c:pt idx="73">
                  <c:v>-5.124498544129108</c:v>
                </c:pt>
                <c:pt idx="74">
                  <c:v>-5.124498544129108</c:v>
                </c:pt>
                <c:pt idx="75">
                  <c:v>-5.124498544129108</c:v>
                </c:pt>
                <c:pt idx="76">
                  <c:v>-5.124498544129108</c:v>
                </c:pt>
                <c:pt idx="77">
                  <c:v>-5.124498544129108</c:v>
                </c:pt>
                <c:pt idx="78">
                  <c:v>-5.124498544129108</c:v>
                </c:pt>
                <c:pt idx="79">
                  <c:v>-5.124498544129108</c:v>
                </c:pt>
                <c:pt idx="80">
                  <c:v>-5.124498544129108</c:v>
                </c:pt>
                <c:pt idx="81">
                  <c:v>-5.124498544129108</c:v>
                </c:pt>
                <c:pt idx="82">
                  <c:v>-5.124498544129108</c:v>
                </c:pt>
                <c:pt idx="83">
                  <c:v>-5.124498544129108</c:v>
                </c:pt>
                <c:pt idx="84">
                  <c:v>-5.124498544129108</c:v>
                </c:pt>
                <c:pt idx="85">
                  <c:v>-5.124498544129108</c:v>
                </c:pt>
                <c:pt idx="86">
                  <c:v>-5.124498544129108</c:v>
                </c:pt>
                <c:pt idx="87">
                  <c:v>-5.124498544129108</c:v>
                </c:pt>
                <c:pt idx="88">
                  <c:v>-5.124498544129108</c:v>
                </c:pt>
                <c:pt idx="89">
                  <c:v>-5.124498544129108</c:v>
                </c:pt>
                <c:pt idx="90">
                  <c:v>-5.124498544129108</c:v>
                </c:pt>
                <c:pt idx="91">
                  <c:v>-5.124498544129108</c:v>
                </c:pt>
                <c:pt idx="92">
                  <c:v>-5.124498544129108</c:v>
                </c:pt>
                <c:pt idx="93">
                  <c:v>-5.124498544129108</c:v>
                </c:pt>
                <c:pt idx="94">
                  <c:v>-5.124498544129108</c:v>
                </c:pt>
                <c:pt idx="95">
                  <c:v>-5.124498544129108</c:v>
                </c:pt>
                <c:pt idx="96">
                  <c:v>-5.124498544129108</c:v>
                </c:pt>
                <c:pt idx="97">
                  <c:v>-5.124498544129108</c:v>
                </c:pt>
                <c:pt idx="98">
                  <c:v>-5.124498544129108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1D-4710-A55B-70B878C0A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686066"/>
        <c:axId val="1776875907"/>
      </c:scatterChart>
      <c:valAx>
        <c:axId val="152568606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76875907"/>
        <c:crosses val="autoZero"/>
        <c:crossBetween val="midCat"/>
      </c:valAx>
      <c:valAx>
        <c:axId val="17768759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25686066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Munka2!$O$57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Munka2!$O$58:$O$156</c:f>
              <c:numCache>
                <c:formatCode>General</c:formatCode>
                <c:ptCount val="99"/>
                <c:pt idx="0">
                  <c:v>3.0285002860480961</c:v>
                </c:pt>
                <c:pt idx="1">
                  <c:v>3.1161254472814317</c:v>
                </c:pt>
                <c:pt idx="2">
                  <c:v>2.3448861958695431</c:v>
                </c:pt>
                <c:pt idx="3">
                  <c:v>2.1933015682339838</c:v>
                </c:pt>
                <c:pt idx="4">
                  <c:v>0.98526053286522197</c:v>
                </c:pt>
                <c:pt idx="5">
                  <c:v>0.2764240885987283</c:v>
                </c:pt>
                <c:pt idx="6">
                  <c:v>-0.21621147749522679</c:v>
                </c:pt>
                <c:pt idx="7">
                  <c:v>-0.20637571921081241</c:v>
                </c:pt>
                <c:pt idx="8">
                  <c:v>-0.2817587735917565</c:v>
                </c:pt>
                <c:pt idx="9">
                  <c:v>-0.55031207489756473</c:v>
                </c:pt>
                <c:pt idx="10">
                  <c:v>-1.1129257142746667</c:v>
                </c:pt>
                <c:pt idx="11">
                  <c:v>-1.5949334053219641</c:v>
                </c:pt>
                <c:pt idx="12">
                  <c:v>-1.8148845073585018</c:v>
                </c:pt>
                <c:pt idx="13">
                  <c:v>-1.96241336491556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52-4B7C-B546-E917BF114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6782049"/>
        <c:axId val="860631182"/>
      </c:scatterChart>
      <c:valAx>
        <c:axId val="160678204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60631182"/>
        <c:crosses val="autoZero"/>
        <c:crossBetween val="midCat"/>
      </c:valAx>
      <c:valAx>
        <c:axId val="8606311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0678204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Munka2!$P$58:$P$156</c:f>
              <c:numCache>
                <c:formatCode>General</c:formatCode>
                <c:ptCount val="99"/>
                <c:pt idx="0">
                  <c:v>3.0285002860480961</c:v>
                </c:pt>
                <c:pt idx="1">
                  <c:v>3.1161254472814317</c:v>
                </c:pt>
                <c:pt idx="2">
                  <c:v>2.3448861958695431</c:v>
                </c:pt>
                <c:pt idx="3">
                  <c:v>2.1933015682339838</c:v>
                </c:pt>
                <c:pt idx="4">
                  <c:v>0.98526053286522197</c:v>
                </c:pt>
                <c:pt idx="5">
                  <c:v>0.2764240885987283</c:v>
                </c:pt>
                <c:pt idx="6">
                  <c:v>0.21621147749522679</c:v>
                </c:pt>
                <c:pt idx="7">
                  <c:v>0.20637571921081241</c:v>
                </c:pt>
                <c:pt idx="8">
                  <c:v>0.2817587735917565</c:v>
                </c:pt>
                <c:pt idx="9">
                  <c:v>0.55031207489756473</c:v>
                </c:pt>
                <c:pt idx="10">
                  <c:v>1.1129257142746667</c:v>
                </c:pt>
                <c:pt idx="11">
                  <c:v>1.5949334053219641</c:v>
                </c:pt>
                <c:pt idx="12">
                  <c:v>1.8148845073585018</c:v>
                </c:pt>
                <c:pt idx="13">
                  <c:v>1.96241336491556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0D-4C08-82BB-0B8B7B20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640589"/>
        <c:axId val="17118669"/>
      </c:scatterChart>
      <c:valAx>
        <c:axId val="58664058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118669"/>
        <c:crosses val="autoZero"/>
        <c:crossBetween val="midCat"/>
      </c:valAx>
      <c:valAx>
        <c:axId val="171186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8664058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Munka2!$G$58:$G$156</c:f>
              <c:numCache>
                <c:formatCode>General</c:formatCode>
                <c:ptCount val="99"/>
                <c:pt idx="0">
                  <c:v>22.552504949754404</c:v>
                </c:pt>
                <c:pt idx="1">
                  <c:v>24.000195174415399</c:v>
                </c:pt>
                <c:pt idx="2">
                  <c:v>12.401262827215968</c:v>
                </c:pt>
                <c:pt idx="3">
                  <c:v>10.697516383377735</c:v>
                </c:pt>
                <c:pt idx="4">
                  <c:v>3.4528815195415796</c:v>
                </c:pt>
                <c:pt idx="5">
                  <c:v>2.0964201209945537</c:v>
                </c:pt>
                <c:pt idx="6">
                  <c:v>1.5674107086314628</c:v>
                </c:pt>
                <c:pt idx="7">
                  <c:v>1.5696544799803944</c:v>
                </c:pt>
                <c:pt idx="8">
                  <c:v>1.5145308515461704</c:v>
                </c:pt>
                <c:pt idx="9">
                  <c:v>1.3438495607800192</c:v>
                </c:pt>
                <c:pt idx="10">
                  <c:v>1.1187799059181671</c:v>
                </c:pt>
                <c:pt idx="11">
                  <c:v>1.0245586804130651</c:v>
                </c:pt>
                <c:pt idx="12">
                  <c:v>1.0284017687229676</c:v>
                </c:pt>
                <c:pt idx="13">
                  <c:v>1.0481924975654338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23-4D02-9B80-9D12FAE8DFD2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Munka2!$D$58:$D$156</c:f>
              <c:numCache>
                <c:formatCode>@</c:formatCode>
                <c:ptCount val="99"/>
                <c:pt idx="0">
                  <c:v>4.5999999999999999E-3</c:v>
                </c:pt>
                <c:pt idx="1">
                  <c:v>1.0200000000000001E-2</c:v>
                </c:pt>
                <c:pt idx="2">
                  <c:v>5.9200000000000003E-2</c:v>
                </c:pt>
                <c:pt idx="3">
                  <c:v>6.88E-2</c:v>
                </c:pt>
                <c:pt idx="4">
                  <c:v>0.2228</c:v>
                </c:pt>
                <c:pt idx="5">
                  <c:v>0.3695</c:v>
                </c:pt>
                <c:pt idx="6">
                  <c:v>0.50370000000000004</c:v>
                </c:pt>
                <c:pt idx="7">
                  <c:v>0.50829999999999997</c:v>
                </c:pt>
                <c:pt idx="8">
                  <c:v>0.52980000000000005</c:v>
                </c:pt>
                <c:pt idx="9">
                  <c:v>0.59930000000000005</c:v>
                </c:pt>
                <c:pt idx="10">
                  <c:v>0.72599999999999998</c:v>
                </c:pt>
                <c:pt idx="11">
                  <c:v>0.86350000000000005</c:v>
                </c:pt>
                <c:pt idx="12">
                  <c:v>0.94010000000000005</c:v>
                </c:pt>
                <c:pt idx="13">
                  <c:v>0.96519999999999995</c:v>
                </c:pt>
              </c:numCache>
            </c:numRef>
          </c:xVal>
          <c:yVal>
            <c:numRef>
              <c:f>Munka2!$L$58:$L$156</c:f>
              <c:numCache>
                <c:formatCode>General</c:formatCode>
                <c:ptCount val="99"/>
                <c:pt idx="0">
                  <c:v>1.0912740402904162</c:v>
                </c:pt>
                <c:pt idx="1">
                  <c:v>1.0638948015425733</c:v>
                </c:pt>
                <c:pt idx="2">
                  <c:v>1.1887616231586928</c:v>
                </c:pt>
                <c:pt idx="3">
                  <c:v>1.1932850291846058</c:v>
                </c:pt>
                <c:pt idx="4">
                  <c:v>1.2891055072557638</c:v>
                </c:pt>
                <c:pt idx="5">
                  <c:v>1.5901162029540661</c:v>
                </c:pt>
                <c:pt idx="6">
                  <c:v>1.9457285936569335</c:v>
                </c:pt>
                <c:pt idx="7">
                  <c:v>1.9294427639863299</c:v>
                </c:pt>
                <c:pt idx="8">
                  <c:v>2.0074484657486709</c:v>
                </c:pt>
                <c:pt idx="9">
                  <c:v>2.3299583148377923</c:v>
                </c:pt>
                <c:pt idx="10">
                  <c:v>3.4047258965129759</c:v>
                </c:pt>
                <c:pt idx="11">
                  <c:v>5.049026081309349</c:v>
                </c:pt>
                <c:pt idx="12">
                  <c:v>6.3147642518264533</c:v>
                </c:pt>
                <c:pt idx="13">
                  <c:v>7.4594420174529592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23-4D02-9B80-9D12FAE8D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3119964"/>
        <c:axId val="693277280"/>
      </c:scatterChart>
      <c:valAx>
        <c:axId val="102311996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93277280"/>
        <c:crosses val="autoZero"/>
        <c:crossBetween val="midCat"/>
      </c:valAx>
      <c:valAx>
        <c:axId val="6932772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2311996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Munka3!$R$58:$R$156</c:f>
              <c:numCache>
                <c:formatCode>General</c:formatCode>
                <c:ptCount val="99"/>
                <c:pt idx="0">
                  <c:v>14.963017061455544</c:v>
                </c:pt>
                <c:pt idx="1">
                  <c:v>42.157082376100938</c:v>
                </c:pt>
                <c:pt idx="2">
                  <c:v>93.805747619885125</c:v>
                </c:pt>
                <c:pt idx="3">
                  <c:v>-98.83787065429479</c:v>
                </c:pt>
                <c:pt idx="4">
                  <c:v>-265.25286451960682</c:v>
                </c:pt>
                <c:pt idx="5">
                  <c:v>-343.17264716727362</c:v>
                </c:pt>
                <c:pt idx="6">
                  <c:v>-288.02339604561206</c:v>
                </c:pt>
                <c:pt idx="7">
                  <c:v>-276.38194036337683</c:v>
                </c:pt>
                <c:pt idx="8">
                  <c:v>-309.62253513689825</c:v>
                </c:pt>
                <c:pt idx="9">
                  <c:v>-278.63654378957096</c:v>
                </c:pt>
                <c:pt idx="10">
                  <c:v>-211.16774926407524</c:v>
                </c:pt>
                <c:pt idx="11">
                  <c:v>-175.53340863052063</c:v>
                </c:pt>
                <c:pt idx="12">
                  <c:v>-161.95150489118114</c:v>
                </c:pt>
                <c:pt idx="13">
                  <c:v>-89.957970085409897</c:v>
                </c:pt>
                <c:pt idx="14">
                  <c:v>-59.518203767093574</c:v>
                </c:pt>
                <c:pt idx="15">
                  <c:v>-35.267203115861861</c:v>
                </c:pt>
                <c:pt idx="16">
                  <c:v>20.558378511604211</c:v>
                </c:pt>
                <c:pt idx="17">
                  <c:v>-10.86649732708131</c:v>
                </c:pt>
                <c:pt idx="18">
                  <c:v>-18.457532761360664</c:v>
                </c:pt>
                <c:pt idx="19">
                  <c:v>23.907726409651175</c:v>
                </c:pt>
                <c:pt idx="20">
                  <c:v>127.18102136535053</c:v>
                </c:pt>
                <c:pt idx="21">
                  <c:v>113.23539438507622</c:v>
                </c:pt>
                <c:pt idx="22">
                  <c:v>179.71026008960825</c:v>
                </c:pt>
                <c:pt idx="23">
                  <c:v>197.31963659226616</c:v>
                </c:pt>
                <c:pt idx="24">
                  <c:v>214.85595973256258</c:v>
                </c:pt>
                <c:pt idx="25">
                  <c:v>253.02982438085712</c:v>
                </c:pt>
                <c:pt idx="26">
                  <c:v>177.44381449337632</c:v>
                </c:pt>
                <c:pt idx="27">
                  <c:v>187.60763365529769</c:v>
                </c:pt>
                <c:pt idx="28">
                  <c:v>234.31102933776313</c:v>
                </c:pt>
                <c:pt idx="29">
                  <c:v>251.65432088096588</c:v>
                </c:pt>
                <c:pt idx="30">
                  <c:v>272.58981698928596</c:v>
                </c:pt>
                <c:pt idx="31">
                  <c:v>264.20806320339989</c:v>
                </c:pt>
                <c:pt idx="32">
                  <c:v>332.5379293196371</c:v>
                </c:pt>
                <c:pt idx="33">
                  <c:v>347.17731120214137</c:v>
                </c:pt>
                <c:pt idx="34">
                  <c:v>352.01611858695503</c:v>
                </c:pt>
                <c:pt idx="35">
                  <c:v>379.92936696532621</c:v>
                </c:pt>
                <c:pt idx="36">
                  <c:v>408.99353120119332</c:v>
                </c:pt>
                <c:pt idx="37">
                  <c:v>397.84948206772037</c:v>
                </c:pt>
                <c:pt idx="38">
                  <c:v>447.46457258187206</c:v>
                </c:pt>
                <c:pt idx="39">
                  <c:v>456.88598572498489</c:v>
                </c:pt>
                <c:pt idx="40">
                  <c:v>479.62319417486134</c:v>
                </c:pt>
                <c:pt idx="41">
                  <c:v>500.63243042364456</c:v>
                </c:pt>
                <c:pt idx="42">
                  <c:v>531.69654023851058</c:v>
                </c:pt>
                <c:pt idx="43">
                  <c:v>523.86972886103354</c:v>
                </c:pt>
                <c:pt idx="44">
                  <c:v>534.20147372747806</c:v>
                </c:pt>
                <c:pt idx="45">
                  <c:v>560.24511572947949</c:v>
                </c:pt>
                <c:pt idx="46">
                  <c:v>571.68757635635495</c:v>
                </c:pt>
                <c:pt idx="47">
                  <c:v>610.94717137217947</c:v>
                </c:pt>
                <c:pt idx="48">
                  <c:v>508.53313187862193</c:v>
                </c:pt>
                <c:pt idx="49">
                  <c:v>519.99248827942813</c:v>
                </c:pt>
                <c:pt idx="50">
                  <c:v>514.42313805322328</c:v>
                </c:pt>
                <c:pt idx="51">
                  <c:v>519.73600562425861</c:v>
                </c:pt>
                <c:pt idx="52">
                  <c:v>567.80137036447024</c:v>
                </c:pt>
                <c:pt idx="53">
                  <c:v>564.50233343005959</c:v>
                </c:pt>
                <c:pt idx="54">
                  <c:v>593.86044132476343</c:v>
                </c:pt>
                <c:pt idx="55">
                  <c:v>606.2183740933699</c:v>
                </c:pt>
                <c:pt idx="56">
                  <c:v>608.8546424787678</c:v>
                </c:pt>
                <c:pt idx="57">
                  <c:v>616.29324568247227</c:v>
                </c:pt>
                <c:pt idx="58">
                  <c:v>629.73725214278249</c:v>
                </c:pt>
                <c:pt idx="59">
                  <c:v>643.13842825729432</c:v>
                </c:pt>
                <c:pt idx="60">
                  <c:v>664.98429274143746</c:v>
                </c:pt>
                <c:pt idx="61">
                  <c:v>669.81292791938233</c:v>
                </c:pt>
                <c:pt idx="62">
                  <c:v>687.87757376084448</c:v>
                </c:pt>
                <c:pt idx="63">
                  <c:v>704.58547423944651</c:v>
                </c:pt>
                <c:pt idx="64">
                  <c:v>715.29471477078448</c:v>
                </c:pt>
                <c:pt idx="65">
                  <c:v>718.73900311653574</c:v>
                </c:pt>
                <c:pt idx="66">
                  <c:v>736.10116121132398</c:v>
                </c:pt>
                <c:pt idx="67">
                  <c:v>752.31964052518231</c:v>
                </c:pt>
                <c:pt idx="68">
                  <c:v>779.21122055722628</c:v>
                </c:pt>
                <c:pt idx="69">
                  <c:v>790.35022910800478</c:v>
                </c:pt>
                <c:pt idx="70">
                  <c:v>797.07275805526149</c:v>
                </c:pt>
                <c:pt idx="71">
                  <c:v>834.42794486821299</c:v>
                </c:pt>
                <c:pt idx="72">
                  <c:v>821.25347142383373</c:v>
                </c:pt>
                <c:pt idx="73">
                  <c:v>844.58212094237865</c:v>
                </c:pt>
                <c:pt idx="74">
                  <c:v>853.32145840758562</c:v>
                </c:pt>
                <c:pt idx="75">
                  <c:v>868.98600679332083</c:v>
                </c:pt>
                <c:pt idx="76">
                  <c:v>893.94074647474292</c:v>
                </c:pt>
                <c:pt idx="77">
                  <c:v>923.82464094324359</c:v>
                </c:pt>
                <c:pt idx="78">
                  <c:v>939.87249651240347</c:v>
                </c:pt>
                <c:pt idx="79">
                  <c:v>943.524648998673</c:v>
                </c:pt>
                <c:pt idx="80">
                  <c:v>988.18915871900947</c:v>
                </c:pt>
                <c:pt idx="81">
                  <c:v>952.76630238005293</c:v>
                </c:pt>
                <c:pt idx="82">
                  <c:v>1206.1030020316753</c:v>
                </c:pt>
                <c:pt idx="83">
                  <c:v>1356.2467951653171</c:v>
                </c:pt>
                <c:pt idx="84">
                  <c:v>1469.9087774155091</c:v>
                </c:pt>
                <c:pt idx="85">
                  <c:v>1547.8293028011096</c:v>
                </c:pt>
                <c:pt idx="86">
                  <c:v>1601.3485871557298</c:v>
                </c:pt>
                <c:pt idx="87">
                  <c:v>1625.4136959084558</c:v>
                </c:pt>
                <c:pt idx="88">
                  <c:v>1620.9323162186172</c:v>
                </c:pt>
                <c:pt idx="89">
                  <c:v>1593.3396560469</c:v>
                </c:pt>
                <c:pt idx="90">
                  <c:v>1537.0753920307263</c:v>
                </c:pt>
                <c:pt idx="91">
                  <c:v>1451.2708257914558</c:v>
                </c:pt>
                <c:pt idx="92">
                  <c:v>1334.3292929896347</c:v>
                </c:pt>
                <c:pt idx="93">
                  <c:v>1189.3865582385322</c:v>
                </c:pt>
                <c:pt idx="94">
                  <c:v>821.72068624726023</c:v>
                </c:pt>
                <c:pt idx="95">
                  <c:v>574.68784534343104</c:v>
                </c:pt>
                <c:pt idx="96">
                  <c:v>307.70259328612525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14-43F9-9E50-F3A739A3F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271045"/>
        <c:axId val="177348739"/>
      </c:scatterChart>
      <c:valAx>
        <c:axId val="179827104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7348739"/>
        <c:crosses val="autoZero"/>
        <c:crossBetween val="midCat"/>
      </c:valAx>
      <c:valAx>
        <c:axId val="1773487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9827104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Munka3!$S$57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Munka3!$A$58:$A$156</c:f>
              <c:numCache>
                <c:formatCode>General</c:formatCode>
                <c:ptCount val="99"/>
                <c:pt idx="0">
                  <c:v>2.7313018693002683E-3</c:v>
                </c:pt>
                <c:pt idx="1">
                  <c:v>2.7868556115755337E-3</c:v>
                </c:pt>
                <c:pt idx="2">
                  <c:v>2.883249071100043E-3</c:v>
                </c:pt>
                <c:pt idx="3">
                  <c:v>2.8899129423840802E-3</c:v>
                </c:pt>
                <c:pt idx="4">
                  <c:v>2.8899129423840802E-3</c:v>
                </c:pt>
                <c:pt idx="5">
                  <c:v>2.8899129423840802E-3</c:v>
                </c:pt>
                <c:pt idx="6">
                  <c:v>2.8897459702051762E-3</c:v>
                </c:pt>
                <c:pt idx="7">
                  <c:v>2.8899129423840802E-3</c:v>
                </c:pt>
                <c:pt idx="8">
                  <c:v>2.8932564427287628E-3</c:v>
                </c:pt>
                <c:pt idx="9">
                  <c:v>2.8947635432518301E-3</c:v>
                </c:pt>
                <c:pt idx="10">
                  <c:v>2.8987901647052859E-3</c:v>
                </c:pt>
                <c:pt idx="11">
                  <c:v>2.900639445675735E-3</c:v>
                </c:pt>
                <c:pt idx="12">
                  <c:v>2.9009759321082977E-3</c:v>
                </c:pt>
                <c:pt idx="13">
                  <c:v>2.9053573706215963E-3</c:v>
                </c:pt>
                <c:pt idx="14">
                  <c:v>2.9068771075930941E-3</c:v>
                </c:pt>
                <c:pt idx="15">
                  <c:v>2.9079756845541973E-3</c:v>
                </c:pt>
                <c:pt idx="16">
                  <c:v>2.9112764032281665E-3</c:v>
                </c:pt>
                <c:pt idx="17">
                  <c:v>2.915604050473771E-3</c:v>
                </c:pt>
                <c:pt idx="18">
                  <c:v>2.9144997033491052E-3</c:v>
                </c:pt>
                <c:pt idx="19">
                  <c:v>2.9168793375545341E-3</c:v>
                </c:pt>
                <c:pt idx="20">
                  <c:v>2.9235288552107983E-3</c:v>
                </c:pt>
                <c:pt idx="21">
                  <c:v>2.9219916616584946E-3</c:v>
                </c:pt>
                <c:pt idx="22">
                  <c:v>2.9260944417639303E-3</c:v>
                </c:pt>
                <c:pt idx="23">
                  <c:v>2.9267793588522799E-3</c:v>
                </c:pt>
                <c:pt idx="24">
                  <c:v>2.92746459665567E-3</c:v>
                </c:pt>
                <c:pt idx="25">
                  <c:v>2.9296080343820673E-3</c:v>
                </c:pt>
                <c:pt idx="26">
                  <c:v>2.9310673657969698E-3</c:v>
                </c:pt>
                <c:pt idx="27">
                  <c:v>2.9312391474351413E-3</c:v>
                </c:pt>
                <c:pt idx="28">
                  <c:v>2.9339903946142263E-3</c:v>
                </c:pt>
                <c:pt idx="29">
                  <c:v>2.9346790135695126E-3</c:v>
                </c:pt>
                <c:pt idx="30">
                  <c:v>2.9356263925987783E-3</c:v>
                </c:pt>
                <c:pt idx="31">
                  <c:v>2.9345068285284289E-3</c:v>
                </c:pt>
                <c:pt idx="32">
                  <c:v>2.9388175249788393E-3</c:v>
                </c:pt>
                <c:pt idx="33">
                  <c:v>2.9393356597606805E-3</c:v>
                </c:pt>
                <c:pt idx="34">
                  <c:v>2.9391629278677244E-3</c:v>
                </c:pt>
                <c:pt idx="35">
                  <c:v>2.940631796388208E-3</c:v>
                </c:pt>
                <c:pt idx="36">
                  <c:v>2.9421887565904293E-3</c:v>
                </c:pt>
                <c:pt idx="37">
                  <c:v>2.9408911608972289E-3</c:v>
                </c:pt>
                <c:pt idx="38">
                  <c:v>2.9439207242186287E-3</c:v>
                </c:pt>
                <c:pt idx="39">
                  <c:v>2.9440940331386754E-3</c:v>
                </c:pt>
                <c:pt idx="40">
                  <c:v>2.9452210386916927E-3</c:v>
                </c:pt>
                <c:pt idx="41">
                  <c:v>2.9457414861693522E-3</c:v>
                </c:pt>
                <c:pt idx="42">
                  <c:v>2.9474776403019842E-3</c:v>
                </c:pt>
                <c:pt idx="43">
                  <c:v>2.9464357023291201E-3</c:v>
                </c:pt>
                <c:pt idx="44">
                  <c:v>2.9466961177549741E-3</c:v>
                </c:pt>
                <c:pt idx="45">
                  <c:v>2.9480857778339778E-3</c:v>
                </c:pt>
                <c:pt idx="46">
                  <c:v>2.9484333976787644E-3</c:v>
                </c:pt>
                <c:pt idx="47">
                  <c:v>2.9507819775844556E-3</c:v>
                </c:pt>
                <c:pt idx="48">
                  <c:v>2.9504338037573837E-3</c:v>
                </c:pt>
                <c:pt idx="49">
                  <c:v>2.9507819775844556E-3</c:v>
                </c:pt>
                <c:pt idx="50">
                  <c:v>2.9499116970482693E-3</c:v>
                </c:pt>
                <c:pt idx="51">
                  <c:v>2.9498246972279284E-3</c:v>
                </c:pt>
                <c:pt idx="52">
                  <c:v>2.9523497772543615E-3</c:v>
                </c:pt>
                <c:pt idx="53">
                  <c:v>2.9516527717710827E-3</c:v>
                </c:pt>
                <c:pt idx="54">
                  <c:v>2.9533086974622182E-3</c:v>
                </c:pt>
                <c:pt idx="55">
                  <c:v>2.953744776235904E-3</c:v>
                </c:pt>
                <c:pt idx="56">
                  <c:v>2.9534831135193682E-3</c:v>
                </c:pt>
                <c:pt idx="57">
                  <c:v>2.9535703292736487E-3</c:v>
                </c:pt>
                <c:pt idx="58">
                  <c:v>2.9540937319879677E-3</c:v>
                </c:pt>
                <c:pt idx="59">
                  <c:v>2.954617320239738E-3</c:v>
                </c:pt>
                <c:pt idx="60">
                  <c:v>2.9553157266931349E-3</c:v>
                </c:pt>
                <c:pt idx="61">
                  <c:v>2.955228407830504E-3</c:v>
                </c:pt>
                <c:pt idx="62">
                  <c:v>2.95610182872145E-3</c:v>
                </c:pt>
                <c:pt idx="63">
                  <c:v>2.9564513416535836E-3</c:v>
                </c:pt>
                <c:pt idx="64">
                  <c:v>2.9568009372443957E-3</c:v>
                </c:pt>
                <c:pt idx="65">
                  <c:v>2.9566261291148225E-3</c:v>
                </c:pt>
                <c:pt idx="66">
                  <c:v>2.9566261291148225E-3</c:v>
                </c:pt>
                <c:pt idx="67">
                  <c:v>2.9569757660459699E-3</c:v>
                </c:pt>
                <c:pt idx="68">
                  <c:v>2.9581126573895639E-3</c:v>
                </c:pt>
                <c:pt idx="69">
                  <c:v>2.9581126573895639E-3</c:v>
                </c:pt>
                <c:pt idx="70">
                  <c:v>2.9582001467811582E-3</c:v>
                </c:pt>
                <c:pt idx="71">
                  <c:v>2.9593379799950767E-3</c:v>
                </c:pt>
                <c:pt idx="72">
                  <c:v>2.958375141090827E-3</c:v>
                </c:pt>
                <c:pt idx="73">
                  <c:v>2.9596882586402432E-3</c:v>
                </c:pt>
                <c:pt idx="74">
                  <c:v>2.959162871762221E-3</c:v>
                </c:pt>
                <c:pt idx="75">
                  <c:v>2.959162871762221E-3</c:v>
                </c:pt>
                <c:pt idx="76">
                  <c:v>2.959863429059914E-3</c:v>
                </c:pt>
                <c:pt idx="77">
                  <c:v>2.9602138321118397E-3</c:v>
                </c:pt>
                <c:pt idx="78">
                  <c:v>2.959951022045632E-3</c:v>
                </c:pt>
                <c:pt idx="79">
                  <c:v>2.959863429059914E-3</c:v>
                </c:pt>
                <c:pt idx="80">
                  <c:v>2.9596882586402432E-3</c:v>
                </c:pt>
                <c:pt idx="81">
                  <c:v>2.9596006812053696E-3</c:v>
                </c:pt>
                <c:pt idx="82">
                  <c:v>2.9639859113450477E-3</c:v>
                </c:pt>
                <c:pt idx="83">
                  <c:v>2.9639859113450477E-3</c:v>
                </c:pt>
                <c:pt idx="84">
                  <c:v>2.9640737485024092E-3</c:v>
                </c:pt>
                <c:pt idx="85">
                  <c:v>2.9639859113450477E-3</c:v>
                </c:pt>
                <c:pt idx="86">
                  <c:v>2.9644251491987767E-3</c:v>
                </c:pt>
                <c:pt idx="87">
                  <c:v>2.9648645172545328E-3</c:v>
                </c:pt>
                <c:pt idx="88">
                  <c:v>2.9653040155702185E-3</c:v>
                </c:pt>
                <c:pt idx="89">
                  <c:v>2.9661834032131537E-3</c:v>
                </c:pt>
                <c:pt idx="90">
                  <c:v>2.9670633125914838E-3</c:v>
                </c:pt>
                <c:pt idx="91">
                  <c:v>2.9679437441696602E-3</c:v>
                </c:pt>
                <c:pt idx="92">
                  <c:v>2.968824698412685E-3</c:v>
                </c:pt>
                <c:pt idx="93">
                  <c:v>2.9705881767560565E-3</c:v>
                </c:pt>
                <c:pt idx="94">
                  <c:v>2.9721770994551029E-3</c:v>
                </c:pt>
                <c:pt idx="95">
                  <c:v>2.9679437441696602E-3</c:v>
                </c:pt>
                <c:pt idx="96">
                  <c:v>2.9617039711249504E-3</c:v>
                </c:pt>
              </c:numCache>
            </c:numRef>
          </c:xVal>
          <c:yVal>
            <c:numRef>
              <c:f>Munka3!$S$58:$S$156</c:f>
              <c:numCache>
                <c:formatCode>General</c:formatCode>
                <c:ptCount val="99"/>
                <c:pt idx="0">
                  <c:v>0.81473902386106023</c:v>
                </c:pt>
                <c:pt idx="1">
                  <c:v>0.6118248248948911</c:v>
                </c:pt>
                <c:pt idx="2">
                  <c:v>0.25684496044373423</c:v>
                </c:pt>
                <c:pt idx="3">
                  <c:v>0.23216756418180309</c:v>
                </c:pt>
                <c:pt idx="4">
                  <c:v>0.23216756418180309</c:v>
                </c:pt>
                <c:pt idx="5">
                  <c:v>0.23216756418180309</c:v>
                </c:pt>
                <c:pt idx="6">
                  <c:v>0.23278610674718825</c:v>
                </c:pt>
                <c:pt idx="7">
                  <c:v>0.23216756418180309</c:v>
                </c:pt>
                <c:pt idx="8">
                  <c:v>0.21977933011793899</c:v>
                </c:pt>
                <c:pt idx="9">
                  <c:v>0.21419380095122392</c:v>
                </c:pt>
                <c:pt idx="10">
                  <c:v>0.19926609502179446</c:v>
                </c:pt>
                <c:pt idx="11">
                  <c:v>0.19240815954768281</c:v>
                </c:pt>
                <c:pt idx="12">
                  <c:v>0.19116017422957718</c:v>
                </c:pt>
                <c:pt idx="13">
                  <c:v>0.17490582235827862</c:v>
                </c:pt>
                <c:pt idx="14">
                  <c:v>0.16926606743797643</c:v>
                </c:pt>
                <c:pt idx="15">
                  <c:v>0.16518866185267539</c:v>
                </c:pt>
                <c:pt idx="16">
                  <c:v>0.1529350113155076</c:v>
                </c:pt>
                <c:pt idx="17">
                  <c:v>0.13686232673575596</c:v>
                </c:pt>
                <c:pt idx="18">
                  <c:v>0.1409645383632043</c:v>
                </c:pt>
                <c:pt idx="19">
                  <c:v>0.13212452971837885</c:v>
                </c:pt>
                <c:pt idx="20">
                  <c:v>0.10741040241784881</c:v>
                </c:pt>
                <c:pt idx="21">
                  <c:v>0.113125242671152</c:v>
                </c:pt>
                <c:pt idx="22">
                  <c:v>9.7870171997418459E-2</c:v>
                </c:pt>
                <c:pt idx="23">
                  <c:v>9.5322832822277867E-2</c:v>
                </c:pt>
                <c:pt idx="24">
                  <c:v>9.2774111397412068E-2</c:v>
                </c:pt>
                <c:pt idx="25">
                  <c:v>8.4800435514949687E-2</c:v>
                </c:pt>
                <c:pt idx="26">
                  <c:v>7.937060171158597E-2</c:v>
                </c:pt>
                <c:pt idx="27">
                  <c:v>7.8731385495304673E-2</c:v>
                </c:pt>
                <c:pt idx="28">
                  <c:v>6.8492102501875221E-2</c:v>
                </c:pt>
                <c:pt idx="29">
                  <c:v>6.5928799276351757E-2</c:v>
                </c:pt>
                <c:pt idx="30">
                  <c:v>6.2401978901646012E-2</c:v>
                </c:pt>
                <c:pt idx="31">
                  <c:v>6.6569755844395423E-2</c:v>
                </c:pt>
                <c:pt idx="32">
                  <c:v>5.0519639419292627E-2</c:v>
                </c:pt>
                <c:pt idx="33">
                  <c:v>4.8589950387331209E-2</c:v>
                </c:pt>
                <c:pt idx="34">
                  <c:v>4.9233267727092585E-2</c:v>
                </c:pt>
                <c:pt idx="35">
                  <c:v>4.3762274098418034E-2</c:v>
                </c:pt>
                <c:pt idx="36">
                  <c:v>3.7962218677048062E-2</c:v>
                </c:pt>
                <c:pt idx="37">
                  <c:v>4.2796146291768006E-2</c:v>
                </c:pt>
                <c:pt idx="38">
                  <c:v>3.1509065724092795E-2</c:v>
                </c:pt>
                <c:pt idx="39">
                  <c:v>3.0863265732318065E-2</c:v>
                </c:pt>
                <c:pt idx="40">
                  <c:v>2.6663415131167996E-2</c:v>
                </c:pt>
                <c:pt idx="41">
                  <c:v>2.4723764338221772E-2</c:v>
                </c:pt>
                <c:pt idx="42">
                  <c:v>1.8252514849688119E-2</c:v>
                </c:pt>
                <c:pt idx="43">
                  <c:v>2.2136326006455116E-2</c:v>
                </c:pt>
                <c:pt idx="44">
                  <c:v>2.1165671866144483E-2</c:v>
                </c:pt>
                <c:pt idx="45">
                  <c:v>1.5985486414436503E-2</c:v>
                </c:pt>
                <c:pt idx="46">
                  <c:v>1.4689554257927498E-2</c:v>
                </c:pt>
                <c:pt idx="47">
                  <c:v>5.9327296758726524E-3</c:v>
                </c:pt>
                <c:pt idx="48">
                  <c:v>7.2310582657300858E-3</c:v>
                </c:pt>
                <c:pt idx="49">
                  <c:v>5.9327296758726524E-3</c:v>
                </c:pt>
                <c:pt idx="50">
                  <c:v>9.1778847341352776E-3</c:v>
                </c:pt>
                <c:pt idx="51">
                  <c:v>9.5022780928893727E-3</c:v>
                </c:pt>
                <c:pt idx="52">
                  <c:v>8.5848455118216329E-5</c:v>
                </c:pt>
                <c:pt idx="53">
                  <c:v>2.6853521647381565E-3</c:v>
                </c:pt>
                <c:pt idx="54">
                  <c:v>-3.4907961462380161E-3</c:v>
                </c:pt>
                <c:pt idx="55">
                  <c:v>-5.1174351428662215E-3</c:v>
                </c:pt>
                <c:pt idx="56">
                  <c:v>-4.1413848563138043E-3</c:v>
                </c:pt>
                <c:pt idx="57">
                  <c:v>-4.4667126533482959E-3</c:v>
                </c:pt>
                <c:pt idx="58">
                  <c:v>-6.4191477679160633E-3</c:v>
                </c:pt>
                <c:pt idx="59">
                  <c:v>-8.3723860957785456E-3</c:v>
                </c:pt>
                <c:pt idx="60">
                  <c:v>-1.0977954166086434E-2</c:v>
                </c:pt>
                <c:pt idx="61">
                  <c:v>-1.0652179978722707E-2</c:v>
                </c:pt>
                <c:pt idx="62">
                  <c:v>-1.3910927591580573E-2</c:v>
                </c:pt>
                <c:pt idx="63">
                  <c:v>-1.5215052709129907E-2</c:v>
                </c:pt>
                <c:pt idx="64">
                  <c:v>-1.6519535803293701E-2</c:v>
                </c:pt>
                <c:pt idx="65">
                  <c:v>-1.5867249499924525E-2</c:v>
                </c:pt>
                <c:pt idx="66">
                  <c:v>-1.5867249499924525E-2</c:v>
                </c:pt>
                <c:pt idx="67">
                  <c:v>-1.7171911637669832E-2</c:v>
                </c:pt>
                <c:pt idx="68">
                  <c:v>-2.1414538152997355E-2</c:v>
                </c:pt>
                <c:pt idx="69">
                  <c:v>-2.1414538152997355E-2</c:v>
                </c:pt>
                <c:pt idx="70">
                  <c:v>-2.1741050895605001E-2</c:v>
                </c:pt>
                <c:pt idx="71">
                  <c:v>-2.5987757579042141E-2</c:v>
                </c:pt>
                <c:pt idx="72">
                  <c:v>-2.2394143642095521E-2</c:v>
                </c:pt>
                <c:pt idx="73">
                  <c:v>-2.7295199612545205E-2</c:v>
                </c:pt>
                <c:pt idx="74">
                  <c:v>-2.5334171269745711E-2</c:v>
                </c:pt>
                <c:pt idx="75">
                  <c:v>-2.5334171269745711E-2</c:v>
                </c:pt>
                <c:pt idx="76">
                  <c:v>-2.7949055373772611E-2</c:v>
                </c:pt>
                <c:pt idx="77">
                  <c:v>-2.9257036477776825E-2</c:v>
                </c:pt>
                <c:pt idx="78">
                  <c:v>-2.8276016948606948E-2</c:v>
                </c:pt>
                <c:pt idx="79">
                  <c:v>-2.7949055373772611E-2</c:v>
                </c:pt>
                <c:pt idx="80">
                  <c:v>-2.7295199612545205E-2</c:v>
                </c:pt>
                <c:pt idx="81">
                  <c:v>-2.6968305421520272E-2</c:v>
                </c:pt>
                <c:pt idx="82">
                  <c:v>-4.3340572633024994E-2</c:v>
                </c:pt>
                <c:pt idx="83">
                  <c:v>-4.3340572633024994E-2</c:v>
                </c:pt>
                <c:pt idx="84">
                  <c:v>-4.3668592613472397E-2</c:v>
                </c:pt>
                <c:pt idx="85">
                  <c:v>-4.3340572633024994E-2</c:v>
                </c:pt>
                <c:pt idx="86">
                  <c:v>-4.498089830933738E-2</c:v>
                </c:pt>
                <c:pt idx="87">
                  <c:v>-4.6621788595693145E-2</c:v>
                </c:pt>
                <c:pt idx="88">
                  <c:v>-4.8263243783659038E-2</c:v>
                </c:pt>
                <c:pt idx="89">
                  <c:v>-5.1547850031663393E-2</c:v>
                </c:pt>
                <c:pt idx="90">
                  <c:v>-5.4834719389882262E-2</c:v>
                </c:pt>
                <c:pt idx="91">
                  <c:v>-5.8123854198058607E-2</c:v>
                </c:pt>
                <c:pt idx="92">
                  <c:v>-6.1415256799166491E-2</c:v>
                </c:pt>
                <c:pt idx="93">
                  <c:v>-6.8004874768249887E-2</c:v>
                </c:pt>
                <c:pt idx="94">
                  <c:v>-7.3943310363224296E-2</c:v>
                </c:pt>
                <c:pt idx="95">
                  <c:v>-5.8123854198058607E-2</c:v>
                </c:pt>
                <c:pt idx="96">
                  <c:v>-3.4819969365983902E-2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F8-47B1-B58B-7FD17DFADE6A}"/>
            </c:ext>
          </c:extLst>
        </c:ser>
        <c:ser>
          <c:idx val="1"/>
          <c:order val="1"/>
          <c:tx>
            <c:strRef>
              <c:f>Munka3!$T$57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Munka3!$A$58:$A$156</c:f>
              <c:numCache>
                <c:formatCode>General</c:formatCode>
                <c:ptCount val="99"/>
                <c:pt idx="0">
                  <c:v>2.7313018693002683E-3</c:v>
                </c:pt>
                <c:pt idx="1">
                  <c:v>2.7868556115755337E-3</c:v>
                </c:pt>
                <c:pt idx="2">
                  <c:v>2.883249071100043E-3</c:v>
                </c:pt>
                <c:pt idx="3">
                  <c:v>2.8899129423840802E-3</c:v>
                </c:pt>
                <c:pt idx="4">
                  <c:v>2.8899129423840802E-3</c:v>
                </c:pt>
                <c:pt idx="5">
                  <c:v>2.8899129423840802E-3</c:v>
                </c:pt>
                <c:pt idx="6">
                  <c:v>2.8897459702051762E-3</c:v>
                </c:pt>
                <c:pt idx="7">
                  <c:v>2.8899129423840802E-3</c:v>
                </c:pt>
                <c:pt idx="8">
                  <c:v>2.8932564427287628E-3</c:v>
                </c:pt>
                <c:pt idx="9">
                  <c:v>2.8947635432518301E-3</c:v>
                </c:pt>
                <c:pt idx="10">
                  <c:v>2.8987901647052859E-3</c:v>
                </c:pt>
                <c:pt idx="11">
                  <c:v>2.900639445675735E-3</c:v>
                </c:pt>
                <c:pt idx="12">
                  <c:v>2.9009759321082977E-3</c:v>
                </c:pt>
                <c:pt idx="13">
                  <c:v>2.9053573706215963E-3</c:v>
                </c:pt>
                <c:pt idx="14">
                  <c:v>2.9068771075930941E-3</c:v>
                </c:pt>
                <c:pt idx="15">
                  <c:v>2.9079756845541973E-3</c:v>
                </c:pt>
                <c:pt idx="16">
                  <c:v>2.9112764032281665E-3</c:v>
                </c:pt>
                <c:pt idx="17">
                  <c:v>2.915604050473771E-3</c:v>
                </c:pt>
                <c:pt idx="18">
                  <c:v>2.9144997033491052E-3</c:v>
                </c:pt>
                <c:pt idx="19">
                  <c:v>2.9168793375545341E-3</c:v>
                </c:pt>
                <c:pt idx="20">
                  <c:v>2.9235288552107983E-3</c:v>
                </c:pt>
                <c:pt idx="21">
                  <c:v>2.9219916616584946E-3</c:v>
                </c:pt>
                <c:pt idx="22">
                  <c:v>2.9260944417639303E-3</c:v>
                </c:pt>
                <c:pt idx="23">
                  <c:v>2.9267793588522799E-3</c:v>
                </c:pt>
                <c:pt idx="24">
                  <c:v>2.92746459665567E-3</c:v>
                </c:pt>
                <c:pt idx="25">
                  <c:v>2.9296080343820673E-3</c:v>
                </c:pt>
                <c:pt idx="26">
                  <c:v>2.9310673657969698E-3</c:v>
                </c:pt>
                <c:pt idx="27">
                  <c:v>2.9312391474351413E-3</c:v>
                </c:pt>
                <c:pt idx="28">
                  <c:v>2.9339903946142263E-3</c:v>
                </c:pt>
                <c:pt idx="29">
                  <c:v>2.9346790135695126E-3</c:v>
                </c:pt>
                <c:pt idx="30">
                  <c:v>2.9356263925987783E-3</c:v>
                </c:pt>
                <c:pt idx="31">
                  <c:v>2.9345068285284289E-3</c:v>
                </c:pt>
                <c:pt idx="32">
                  <c:v>2.9388175249788393E-3</c:v>
                </c:pt>
                <c:pt idx="33">
                  <c:v>2.9393356597606805E-3</c:v>
                </c:pt>
                <c:pt idx="34">
                  <c:v>2.9391629278677244E-3</c:v>
                </c:pt>
                <c:pt idx="35">
                  <c:v>2.940631796388208E-3</c:v>
                </c:pt>
                <c:pt idx="36">
                  <c:v>2.9421887565904293E-3</c:v>
                </c:pt>
                <c:pt idx="37">
                  <c:v>2.9408911608972289E-3</c:v>
                </c:pt>
                <c:pt idx="38">
                  <c:v>2.9439207242186287E-3</c:v>
                </c:pt>
                <c:pt idx="39">
                  <c:v>2.9440940331386754E-3</c:v>
                </c:pt>
                <c:pt idx="40">
                  <c:v>2.9452210386916927E-3</c:v>
                </c:pt>
                <c:pt idx="41">
                  <c:v>2.9457414861693522E-3</c:v>
                </c:pt>
                <c:pt idx="42">
                  <c:v>2.9474776403019842E-3</c:v>
                </c:pt>
                <c:pt idx="43">
                  <c:v>2.9464357023291201E-3</c:v>
                </c:pt>
                <c:pt idx="44">
                  <c:v>2.9466961177549741E-3</c:v>
                </c:pt>
                <c:pt idx="45">
                  <c:v>2.9480857778339778E-3</c:v>
                </c:pt>
                <c:pt idx="46">
                  <c:v>2.9484333976787644E-3</c:v>
                </c:pt>
                <c:pt idx="47">
                  <c:v>2.9507819775844556E-3</c:v>
                </c:pt>
                <c:pt idx="48">
                  <c:v>2.9504338037573837E-3</c:v>
                </c:pt>
                <c:pt idx="49">
                  <c:v>2.9507819775844556E-3</c:v>
                </c:pt>
                <c:pt idx="50">
                  <c:v>2.9499116970482693E-3</c:v>
                </c:pt>
                <c:pt idx="51">
                  <c:v>2.9498246972279284E-3</c:v>
                </c:pt>
                <c:pt idx="52">
                  <c:v>2.9523497772543615E-3</c:v>
                </c:pt>
                <c:pt idx="53">
                  <c:v>2.9516527717710827E-3</c:v>
                </c:pt>
                <c:pt idx="54">
                  <c:v>2.9533086974622182E-3</c:v>
                </c:pt>
                <c:pt idx="55">
                  <c:v>2.953744776235904E-3</c:v>
                </c:pt>
                <c:pt idx="56">
                  <c:v>2.9534831135193682E-3</c:v>
                </c:pt>
                <c:pt idx="57">
                  <c:v>2.9535703292736487E-3</c:v>
                </c:pt>
                <c:pt idx="58">
                  <c:v>2.9540937319879677E-3</c:v>
                </c:pt>
                <c:pt idx="59">
                  <c:v>2.954617320239738E-3</c:v>
                </c:pt>
                <c:pt idx="60">
                  <c:v>2.9553157266931349E-3</c:v>
                </c:pt>
                <c:pt idx="61">
                  <c:v>2.955228407830504E-3</c:v>
                </c:pt>
                <c:pt idx="62">
                  <c:v>2.95610182872145E-3</c:v>
                </c:pt>
                <c:pt idx="63">
                  <c:v>2.9564513416535836E-3</c:v>
                </c:pt>
                <c:pt idx="64">
                  <c:v>2.9568009372443957E-3</c:v>
                </c:pt>
                <c:pt idx="65">
                  <c:v>2.9566261291148225E-3</c:v>
                </c:pt>
                <c:pt idx="66">
                  <c:v>2.9566261291148225E-3</c:v>
                </c:pt>
                <c:pt idx="67">
                  <c:v>2.9569757660459699E-3</c:v>
                </c:pt>
                <c:pt idx="68">
                  <c:v>2.9581126573895639E-3</c:v>
                </c:pt>
                <c:pt idx="69">
                  <c:v>2.9581126573895639E-3</c:v>
                </c:pt>
                <c:pt idx="70">
                  <c:v>2.9582001467811582E-3</c:v>
                </c:pt>
                <c:pt idx="71">
                  <c:v>2.9593379799950767E-3</c:v>
                </c:pt>
                <c:pt idx="72">
                  <c:v>2.958375141090827E-3</c:v>
                </c:pt>
                <c:pt idx="73">
                  <c:v>2.9596882586402432E-3</c:v>
                </c:pt>
                <c:pt idx="74">
                  <c:v>2.959162871762221E-3</c:v>
                </c:pt>
                <c:pt idx="75">
                  <c:v>2.959162871762221E-3</c:v>
                </c:pt>
                <c:pt idx="76">
                  <c:v>2.959863429059914E-3</c:v>
                </c:pt>
                <c:pt idx="77">
                  <c:v>2.9602138321118397E-3</c:v>
                </c:pt>
                <c:pt idx="78">
                  <c:v>2.959951022045632E-3</c:v>
                </c:pt>
                <c:pt idx="79">
                  <c:v>2.959863429059914E-3</c:v>
                </c:pt>
                <c:pt idx="80">
                  <c:v>2.9596882586402432E-3</c:v>
                </c:pt>
                <c:pt idx="81">
                  <c:v>2.9596006812053696E-3</c:v>
                </c:pt>
                <c:pt idx="82">
                  <c:v>2.9639859113450477E-3</c:v>
                </c:pt>
                <c:pt idx="83">
                  <c:v>2.9639859113450477E-3</c:v>
                </c:pt>
                <c:pt idx="84">
                  <c:v>2.9640737485024092E-3</c:v>
                </c:pt>
                <c:pt idx="85">
                  <c:v>2.9639859113450477E-3</c:v>
                </c:pt>
                <c:pt idx="86">
                  <c:v>2.9644251491987767E-3</c:v>
                </c:pt>
                <c:pt idx="87">
                  <c:v>2.9648645172545328E-3</c:v>
                </c:pt>
                <c:pt idx="88">
                  <c:v>2.9653040155702185E-3</c:v>
                </c:pt>
                <c:pt idx="89">
                  <c:v>2.9661834032131537E-3</c:v>
                </c:pt>
                <c:pt idx="90">
                  <c:v>2.9670633125914838E-3</c:v>
                </c:pt>
                <c:pt idx="91">
                  <c:v>2.9679437441696602E-3</c:v>
                </c:pt>
                <c:pt idx="92">
                  <c:v>2.968824698412685E-3</c:v>
                </c:pt>
                <c:pt idx="93">
                  <c:v>2.9705881767560565E-3</c:v>
                </c:pt>
                <c:pt idx="94">
                  <c:v>2.9721770994551029E-3</c:v>
                </c:pt>
                <c:pt idx="95">
                  <c:v>2.9679437441696602E-3</c:v>
                </c:pt>
                <c:pt idx="96">
                  <c:v>2.9617039711249504E-3</c:v>
                </c:pt>
              </c:numCache>
            </c:numRef>
          </c:xVal>
          <c:yVal>
            <c:numRef>
              <c:f>Munka3!$T$58:$T$156</c:f>
              <c:numCache>
                <c:formatCode>General</c:formatCode>
                <c:ptCount val="99"/>
                <c:pt idx="0">
                  <c:v>-0.24327218117806648</c:v>
                </c:pt>
                <c:pt idx="1">
                  <c:v>-0.52154626100883816</c:v>
                </c:pt>
                <c:pt idx="2">
                  <c:v>-1.0082671373088881</c:v>
                </c:pt>
                <c:pt idx="3">
                  <c:v>-1.0420984139346032</c:v>
                </c:pt>
                <c:pt idx="4">
                  <c:v>-1.0420984139346032</c:v>
                </c:pt>
                <c:pt idx="5">
                  <c:v>-1.0420984139346032</c:v>
                </c:pt>
                <c:pt idx="6">
                  <c:v>-1.0412504350896523</c:v>
                </c:pt>
                <c:pt idx="7">
                  <c:v>-1.0420984139346032</c:v>
                </c:pt>
                <c:pt idx="8">
                  <c:v>-1.0590817447512211</c:v>
                </c:pt>
                <c:pt idx="9">
                  <c:v>-1.0667390345352907</c:v>
                </c:pt>
                <c:pt idx="10">
                  <c:v>-1.0872035157468578</c:v>
                </c:pt>
                <c:pt idx="11">
                  <c:v>-1.0966050293925986</c:v>
                </c:pt>
                <c:pt idx="12">
                  <c:v>-1.0983158821775314</c:v>
                </c:pt>
                <c:pt idx="13">
                  <c:v>-1.1205987038720904</c:v>
                </c:pt>
                <c:pt idx="14">
                  <c:v>-1.1283300917368833</c:v>
                </c:pt>
                <c:pt idx="15">
                  <c:v>-1.1339196782069501</c:v>
                </c:pt>
                <c:pt idx="16">
                  <c:v>-1.1507177253442462</c:v>
                </c:pt>
                <c:pt idx="17">
                  <c:v>-1.1727509193985228</c:v>
                </c:pt>
                <c:pt idx="18">
                  <c:v>-1.1671274375799618</c:v>
                </c:pt>
                <c:pt idx="19">
                  <c:v>-1.1792456681106034</c:v>
                </c:pt>
                <c:pt idx="20">
                  <c:v>-1.2131243686856403</c:v>
                </c:pt>
                <c:pt idx="21">
                  <c:v>-1.2052903843670768</c:v>
                </c:pt>
                <c:pt idx="22">
                  <c:v>-1.226202183058128</c:v>
                </c:pt>
                <c:pt idx="23">
                  <c:v>-1.229694078716814</c:v>
                </c:pt>
                <c:pt idx="24">
                  <c:v>-1.2331878629887916</c:v>
                </c:pt>
                <c:pt idx="25">
                  <c:v>-1.2441181284265339</c:v>
                </c:pt>
                <c:pt idx="26">
                  <c:v>-1.2515612763143007</c:v>
                </c:pt>
                <c:pt idx="27">
                  <c:v>-1.2524375040195503</c:v>
                </c:pt>
                <c:pt idx="28">
                  <c:v>-1.2664733018529779</c:v>
                </c:pt>
                <c:pt idx="29">
                  <c:v>-1.2699870094143069</c:v>
                </c:pt>
                <c:pt idx="30">
                  <c:v>-1.2748214703218956</c:v>
                </c:pt>
                <c:pt idx="31">
                  <c:v>-1.269108403865278</c:v>
                </c:pt>
                <c:pt idx="32">
                  <c:v>-1.2911093422734967</c:v>
                </c:pt>
                <c:pt idx="33">
                  <c:v>-1.2937544760296822</c:v>
                </c:pt>
                <c:pt idx="34">
                  <c:v>-1.2928726450072614</c:v>
                </c:pt>
                <c:pt idx="35">
                  <c:v>-1.3003720291021978</c:v>
                </c:pt>
                <c:pt idx="36">
                  <c:v>-1.308322444742372</c:v>
                </c:pt>
                <c:pt idx="37">
                  <c:v>-1.3016963492933626</c:v>
                </c:pt>
                <c:pt idx="38">
                  <c:v>-1.3171680550625802</c:v>
                </c:pt>
                <c:pt idx="39">
                  <c:v>-1.3180532783087053</c:v>
                </c:pt>
                <c:pt idx="40">
                  <c:v>-1.3238101677179768</c:v>
                </c:pt>
                <c:pt idx="41">
                  <c:v>-1.3264689126084241</c:v>
                </c:pt>
                <c:pt idx="42">
                  <c:v>-1.3353392470913312</c:v>
                </c:pt>
                <c:pt idx="43">
                  <c:v>-1.33001559619998</c:v>
                </c:pt>
                <c:pt idx="44">
                  <c:v>-1.3313461009007876</c:v>
                </c:pt>
                <c:pt idx="45">
                  <c:v>-1.3384467210936044</c:v>
                </c:pt>
                <c:pt idx="46">
                  <c:v>-1.3402230863324436</c:v>
                </c:pt>
                <c:pt idx="47">
                  <c:v>-1.3522262336177913</c:v>
                </c:pt>
                <c:pt idx="48">
                  <c:v>-1.3504465943406574</c:v>
                </c:pt>
                <c:pt idx="49">
                  <c:v>-1.3522262336177913</c:v>
                </c:pt>
                <c:pt idx="50">
                  <c:v>-1.3477780458883277</c:v>
                </c:pt>
                <c:pt idx="51">
                  <c:v>-1.3473333939938155</c:v>
                </c:pt>
                <c:pt idx="52">
                  <c:v>-1.3602406251671972</c:v>
                </c:pt>
                <c:pt idx="53">
                  <c:v>-1.3566774576752831</c:v>
                </c:pt>
                <c:pt idx="54">
                  <c:v>-1.365143159609943</c:v>
                </c:pt>
                <c:pt idx="55">
                  <c:v>-1.3673728022504592</c:v>
                </c:pt>
                <c:pt idx="56">
                  <c:v>-1.3660349252835575</c:v>
                </c:pt>
                <c:pt idx="57">
                  <c:v>-1.3664808538085396</c:v>
                </c:pt>
                <c:pt idx="58">
                  <c:v>-1.3691570647895492</c:v>
                </c:pt>
                <c:pt idx="59">
                  <c:v>-1.3718343731111244</c:v>
                </c:pt>
                <c:pt idx="60">
                  <c:v>-1.3754058256809636</c:v>
                </c:pt>
                <c:pt idx="61">
                  <c:v>-1.374959287303481</c:v>
                </c:pt>
                <c:pt idx="62">
                  <c:v>-1.3794260450996572</c:v>
                </c:pt>
                <c:pt idx="63">
                  <c:v>-1.3812136035448039</c:v>
                </c:pt>
                <c:pt idx="64">
                  <c:v>-1.3830016510489191</c:v>
                </c:pt>
                <c:pt idx="65">
                  <c:v>-1.3821075661519475</c:v>
                </c:pt>
                <c:pt idx="66">
                  <c:v>-1.3821075661519475</c:v>
                </c:pt>
                <c:pt idx="67">
                  <c:v>-1.3838958582608141</c:v>
                </c:pt>
                <c:pt idx="68">
                  <c:v>-1.3897111882986124</c:v>
                </c:pt>
                <c:pt idx="69">
                  <c:v>-1.3897111882986124</c:v>
                </c:pt>
                <c:pt idx="70">
                  <c:v>-1.3901587356713261</c:v>
                </c:pt>
                <c:pt idx="71">
                  <c:v>-1.3959796398989173</c:v>
                </c:pt>
                <c:pt idx="72">
                  <c:v>-1.3910539223068397</c:v>
                </c:pt>
                <c:pt idx="73">
                  <c:v>-1.3977717298087839</c:v>
                </c:pt>
                <c:pt idx="74">
                  <c:v>-1.3950837789759387</c:v>
                </c:pt>
                <c:pt idx="75">
                  <c:v>-1.3950837789759387</c:v>
                </c:pt>
                <c:pt idx="76">
                  <c:v>-1.3986679588460822</c:v>
                </c:pt>
                <c:pt idx="77">
                  <c:v>-1.4004607852114843</c:v>
                </c:pt>
                <c:pt idx="78">
                  <c:v>-1.3991161193963506</c:v>
                </c:pt>
                <c:pt idx="79">
                  <c:v>-1.3986679588460822</c:v>
                </c:pt>
                <c:pt idx="80">
                  <c:v>-1.3977717298087839</c:v>
                </c:pt>
                <c:pt idx="81">
                  <c:v>-1.3973236613154536</c:v>
                </c:pt>
                <c:pt idx="82">
                  <c:v>-1.4197647339105988</c:v>
                </c:pt>
                <c:pt idx="83">
                  <c:v>-1.4197647339105988</c:v>
                </c:pt>
                <c:pt idx="84">
                  <c:v>-1.4202143403979564</c:v>
                </c:pt>
                <c:pt idx="85">
                  <c:v>-1.4197647339105988</c:v>
                </c:pt>
                <c:pt idx="86">
                  <c:v>-1.4220130747852175</c:v>
                </c:pt>
                <c:pt idx="87">
                  <c:v>-1.4242621869924892</c:v>
                </c:pt>
                <c:pt idx="88">
                  <c:v>-1.4265120709294161</c:v>
                </c:pt>
                <c:pt idx="89">
                  <c:v>-1.4310141555815672</c:v>
                </c:pt>
                <c:pt idx="90">
                  <c:v>-1.4355193319231034</c:v>
                </c:pt>
                <c:pt idx="91">
                  <c:v>-1.4400276031398243</c:v>
                </c:pt>
                <c:pt idx="92">
                  <c:v>-1.4445389724219035</c:v>
                </c:pt>
                <c:pt idx="93">
                  <c:v>-1.4535710179647987</c:v>
                </c:pt>
                <c:pt idx="94">
                  <c:v>-1.4617104864307202</c:v>
                </c:pt>
                <c:pt idx="95">
                  <c:v>-1.4400276031398243</c:v>
                </c:pt>
                <c:pt idx="96">
                  <c:v>-1.4080857799075293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8F8-47B1-B58B-7FD17DFAD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1480029"/>
        <c:axId val="366822488"/>
      </c:scatterChart>
      <c:valAx>
        <c:axId val="79148002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66822488"/>
        <c:crosses val="autoZero"/>
        <c:crossBetween val="midCat"/>
      </c:valAx>
      <c:valAx>
        <c:axId val="3668224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9148002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Munka3!$P$2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D0-4433-8DD6-FC66A01F250E}"/>
            </c:ext>
          </c:extLst>
        </c:ser>
        <c:ser>
          <c:idx val="1"/>
          <c:order val="1"/>
          <c:tx>
            <c:strRef>
              <c:f>Munka3!$Y$57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Munka3!$Y$58:$Y$156</c:f>
              <c:numCache>
                <c:formatCode>General</c:formatCode>
                <c:ptCount val="99"/>
                <c:pt idx="0">
                  <c:v>6.8471206722457261</c:v>
                </c:pt>
                <c:pt idx="1">
                  <c:v>13.969338361584713</c:v>
                </c:pt>
                <c:pt idx="2">
                  <c:v>25.691124088691002</c:v>
                </c:pt>
                <c:pt idx="3">
                  <c:v>26.355328446023179</c:v>
                </c:pt>
                <c:pt idx="4">
                  <c:v>26.300684504833711</c:v>
                </c:pt>
                <c:pt idx="5">
                  <c:v>26.245997216716002</c:v>
                </c:pt>
                <c:pt idx="6">
                  <c:v>26.061651889980617</c:v>
                </c:pt>
                <c:pt idx="7">
                  <c:v>26.054249605549256</c:v>
                </c:pt>
                <c:pt idx="8">
                  <c:v>26.399903207320676</c:v>
                </c:pt>
                <c:pt idx="9">
                  <c:v>26.552736279008247</c:v>
                </c:pt>
                <c:pt idx="10">
                  <c:v>27.00619487119917</c:v>
                </c:pt>
                <c:pt idx="11">
                  <c:v>27.199213536374156</c:v>
                </c:pt>
                <c:pt idx="12">
                  <c:v>27.2118178889659</c:v>
                </c:pt>
                <c:pt idx="13">
                  <c:v>27.705699743339714</c:v>
                </c:pt>
                <c:pt idx="14">
                  <c:v>27.858726102504928</c:v>
                </c:pt>
                <c:pt idx="15">
                  <c:v>27.96161087009996</c:v>
                </c:pt>
                <c:pt idx="16">
                  <c:v>28.325401658757354</c:v>
                </c:pt>
                <c:pt idx="17">
                  <c:v>28.809812774809391</c:v>
                </c:pt>
                <c:pt idx="18">
                  <c:v>28.65173142141521</c:v>
                </c:pt>
                <c:pt idx="19">
                  <c:v>28.90530949521413</c:v>
                </c:pt>
                <c:pt idx="20">
                  <c:v>29.661330519927542</c:v>
                </c:pt>
                <c:pt idx="21">
                  <c:v>29.452854552914523</c:v>
                </c:pt>
                <c:pt idx="22">
                  <c:v>29.90768043712783</c:v>
                </c:pt>
                <c:pt idx="23">
                  <c:v>29.960493271795787</c:v>
                </c:pt>
                <c:pt idx="24">
                  <c:v>30.013301325776201</c:v>
                </c:pt>
                <c:pt idx="25">
                  <c:v>30.237059574298851</c:v>
                </c:pt>
                <c:pt idx="26">
                  <c:v>30.380395778912455</c:v>
                </c:pt>
                <c:pt idx="27">
                  <c:v>30.372854805259792</c:v>
                </c:pt>
                <c:pt idx="28">
                  <c:v>30.667120778087945</c:v>
                </c:pt>
                <c:pt idx="29">
                  <c:v>30.71993968374775</c:v>
                </c:pt>
                <c:pt idx="30">
                  <c:v>30.802945283944652</c:v>
                </c:pt>
                <c:pt idx="31">
                  <c:v>30.644419036739809</c:v>
                </c:pt>
                <c:pt idx="32">
                  <c:v>31.119962911719053</c:v>
                </c:pt>
                <c:pt idx="33">
                  <c:v>31.152645075699965</c:v>
                </c:pt>
                <c:pt idx="34">
                  <c:v>31.104772016158464</c:v>
                </c:pt>
                <c:pt idx="35">
                  <c:v>31.248195563219745</c:v>
                </c:pt>
                <c:pt idx="36">
                  <c:v>31.401718448568321</c:v>
                </c:pt>
                <c:pt idx="37">
                  <c:v>31.222876062870977</c:v>
                </c:pt>
                <c:pt idx="38">
                  <c:v>31.547638103828771</c:v>
                </c:pt>
                <c:pt idx="39">
                  <c:v>31.539994765390446</c:v>
                </c:pt>
                <c:pt idx="40">
                  <c:v>31.643171428055222</c:v>
                </c:pt>
                <c:pt idx="41">
                  <c:v>31.647988395506424</c:v>
                </c:pt>
                <c:pt idx="42">
                  <c:v>31.821704530587695</c:v>
                </c:pt>
                <c:pt idx="43">
                  <c:v>31.672918982115643</c:v>
                </c:pt>
                <c:pt idx="44">
                  <c:v>31.67529207437709</c:v>
                </c:pt>
                <c:pt idx="45">
                  <c:v>31.808678145731754</c:v>
                </c:pt>
                <c:pt idx="46">
                  <c:v>31.821114202833357</c:v>
                </c:pt>
                <c:pt idx="47">
                  <c:v>32.065411450368032</c:v>
                </c:pt>
                <c:pt idx="48">
                  <c:v>31.997177414237104</c:v>
                </c:pt>
                <c:pt idx="49">
                  <c:v>32.009590578013388</c:v>
                </c:pt>
                <c:pt idx="50">
                  <c:v>31.880843632663169</c:v>
                </c:pt>
                <c:pt idx="51">
                  <c:v>31.842823914498226</c:v>
                </c:pt>
                <c:pt idx="52">
                  <c:v>32.07931522465168</c:v>
                </c:pt>
                <c:pt idx="53">
                  <c:v>31.970672039642672</c:v>
                </c:pt>
                <c:pt idx="54">
                  <c:v>32.134292760030128</c:v>
                </c:pt>
                <c:pt idx="55">
                  <c:v>32.156726205956225</c:v>
                </c:pt>
                <c:pt idx="56">
                  <c:v>32.09846296284595</c:v>
                </c:pt>
                <c:pt idx="57">
                  <c:v>32.080531329311974</c:v>
                </c:pt>
                <c:pt idx="58">
                  <c:v>32.113018634995058</c:v>
                </c:pt>
                <c:pt idx="59">
                  <c:v>32.145498251070585</c:v>
                </c:pt>
                <c:pt idx="60">
                  <c:v>32.17008285307481</c:v>
                </c:pt>
                <c:pt idx="61">
                  <c:v>32.131921463488666</c:v>
                </c:pt>
                <c:pt idx="62">
                  <c:v>32.204717124302817</c:v>
                </c:pt>
                <c:pt idx="63">
                  <c:v>32.188868038385579</c:v>
                </c:pt>
                <c:pt idx="64">
                  <c:v>32.201105641485903</c:v>
                </c:pt>
                <c:pt idx="65">
                  <c:v>32.152796700813909</c:v>
                </c:pt>
                <c:pt idx="66">
                  <c:v>32.068337575376681</c:v>
                </c:pt>
                <c:pt idx="67">
                  <c:v>32.052332071876585</c:v>
                </c:pt>
                <c:pt idx="68">
                  <c:v>32.127095983731628</c:v>
                </c:pt>
                <c:pt idx="69">
                  <c:v>32.070642023447256</c:v>
                </c:pt>
                <c:pt idx="70">
                  <c:v>32.052488832978668</c:v>
                </c:pt>
                <c:pt idx="71">
                  <c:v>32.070588615127086</c:v>
                </c:pt>
                <c:pt idx="72">
                  <c:v>31.959580628172375</c:v>
                </c:pt>
                <c:pt idx="73">
                  <c:v>32.082657016286753</c:v>
                </c:pt>
                <c:pt idx="74">
                  <c:v>31.937131228371619</c:v>
                </c:pt>
                <c:pt idx="75">
                  <c:v>31.85205623204541</c:v>
                </c:pt>
                <c:pt idx="76">
                  <c:v>31.847616515297098</c:v>
                </c:pt>
                <c:pt idx="77">
                  <c:v>31.745794263602022</c:v>
                </c:pt>
                <c:pt idx="78">
                  <c:v>31.601553208466878</c:v>
                </c:pt>
                <c:pt idx="79">
                  <c:v>31.562941125768262</c:v>
                </c:pt>
                <c:pt idx="80">
                  <c:v>31.256925694626361</c:v>
                </c:pt>
                <c:pt idx="81">
                  <c:v>30.844716802728666</c:v>
                </c:pt>
                <c:pt idx="82">
                  <c:v>29.894396094399603</c:v>
                </c:pt>
                <c:pt idx="83">
                  <c:v>28.409121663304877</c:v>
                </c:pt>
                <c:pt idx="84">
                  <c:v>26.902768890958999</c:v>
                </c:pt>
                <c:pt idx="85">
                  <c:v>25.344059114986887</c:v>
                </c:pt>
                <c:pt idx="86">
                  <c:v>23.812717985490021</c:v>
                </c:pt>
                <c:pt idx="87">
                  <c:v>22.247093995371959</c:v>
                </c:pt>
                <c:pt idx="88">
                  <c:v>20.646060416333871</c:v>
                </c:pt>
                <c:pt idx="89">
                  <c:v>19.058914718044718</c:v>
                </c:pt>
                <c:pt idx="90">
                  <c:v>17.433954492041583</c:v>
                </c:pt>
                <c:pt idx="91">
                  <c:v>15.76989439071771</c:v>
                </c:pt>
                <c:pt idx="92">
                  <c:v>14.065390165400148</c:v>
                </c:pt>
                <c:pt idx="93">
                  <c:v>12.420003939509478</c:v>
                </c:pt>
                <c:pt idx="94">
                  <c:v>8.7755915819140231</c:v>
                </c:pt>
                <c:pt idx="95">
                  <c:v>6.3090556947460232</c:v>
                </c:pt>
                <c:pt idx="96">
                  <c:v>3.5626793718254297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D0-4433-8DD6-FC66A01F250E}"/>
            </c:ext>
          </c:extLst>
        </c:ser>
        <c:ser>
          <c:idx val="2"/>
          <c:order val="2"/>
          <c:tx>
            <c:strRef>
              <c:f>Munka3!$Q$2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D0-4433-8DD6-FC66A01F2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90775"/>
        <c:axId val="72458340"/>
      </c:scatterChart>
      <c:valAx>
        <c:axId val="124959077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2458340"/>
        <c:crosses val="autoZero"/>
        <c:crossBetween val="midCat"/>
      </c:valAx>
      <c:valAx>
        <c:axId val="724583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4959077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Munka3!$P$2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25-4D86-B02E-5E0C65093A85}"/>
            </c:ext>
          </c:extLst>
        </c:ser>
        <c:ser>
          <c:idx val="1"/>
          <c:order val="1"/>
          <c:tx>
            <c:strRef>
              <c:f>Munka3!$Z$57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Munka3!$Z$58:$Z$156</c:f>
              <c:numCache>
                <c:formatCode>@</c:formatCode>
                <c:ptCount val="99"/>
                <c:pt idx="0">
                  <c:v>6.969635303038558</c:v>
                </c:pt>
                <c:pt idx="1">
                  <c:v>14.1860873281924</c:v>
                </c:pt>
                <c:pt idx="2">
                  <c:v>25.963416720901137</c:v>
                </c:pt>
                <c:pt idx="3">
                  <c:v>26.625904879998586</c:v>
                </c:pt>
                <c:pt idx="4">
                  <c:v>26.570919949143615</c:v>
                </c:pt>
                <c:pt idx="5">
                  <c:v>26.515891400866622</c:v>
                </c:pt>
                <c:pt idx="6">
                  <c:v>26.330549531883776</c:v>
                </c:pt>
                <c:pt idx="7">
                  <c:v>26.322947244348882</c:v>
                </c:pt>
                <c:pt idx="8">
                  <c:v>26.667601773962701</c:v>
                </c:pt>
                <c:pt idx="9">
                  <c:v>26.819918578038084</c:v>
                </c:pt>
                <c:pt idx="10">
                  <c:v>27.272134399568358</c:v>
                </c:pt>
                <c:pt idx="11">
                  <c:v>27.464417232003882</c:v>
                </c:pt>
                <c:pt idx="12">
                  <c:v>27.476743068789858</c:v>
                </c:pt>
                <c:pt idx="13">
                  <c:v>27.968913903366399</c:v>
                </c:pt>
                <c:pt idx="14" formatCode="General">
                  <c:v>28.121175729167817</c:v>
                </c:pt>
                <c:pt idx="15" formatCode="General">
                  <c:v>28.223441539624105</c:v>
                </c:pt>
                <c:pt idx="16" formatCode="General">
                  <c:v>28.585618328159228</c:v>
                </c:pt>
                <c:pt idx="17" formatCode="General">
                  <c:v>29.067748088192616</c:v>
                </c:pt>
                <c:pt idx="18" formatCode="General">
                  <c:v>28.910058813137709</c:v>
                </c:pt>
                <c:pt idx="19" formatCode="General">
                  <c:v>29.162235496403184</c:v>
                </c:pt>
                <c:pt idx="20" formatCode="General">
                  <c:v>29.914251131392518</c:v>
                </c:pt>
                <c:pt idx="21" formatCode="General">
                  <c:v>29.706543711503571</c:v>
                </c:pt>
                <c:pt idx="22" formatCode="General">
                  <c:v>30.158627230129298</c:v>
                </c:pt>
                <c:pt idx="23" formatCode="General">
                  <c:v>30.21081968065738</c:v>
                </c:pt>
                <c:pt idx="24" formatCode="General">
                  <c:v>30.263001056469761</c:v>
                </c:pt>
                <c:pt idx="25" formatCode="General">
                  <c:v>30.485120350943475</c:v>
                </c:pt>
                <c:pt idx="26" formatCode="General">
                  <c:v>30.627252557450447</c:v>
                </c:pt>
                <c:pt idx="27" formatCode="General">
                  <c:v>30.619418669356946</c:v>
                </c:pt>
                <c:pt idx="28" formatCode="General">
                  <c:v>30.911483680024219</c:v>
                </c:pt>
                <c:pt idx="29" formatCode="General">
                  <c:v>30.963609582808033</c:v>
                </c:pt>
                <c:pt idx="30" formatCode="General">
                  <c:v>31.045715371058748</c:v>
                </c:pt>
                <c:pt idx="31" formatCode="General">
                  <c:v>30.887882038121859</c:v>
                </c:pt>
                <c:pt idx="32" formatCode="General">
                  <c:v>31.359848577337118</c:v>
                </c:pt>
                <c:pt idx="33" formatCode="General">
                  <c:v>31.391935982039172</c:v>
                </c:pt>
                <c:pt idx="34" formatCode="General">
                  <c:v>31.344036245557163</c:v>
                </c:pt>
                <c:pt idx="35" formatCode="General">
                  <c:v>31.486068361215359</c:v>
                </c:pt>
                <c:pt idx="36" formatCode="General">
                  <c:v>31.638096322331933</c:v>
                </c:pt>
                <c:pt idx="37" formatCode="General">
                  <c:v>31.460192122220462</c:v>
                </c:pt>
                <c:pt idx="38" formatCode="General">
                  <c:v>31.782166754188552</c:v>
                </c:pt>
                <c:pt idx="39" formatCode="General">
                  <c:v>31.77420121153915</c:v>
                </c:pt>
                <c:pt idx="40" formatCode="General">
                  <c:v>31.876202487569174</c:v>
                </c:pt>
                <c:pt idx="41" formatCode="General">
                  <c:v>31.880211468829714</c:v>
                </c:pt>
                <c:pt idx="42" formatCode="General">
                  <c:v>32.052165160627965</c:v>
                </c:pt>
                <c:pt idx="43" formatCode="General">
                  <c:v>31.904171644240762</c:v>
                </c:pt>
                <c:pt idx="44" formatCode="General">
                  <c:v>31.906136912938621</c:v>
                </c:pt>
                <c:pt idx="45" formatCode="General">
                  <c:v>32.038064959986343</c:v>
                </c:pt>
                <c:pt idx="46" formatCode="General">
                  <c:v>32.050005778643595</c:v>
                </c:pt>
                <c:pt idx="47" formatCode="General">
                  <c:v>32.291889362164682</c:v>
                </c:pt>
                <c:pt idx="48" formatCode="General">
                  <c:v>32.223823703798132</c:v>
                </c:pt>
                <c:pt idx="49" formatCode="General">
                  <c:v>32.235730796787323</c:v>
                </c:pt>
                <c:pt idx="50" formatCode="General">
                  <c:v>32.107654634370192</c:v>
                </c:pt>
                <c:pt idx="51" formatCode="General">
                  <c:v>32.069549209779325</c:v>
                </c:pt>
                <c:pt idx="52" formatCode="General">
                  <c:v>32.303242546979163</c:v>
                </c:pt>
                <c:pt idx="53" formatCode="General">
                  <c:v>32.195117295207865</c:v>
                </c:pt>
                <c:pt idx="54" formatCode="General">
                  <c:v>32.356926754138385</c:v>
                </c:pt>
                <c:pt idx="55" formatCode="General">
                  <c:v>32.378752916976055</c:v>
                </c:pt>
                <c:pt idx="56" formatCode="General">
                  <c:v>32.320583776921069</c:v>
                </c:pt>
                <c:pt idx="57" formatCode="General">
                  <c:v>32.302395327167574</c:v>
                </c:pt>
                <c:pt idx="58" formatCode="General">
                  <c:v>32.334185560904587</c:v>
                </c:pt>
                <c:pt idx="59" formatCode="General">
                  <c:v>32.365964471315408</c:v>
                </c:pt>
                <c:pt idx="60" formatCode="General">
                  <c:v>32.389496294865751</c:v>
                </c:pt>
                <c:pt idx="61" formatCode="General">
                  <c:v>32.351255194344617</c:v>
                </c:pt>
                <c:pt idx="62" formatCode="General">
                  <c:v>32.422980743176481</c:v>
                </c:pt>
                <c:pt idx="63" formatCode="General">
                  <c:v>32.406429761518211</c:v>
                </c:pt>
                <c:pt idx="64" formatCode="General">
                  <c:v>32.418133217323543</c:v>
                </c:pt>
                <c:pt idx="65" formatCode="General">
                  <c:v>32.369837295073069</c:v>
                </c:pt>
                <c:pt idx="66" formatCode="General">
                  <c:v>32.28486919129881</c:v>
                </c:pt>
                <c:pt idx="67" formatCode="General">
                  <c:v>32.268158772479353</c:v>
                </c:pt>
                <c:pt idx="68" formatCode="General">
                  <c:v>32.341384676314874</c:v>
                </c:pt>
                <c:pt idx="69" formatCode="General">
                  <c:v>32.284590847589357</c:v>
                </c:pt>
                <c:pt idx="70" formatCode="General">
                  <c:v>32.266174766236702</c:v>
                </c:pt>
                <c:pt idx="71" formatCode="General">
                  <c:v>32.282377832660416</c:v>
                </c:pt>
                <c:pt idx="72" formatCode="General">
                  <c:v>32.172399832660403</c:v>
                </c:pt>
                <c:pt idx="73" formatCode="General">
                  <c:v>32.293898412547378</c:v>
                </c:pt>
                <c:pt idx="74" formatCode="General">
                  <c:v>32.148427192914085</c:v>
                </c:pt>
                <c:pt idx="75" formatCode="General">
                  <c:v>32.062840388105315</c:v>
                </c:pt>
                <c:pt idx="76" formatCode="General">
                  <c:v>32.057133809726338</c:v>
                </c:pt>
                <c:pt idx="77" formatCode="General">
                  <c:v>31.954077058022392</c:v>
                </c:pt>
                <c:pt idx="78" formatCode="General">
                  <c:v>31.809435542355118</c:v>
                </c:pt>
                <c:pt idx="79" formatCode="General">
                  <c:v>31.770746644476219</c:v>
                </c:pt>
                <c:pt idx="80" formatCode="General">
                  <c:v>31.463201305470022</c:v>
                </c:pt>
                <c:pt idx="81" formatCode="General">
                  <c:v>31.048668271226461</c:v>
                </c:pt>
                <c:pt idx="82" formatCode="General">
                  <c:v>30.084792039714443</c:v>
                </c:pt>
                <c:pt idx="83" formatCode="General">
                  <c:v>28.590612150641732</c:v>
                </c:pt>
                <c:pt idx="84" formatCode="General">
                  <c:v>27.075069405270938</c:v>
                </c:pt>
                <c:pt idx="85" formatCode="General">
                  <c:v>25.507171998055981</c:v>
                </c:pt>
                <c:pt idx="86" formatCode="General">
                  <c:v>23.96586334025568</c:v>
                </c:pt>
                <c:pt idx="87" formatCode="General">
                  <c:v>22.390069742052617</c:v>
                </c:pt>
                <c:pt idx="88" formatCode="General">
                  <c:v>20.778657942331051</c:v>
                </c:pt>
                <c:pt idx="89" formatCode="General">
                  <c:v>19.180434474299375</c:v>
                </c:pt>
                <c:pt idx="90" formatCode="General">
                  <c:v>17.544172854091812</c:v>
                </c:pt>
                <c:pt idx="91" formatCode="General">
                  <c:v>15.868580578310855</c:v>
                </c:pt>
                <c:pt idx="92" formatCode="General">
                  <c:v>14.152305915191278</c:v>
                </c:pt>
                <c:pt idx="93" formatCode="General">
                  <c:v>12.493914472643041</c:v>
                </c:pt>
                <c:pt idx="94" formatCode="General">
                  <c:v>8.8248920774414614</c:v>
                </c:pt>
                <c:pt idx="95" formatCode="General">
                  <c:v>6.3511766490654509</c:v>
                </c:pt>
                <c:pt idx="96" formatCode="General">
                  <c:v>3.5990487455717926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25-4D86-B02E-5E0C65093A85}"/>
            </c:ext>
          </c:extLst>
        </c:ser>
        <c:ser>
          <c:idx val="2"/>
          <c:order val="2"/>
          <c:tx>
            <c:strRef>
              <c:f>Munka3!$Q$2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25-4D86-B02E-5E0C65093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028590"/>
        <c:axId val="1561346376"/>
      </c:scatterChart>
      <c:valAx>
        <c:axId val="40802859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61346376"/>
        <c:crosses val="autoZero"/>
        <c:crossBetween val="midCat"/>
      </c:valAx>
      <c:valAx>
        <c:axId val="15613463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0802859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Munka3!$O$57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Munka3!$O$58:$O$156</c:f>
              <c:numCache>
                <c:formatCode>General</c:formatCode>
                <c:ptCount val="99"/>
                <c:pt idx="0">
                  <c:v>3.9462836847878577</c:v>
                </c:pt>
                <c:pt idx="1">
                  <c:v>3.8371603465577118</c:v>
                </c:pt>
                <c:pt idx="2">
                  <c:v>3.6836477926255462</c:v>
                </c:pt>
                <c:pt idx="3">
                  <c:v>3.5250728724540075</c:v>
                </c:pt>
                <c:pt idx="4">
                  <c:v>3.512938367049061</c:v>
                </c:pt>
                <c:pt idx="5">
                  <c:v>3.4646628474009464</c:v>
                </c:pt>
                <c:pt idx="6">
                  <c:v>3.2175763612892458</c:v>
                </c:pt>
                <c:pt idx="7">
                  <c:v>3.1812262690292954</c:v>
                </c:pt>
                <c:pt idx="8">
                  <c:v>3.1580389076805222</c:v>
                </c:pt>
                <c:pt idx="9">
                  <c:v>3.1231859241343978</c:v>
                </c:pt>
                <c:pt idx="10">
                  <c:v>3.0858438983622238</c:v>
                </c:pt>
                <c:pt idx="11">
                  <c:v>3.052412695800137</c:v>
                </c:pt>
                <c:pt idx="12">
                  <c:v>3.0219265585865256</c:v>
                </c:pt>
                <c:pt idx="13">
                  <c:v>2.9866904050681287</c:v>
                </c:pt>
                <c:pt idx="14">
                  <c:v>2.9561619151231033</c:v>
                </c:pt>
                <c:pt idx="15">
                  <c:v>2.9269425260237574</c:v>
                </c:pt>
                <c:pt idx="16">
                  <c:v>2.895382601324954</c:v>
                </c:pt>
                <c:pt idx="17">
                  <c:v>2.914409139396354</c:v>
                </c:pt>
                <c:pt idx="18">
                  <c:v>2.8901955874186518</c:v>
                </c:pt>
                <c:pt idx="19">
                  <c:v>2.8617765170411973</c:v>
                </c:pt>
                <c:pt idx="20">
                  <c:v>2.8280370598385902</c:v>
                </c:pt>
                <c:pt idx="21">
                  <c:v>2.8061212072775987</c:v>
                </c:pt>
                <c:pt idx="22">
                  <c:v>2.7769450508375519</c:v>
                </c:pt>
                <c:pt idx="23">
                  <c:v>2.7529739186027871</c:v>
                </c:pt>
                <c:pt idx="24">
                  <c:v>2.7294738827406273</c:v>
                </c:pt>
                <c:pt idx="25">
                  <c:v>2.7044140151246783</c:v>
                </c:pt>
                <c:pt idx="26">
                  <c:v>2.7333741750769867</c:v>
                </c:pt>
                <c:pt idx="27">
                  <c:v>2.7118823783196953</c:v>
                </c:pt>
                <c:pt idx="28">
                  <c:v>2.6872300501988589</c:v>
                </c:pt>
                <c:pt idx="29">
                  <c:v>2.6658072636510455</c:v>
                </c:pt>
                <c:pt idx="30">
                  <c:v>2.6443960190785241</c:v>
                </c:pt>
                <c:pt idx="31">
                  <c:v>2.6261926514460399</c:v>
                </c:pt>
                <c:pt idx="32">
                  <c:v>2.6008350492365921</c:v>
                </c:pt>
                <c:pt idx="33">
                  <c:v>2.5810423376614477</c:v>
                </c:pt>
                <c:pt idx="34">
                  <c:v>2.5625213907326629</c:v>
                </c:pt>
                <c:pt idx="35">
                  <c:v>2.5420402494974375</c:v>
                </c:pt>
                <c:pt idx="36">
                  <c:v>2.5217333209283495</c:v>
                </c:pt>
                <c:pt idx="37">
                  <c:v>2.5056551061249284</c:v>
                </c:pt>
                <c:pt idx="38">
                  <c:v>2.4838767829163881</c:v>
                </c:pt>
                <c:pt idx="39">
                  <c:v>2.4663113085882191</c:v>
                </c:pt>
                <c:pt idx="40">
                  <c:v>2.4476872616658545</c:v>
                </c:pt>
                <c:pt idx="41">
                  <c:v>2.4135788711145136</c:v>
                </c:pt>
                <c:pt idx="42">
                  <c:v>2.394842222929507</c:v>
                </c:pt>
                <c:pt idx="43">
                  <c:v>2.3801729479180525</c:v>
                </c:pt>
                <c:pt idx="44">
                  <c:v>2.363925625410662</c:v>
                </c:pt>
                <c:pt idx="45">
                  <c:v>2.3463328538398764</c:v>
                </c:pt>
                <c:pt idx="46">
                  <c:v>2.3303889921756809</c:v>
                </c:pt>
                <c:pt idx="47">
                  <c:v>2.3118821871469688</c:v>
                </c:pt>
                <c:pt idx="48">
                  <c:v>2.3513674711021433</c:v>
                </c:pt>
                <c:pt idx="49">
                  <c:v>2.3360146710621854</c:v>
                </c:pt>
                <c:pt idx="50">
                  <c:v>2.3225327207579318</c:v>
                </c:pt>
                <c:pt idx="51">
                  <c:v>2.3081494618277953</c:v>
                </c:pt>
                <c:pt idx="52">
                  <c:v>2.2761768489652381</c:v>
                </c:pt>
                <c:pt idx="53">
                  <c:v>2.2631530969653664</c:v>
                </c:pt>
                <c:pt idx="54">
                  <c:v>2.2470393302629659</c:v>
                </c:pt>
                <c:pt idx="55">
                  <c:v>2.232771178199997</c:v>
                </c:pt>
                <c:pt idx="56">
                  <c:v>2.2196229371943903</c:v>
                </c:pt>
                <c:pt idx="57">
                  <c:v>2.2061435121394313</c:v>
                </c:pt>
                <c:pt idx="58">
                  <c:v>2.1922084573766192</c:v>
                </c:pt>
                <c:pt idx="59">
                  <c:v>2.1784170887538559</c:v>
                </c:pt>
                <c:pt idx="60">
                  <c:v>2.1517349136241508</c:v>
                </c:pt>
                <c:pt idx="61">
                  <c:v>2.139200164554012</c:v>
                </c:pt>
                <c:pt idx="62">
                  <c:v>2.1254675680264339</c:v>
                </c:pt>
                <c:pt idx="63">
                  <c:v>2.1003158882833421</c:v>
                </c:pt>
                <c:pt idx="64">
                  <c:v>2.0876829823533889</c:v>
                </c:pt>
                <c:pt idx="65">
                  <c:v>2.0758949948386154</c:v>
                </c:pt>
                <c:pt idx="66">
                  <c:v>2.0404972453857479</c:v>
                </c:pt>
                <c:pt idx="67">
                  <c:v>2.0169671382288437</c:v>
                </c:pt>
                <c:pt idx="68">
                  <c:v>1.9927682672665186</c:v>
                </c:pt>
                <c:pt idx="69">
                  <c:v>1.9705453774231312</c:v>
                </c:pt>
                <c:pt idx="70">
                  <c:v>1.9594590801805929</c:v>
                </c:pt>
                <c:pt idx="71">
                  <c:v>1.9149543086799574</c:v>
                </c:pt>
                <c:pt idx="72">
                  <c:v>1.9162864123350885</c:v>
                </c:pt>
                <c:pt idx="73">
                  <c:v>1.9039607261567395</c:v>
                </c:pt>
                <c:pt idx="74">
                  <c:v>1.8736709991659617</c:v>
                </c:pt>
                <c:pt idx="75">
                  <c:v>1.8433870658294313</c:v>
                </c:pt>
                <c:pt idx="76">
                  <c:v>1.8128274779973546</c:v>
                </c:pt>
                <c:pt idx="77">
                  <c:v>1.7644701132931138</c:v>
                </c:pt>
                <c:pt idx="78">
                  <c:v>1.7277495565459551</c:v>
                </c:pt>
                <c:pt idx="79">
                  <c:v>1.7187590751701329</c:v>
                </c:pt>
                <c:pt idx="80">
                  <c:v>1.6311208628101503</c:v>
                </c:pt>
                <c:pt idx="81">
                  <c:v>1.5725569054187074</c:v>
                </c:pt>
                <c:pt idx="82">
                  <c:v>1.218181405766851</c:v>
                </c:pt>
                <c:pt idx="83">
                  <c:v>0.93049933331507018</c:v>
                </c:pt>
                <c:pt idx="84">
                  <c:v>0.67906331852725377</c:v>
                </c:pt>
                <c:pt idx="85">
                  <c:v>0.45092625305318418</c:v>
                </c:pt>
                <c:pt idx="86">
                  <c:v>0.2367441375568185</c:v>
                </c:pt>
                <c:pt idx="87">
                  <c:v>3.1341502989889546E-2</c:v>
                </c:pt>
                <c:pt idx="88">
                  <c:v>-0.16993762122122266</c:v>
                </c:pt>
                <c:pt idx="89">
                  <c:v>-0.37182579508752062</c:v>
                </c:pt>
                <c:pt idx="90">
                  <c:v>-0.57783851471685121</c:v>
                </c:pt>
                <c:pt idx="91">
                  <c:v>-0.79263175142345488</c:v>
                </c:pt>
                <c:pt idx="92">
                  <c:v>-1.0221103700854062</c:v>
                </c:pt>
                <c:pt idx="93">
                  <c:v>-1.2185120585333822</c:v>
                </c:pt>
                <c:pt idx="94">
                  <c:v>-1.5367409677152206</c:v>
                </c:pt>
                <c:pt idx="95">
                  <c:v>-1.6781695650849384</c:v>
                </c:pt>
                <c:pt idx="96">
                  <c:v>-1.87535775433878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4C-4B61-851E-4E3F16B6E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8515539"/>
        <c:axId val="1889874424"/>
      </c:scatterChart>
      <c:valAx>
        <c:axId val="182851553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89874424"/>
        <c:crosses val="autoZero"/>
        <c:crossBetween val="midCat"/>
      </c:valAx>
      <c:valAx>
        <c:axId val="188987442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851553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Munka3!$P$58:$P$156</c:f>
              <c:numCache>
                <c:formatCode>General</c:formatCode>
                <c:ptCount val="99"/>
                <c:pt idx="0">
                  <c:v>3.9462836847878577</c:v>
                </c:pt>
                <c:pt idx="1">
                  <c:v>3.8371603465577118</c:v>
                </c:pt>
                <c:pt idx="2">
                  <c:v>3.6836477926255462</c:v>
                </c:pt>
                <c:pt idx="3">
                  <c:v>3.5250728724540075</c:v>
                </c:pt>
                <c:pt idx="4">
                  <c:v>3.512938367049061</c:v>
                </c:pt>
                <c:pt idx="5">
                  <c:v>3.4646628474009464</c:v>
                </c:pt>
                <c:pt idx="6">
                  <c:v>3.2175763612892458</c:v>
                </c:pt>
                <c:pt idx="7">
                  <c:v>3.1812262690292954</c:v>
                </c:pt>
                <c:pt idx="8">
                  <c:v>3.1580389076805222</c:v>
                </c:pt>
                <c:pt idx="9">
                  <c:v>3.1231859241343978</c:v>
                </c:pt>
                <c:pt idx="10">
                  <c:v>3.0858438983622238</c:v>
                </c:pt>
                <c:pt idx="11">
                  <c:v>3.052412695800137</c:v>
                </c:pt>
                <c:pt idx="12">
                  <c:v>3.0219265585865256</c:v>
                </c:pt>
                <c:pt idx="13">
                  <c:v>2.9866904050681287</c:v>
                </c:pt>
                <c:pt idx="14">
                  <c:v>2.9561619151231033</c:v>
                </c:pt>
                <c:pt idx="15">
                  <c:v>2.9269425260237574</c:v>
                </c:pt>
                <c:pt idx="16">
                  <c:v>2.895382601324954</c:v>
                </c:pt>
                <c:pt idx="17">
                  <c:v>2.914409139396354</c:v>
                </c:pt>
                <c:pt idx="18">
                  <c:v>2.8901955874186518</c:v>
                </c:pt>
                <c:pt idx="19">
                  <c:v>2.8617765170411973</c:v>
                </c:pt>
                <c:pt idx="20">
                  <c:v>2.8280370598385902</c:v>
                </c:pt>
                <c:pt idx="21">
                  <c:v>2.8061212072775987</c:v>
                </c:pt>
                <c:pt idx="22">
                  <c:v>2.7769450508375519</c:v>
                </c:pt>
                <c:pt idx="23">
                  <c:v>2.7529739186027871</c:v>
                </c:pt>
                <c:pt idx="24">
                  <c:v>2.7294738827406273</c:v>
                </c:pt>
                <c:pt idx="25">
                  <c:v>2.7044140151246783</c:v>
                </c:pt>
                <c:pt idx="26">
                  <c:v>2.7333741750769867</c:v>
                </c:pt>
                <c:pt idx="27">
                  <c:v>2.7118823783196953</c:v>
                </c:pt>
                <c:pt idx="28">
                  <c:v>2.6872300501988589</c:v>
                </c:pt>
                <c:pt idx="29">
                  <c:v>2.6658072636510455</c:v>
                </c:pt>
                <c:pt idx="30">
                  <c:v>2.6443960190785241</c:v>
                </c:pt>
                <c:pt idx="31">
                  <c:v>2.6261926514460399</c:v>
                </c:pt>
                <c:pt idx="32">
                  <c:v>2.6008350492365921</c:v>
                </c:pt>
                <c:pt idx="33">
                  <c:v>2.5810423376614477</c:v>
                </c:pt>
                <c:pt idx="34">
                  <c:v>2.5625213907326629</c:v>
                </c:pt>
                <c:pt idx="35">
                  <c:v>2.5420402494974375</c:v>
                </c:pt>
                <c:pt idx="36">
                  <c:v>2.5217333209283495</c:v>
                </c:pt>
                <c:pt idx="37">
                  <c:v>2.5056551061249284</c:v>
                </c:pt>
                <c:pt idx="38">
                  <c:v>2.4838767829163881</c:v>
                </c:pt>
                <c:pt idx="39">
                  <c:v>2.4663113085882191</c:v>
                </c:pt>
                <c:pt idx="40">
                  <c:v>2.4476872616658545</c:v>
                </c:pt>
                <c:pt idx="41">
                  <c:v>2.4135788711145136</c:v>
                </c:pt>
                <c:pt idx="42">
                  <c:v>2.394842222929507</c:v>
                </c:pt>
                <c:pt idx="43">
                  <c:v>2.3801729479180525</c:v>
                </c:pt>
                <c:pt idx="44">
                  <c:v>2.363925625410662</c:v>
                </c:pt>
                <c:pt idx="45">
                  <c:v>2.3463328538398764</c:v>
                </c:pt>
                <c:pt idx="46">
                  <c:v>2.3303889921756809</c:v>
                </c:pt>
                <c:pt idx="47">
                  <c:v>2.3118821871469688</c:v>
                </c:pt>
                <c:pt idx="48">
                  <c:v>2.3513674711021433</c:v>
                </c:pt>
                <c:pt idx="49">
                  <c:v>2.3360146710621854</c:v>
                </c:pt>
                <c:pt idx="50">
                  <c:v>2.3225327207579318</c:v>
                </c:pt>
                <c:pt idx="51">
                  <c:v>2.3081494618277953</c:v>
                </c:pt>
                <c:pt idx="52">
                  <c:v>2.2761768489652381</c:v>
                </c:pt>
                <c:pt idx="53">
                  <c:v>2.2631530969653664</c:v>
                </c:pt>
                <c:pt idx="54">
                  <c:v>2.2470393302629659</c:v>
                </c:pt>
                <c:pt idx="55">
                  <c:v>2.232771178199997</c:v>
                </c:pt>
                <c:pt idx="56">
                  <c:v>2.2196229371943903</c:v>
                </c:pt>
                <c:pt idx="57">
                  <c:v>2.2061435121394313</c:v>
                </c:pt>
                <c:pt idx="58">
                  <c:v>2.1922084573766192</c:v>
                </c:pt>
                <c:pt idx="59">
                  <c:v>2.1784170887538559</c:v>
                </c:pt>
                <c:pt idx="60">
                  <c:v>2.1517349136241508</c:v>
                </c:pt>
                <c:pt idx="61">
                  <c:v>2.139200164554012</c:v>
                </c:pt>
                <c:pt idx="62">
                  <c:v>2.1254675680264339</c:v>
                </c:pt>
                <c:pt idx="63">
                  <c:v>2.1003158882833421</c:v>
                </c:pt>
                <c:pt idx="64">
                  <c:v>2.0876829823533889</c:v>
                </c:pt>
                <c:pt idx="65">
                  <c:v>2.0758949948386154</c:v>
                </c:pt>
                <c:pt idx="66">
                  <c:v>2.0404972453857479</c:v>
                </c:pt>
                <c:pt idx="67">
                  <c:v>2.0169671382288437</c:v>
                </c:pt>
                <c:pt idx="68">
                  <c:v>1.9927682672665186</c:v>
                </c:pt>
                <c:pt idx="69">
                  <c:v>1.9705453774231312</c:v>
                </c:pt>
                <c:pt idx="70">
                  <c:v>1.9594590801805929</c:v>
                </c:pt>
                <c:pt idx="71">
                  <c:v>1.9149543086799574</c:v>
                </c:pt>
                <c:pt idx="72">
                  <c:v>1.9162864123350885</c:v>
                </c:pt>
                <c:pt idx="73">
                  <c:v>1.9039607261567395</c:v>
                </c:pt>
                <c:pt idx="74">
                  <c:v>1.8736709991659617</c:v>
                </c:pt>
                <c:pt idx="75">
                  <c:v>1.8433870658294313</c:v>
                </c:pt>
                <c:pt idx="76">
                  <c:v>1.8128274779973546</c:v>
                </c:pt>
                <c:pt idx="77">
                  <c:v>1.7644701132931138</c:v>
                </c:pt>
                <c:pt idx="78">
                  <c:v>1.7277495565459551</c:v>
                </c:pt>
                <c:pt idx="79">
                  <c:v>1.7187590751701329</c:v>
                </c:pt>
                <c:pt idx="80">
                  <c:v>1.6311208628101503</c:v>
                </c:pt>
                <c:pt idx="81">
                  <c:v>1.5725569054187074</c:v>
                </c:pt>
                <c:pt idx="82">
                  <c:v>1.218181405766851</c:v>
                </c:pt>
                <c:pt idx="83">
                  <c:v>0.93049933331507018</c:v>
                </c:pt>
                <c:pt idx="84">
                  <c:v>0.67906331852725377</c:v>
                </c:pt>
                <c:pt idx="85">
                  <c:v>0.45092625305318418</c:v>
                </c:pt>
                <c:pt idx="86">
                  <c:v>0.2367441375568185</c:v>
                </c:pt>
                <c:pt idx="87">
                  <c:v>3.1341502989889546E-2</c:v>
                </c:pt>
                <c:pt idx="88">
                  <c:v>0.16993762122122266</c:v>
                </c:pt>
                <c:pt idx="89">
                  <c:v>0.37182579508752062</c:v>
                </c:pt>
                <c:pt idx="90">
                  <c:v>0.57783851471685121</c:v>
                </c:pt>
                <c:pt idx="91">
                  <c:v>0.79263175142345488</c:v>
                </c:pt>
                <c:pt idx="92">
                  <c:v>1.0221103700854062</c:v>
                </c:pt>
                <c:pt idx="93">
                  <c:v>1.2185120585333822</c:v>
                </c:pt>
                <c:pt idx="94">
                  <c:v>1.5367409677152206</c:v>
                </c:pt>
                <c:pt idx="95">
                  <c:v>1.6781695650849384</c:v>
                </c:pt>
                <c:pt idx="96">
                  <c:v>1.87535775433878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7C-4E7A-8483-602AF3B1C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61516"/>
        <c:axId val="1214319866"/>
      </c:scatterChart>
      <c:valAx>
        <c:axId val="45846151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14319866"/>
        <c:crosses val="autoZero"/>
        <c:crossBetween val="midCat"/>
      </c:valAx>
      <c:valAx>
        <c:axId val="12143198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58461516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Munka3!$G$58:$G$156</c:f>
              <c:numCache>
                <c:formatCode>General</c:formatCode>
                <c:ptCount val="99"/>
                <c:pt idx="0">
                  <c:v>51.588910863589184</c:v>
                </c:pt>
                <c:pt idx="1">
                  <c:v>46.159630301145739</c:v>
                </c:pt>
                <c:pt idx="2">
                  <c:v>39.184908449251282</c:v>
                </c:pt>
                <c:pt idx="3">
                  <c:v>30.792338673133141</c:v>
                </c:pt>
                <c:pt idx="4">
                  <c:v>28.516383205988515</c:v>
                </c:pt>
                <c:pt idx="5">
                  <c:v>26.289111278248061</c:v>
                </c:pt>
                <c:pt idx="6">
                  <c:v>20.642957792222543</c:v>
                </c:pt>
                <c:pt idx="7">
                  <c:v>19.943463728326108</c:v>
                </c:pt>
                <c:pt idx="8">
                  <c:v>19.15170295227697</c:v>
                </c:pt>
                <c:pt idx="9">
                  <c:v>18.657131695507722</c:v>
                </c:pt>
                <c:pt idx="10">
                  <c:v>18.363858421682185</c:v>
                </c:pt>
                <c:pt idx="11">
                  <c:v>17.946399127930913</c:v>
                </c:pt>
                <c:pt idx="12">
                  <c:v>17.45541538178389</c:v>
                </c:pt>
                <c:pt idx="13">
                  <c:v>17.248641943643353</c:v>
                </c:pt>
                <c:pt idx="14">
                  <c:v>16.877378807693759</c:v>
                </c:pt>
                <c:pt idx="15">
                  <c:v>16.500379022589904</c:v>
                </c:pt>
                <c:pt idx="16">
                  <c:v>16.275509867085688</c:v>
                </c:pt>
                <c:pt idx="17">
                  <c:v>16.346634652308119</c:v>
                </c:pt>
                <c:pt idx="18">
                  <c:v>15.882648440405424</c:v>
                </c:pt>
                <c:pt idx="19">
                  <c:v>15.642157565200346</c:v>
                </c:pt>
                <c:pt idx="20">
                  <c:v>15.660683051940964</c:v>
                </c:pt>
                <c:pt idx="21">
                  <c:v>15.217543634238799</c:v>
                </c:pt>
                <c:pt idx="22">
                  <c:v>15.108102111172192</c:v>
                </c:pt>
                <c:pt idx="23">
                  <c:v>14.817361921582089</c:v>
                </c:pt>
                <c:pt idx="24">
                  <c:v>14.539107854872407</c:v>
                </c:pt>
                <c:pt idx="25">
                  <c:v>14.350178467971862</c:v>
                </c:pt>
                <c:pt idx="26">
                  <c:v>14.324852213357602</c:v>
                </c:pt>
                <c:pt idx="27">
                  <c:v>14.04733158199315</c:v>
                </c:pt>
                <c:pt idx="28">
                  <c:v>13.91363243799468</c:v>
                </c:pt>
                <c:pt idx="29">
                  <c:v>13.681086448870179</c:v>
                </c:pt>
                <c:pt idx="30">
                  <c:v>13.470376664178211</c:v>
                </c:pt>
                <c:pt idx="31">
                  <c:v>13.165938043864525</c:v>
                </c:pt>
                <c:pt idx="32">
                  <c:v>13.135704027105829</c:v>
                </c:pt>
                <c:pt idx="33">
                  <c:v>12.92605710347862</c:v>
                </c:pt>
                <c:pt idx="34">
                  <c:v>12.691117129410014</c:v>
                </c:pt>
                <c:pt idx="35">
                  <c:v>12.540727664971111</c:v>
                </c:pt>
                <c:pt idx="36">
                  <c:v>12.399884810511587</c:v>
                </c:pt>
                <c:pt idx="37">
                  <c:v>12.134421149833688</c:v>
                </c:pt>
                <c:pt idx="38">
                  <c:v>12.070976269153681</c:v>
                </c:pt>
                <c:pt idx="39">
                  <c:v>11.883955284133183</c:v>
                </c:pt>
                <c:pt idx="40">
                  <c:v>11.744542964457786</c:v>
                </c:pt>
                <c:pt idx="41">
                  <c:v>11.405273218094111</c:v>
                </c:pt>
                <c:pt idx="42">
                  <c:v>11.305389837824235</c:v>
                </c:pt>
                <c:pt idx="43">
                  <c:v>11.093483904095518</c:v>
                </c:pt>
                <c:pt idx="44">
                  <c:v>10.940959169783183</c:v>
                </c:pt>
                <c:pt idx="45">
                  <c:v>10.83839426673425</c:v>
                </c:pt>
                <c:pt idx="46">
                  <c:v>10.697414207031789</c:v>
                </c:pt>
                <c:pt idx="47">
                  <c:v>10.639507965056517</c:v>
                </c:pt>
                <c:pt idx="48">
                  <c:v>10.617832459713945</c:v>
                </c:pt>
                <c:pt idx="49">
                  <c:v>10.485988124099537</c:v>
                </c:pt>
                <c:pt idx="50">
                  <c:v>10.310771180328445</c:v>
                </c:pt>
                <c:pt idx="51">
                  <c:v>10.169994617387475</c:v>
                </c:pt>
                <c:pt idx="52">
                  <c:v>9.9995571010373858</c:v>
                </c:pt>
                <c:pt idx="53">
                  <c:v>9.8457303437626145</c:v>
                </c:pt>
                <c:pt idx="54">
                  <c:v>9.7813255933578596</c:v>
                </c:pt>
                <c:pt idx="55">
                  <c:v>9.6747836111657364</c:v>
                </c:pt>
                <c:pt idx="56">
                  <c:v>9.5460198941322592</c:v>
                </c:pt>
                <c:pt idx="57">
                  <c:v>9.4326732290619688</c:v>
                </c:pt>
                <c:pt idx="58">
                  <c:v>9.3372391319914954</c:v>
                </c:pt>
                <c:pt idx="59">
                  <c:v>9.2441198701849334</c:v>
                </c:pt>
                <c:pt idx="60">
                  <c:v>9.0526970540740486</c:v>
                </c:pt>
                <c:pt idx="61">
                  <c:v>8.9457283028271775</c:v>
                </c:pt>
                <c:pt idx="62">
                  <c:v>8.8729399094607633</c:v>
                </c:pt>
                <c:pt idx="63">
                  <c:v>8.6870851289067819</c:v>
                </c:pt>
                <c:pt idx="64">
                  <c:v>8.6028375947268962</c:v>
                </c:pt>
                <c:pt idx="65">
                  <c:v>8.5037797818812404</c:v>
                </c:pt>
                <c:pt idx="66">
                  <c:v>8.2352393677165701</c:v>
                </c:pt>
                <c:pt idx="67">
                  <c:v>8.075970160119093</c:v>
                </c:pt>
                <c:pt idx="68">
                  <c:v>7.9464617002622537</c:v>
                </c:pt>
                <c:pt idx="69">
                  <c:v>7.789106023029337</c:v>
                </c:pt>
                <c:pt idx="70">
                  <c:v>7.7152609582858274</c:v>
                </c:pt>
                <c:pt idx="71">
                  <c:v>7.4557141313267721</c:v>
                </c:pt>
                <c:pt idx="72">
                  <c:v>7.4289692572726898</c:v>
                </c:pt>
                <c:pt idx="73">
                  <c:v>7.3956976876637395</c:v>
                </c:pt>
                <c:pt idx="74">
                  <c:v>7.1799030336272027</c:v>
                </c:pt>
                <c:pt idx="75">
                  <c:v>6.9892861389291356</c:v>
                </c:pt>
                <c:pt idx="76">
                  <c:v>6.8263555497197999</c:v>
                </c:pt>
                <c:pt idx="77">
                  <c:v>6.5528401300437151</c:v>
                </c:pt>
                <c:pt idx="78">
                  <c:v>6.3369295439190321</c:v>
                </c:pt>
                <c:pt idx="79">
                  <c:v>6.2845812997420385</c:v>
                </c:pt>
                <c:pt idx="80">
                  <c:v>5.8186739160295602</c:v>
                </c:pt>
                <c:pt idx="81">
                  <c:v>5.3432664745720766</c:v>
                </c:pt>
                <c:pt idx="82">
                  <c:v>4.0736009397680215</c:v>
                </c:pt>
                <c:pt idx="83">
                  <c:v>3.2588807518144174</c:v>
                </c:pt>
                <c:pt idx="84">
                  <c:v>2.7166249209642923</c:v>
                </c:pt>
                <c:pt idx="85">
                  <c:v>2.3277719655817268</c:v>
                </c:pt>
                <c:pt idx="86">
                  <c:v>2.0401442276684159</c:v>
                </c:pt>
                <c:pt idx="87">
                  <c:v>1.8164396698513492</c:v>
                </c:pt>
                <c:pt idx="88">
                  <c:v>1.6374813503359227</c:v>
                </c:pt>
                <c:pt idx="89">
                  <c:v>1.4935169768965295</c:v>
                </c:pt>
                <c:pt idx="90">
                  <c:v>1.3735645444978712</c:v>
                </c:pt>
                <c:pt idx="91">
                  <c:v>1.2720829121499795</c:v>
                </c:pt>
                <c:pt idx="92">
                  <c:v>1.1851141223716797</c:v>
                </c:pt>
                <c:pt idx="93">
                  <c:v>1.1278793939099803</c:v>
                </c:pt>
                <c:pt idx="94">
                  <c:v>1.0652891885167819</c:v>
                </c:pt>
                <c:pt idx="95">
                  <c:v>1.0380416837241173</c:v>
                </c:pt>
                <c:pt idx="96">
                  <c:v>1.0159714963202737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C9-4779-9A36-18CAE021DD43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Munka3!$D$58:$D$156</c:f>
              <c:numCache>
                <c:formatCode>@</c:formatCode>
                <c:ptCount val="99"/>
                <c:pt idx="0">
                  <c:v>2E-3</c:v>
                </c:pt>
                <c:pt idx="1">
                  <c:v>5.0000000000000001E-3</c:v>
                </c:pt>
                <c:pt idx="2">
                  <c:v>1.2999999999999999E-2</c:v>
                </c:pt>
                <c:pt idx="3">
                  <c:v>1.7999999999999999E-2</c:v>
                </c:pt>
                <c:pt idx="4">
                  <c:v>0.02</c:v>
                </c:pt>
                <c:pt idx="5">
                  <c:v>2.1999999999999999E-2</c:v>
                </c:pt>
                <c:pt idx="6">
                  <c:v>2.8000000000000001E-2</c:v>
                </c:pt>
                <c:pt idx="7">
                  <c:v>2.9000000000000001E-2</c:v>
                </c:pt>
                <c:pt idx="8">
                  <c:v>3.1E-2</c:v>
                </c:pt>
                <c:pt idx="9">
                  <c:v>3.2000000000000001E-2</c:v>
                </c:pt>
                <c:pt idx="10">
                  <c:v>3.3000000000000002E-2</c:v>
                </c:pt>
                <c:pt idx="11">
                  <c:v>3.4000000000000002E-2</c:v>
                </c:pt>
                <c:pt idx="12">
                  <c:v>3.5000000000000003E-2</c:v>
                </c:pt>
                <c:pt idx="13">
                  <c:v>3.5999999999999997E-2</c:v>
                </c:pt>
                <c:pt idx="14" formatCode="General">
                  <c:v>3.6999999999999998E-2</c:v>
                </c:pt>
                <c:pt idx="15" formatCode="General">
                  <c:v>3.7999999999999999E-2</c:v>
                </c:pt>
                <c:pt idx="16" formatCode="General">
                  <c:v>3.9E-2</c:v>
                </c:pt>
                <c:pt idx="17" formatCode="General">
                  <c:v>0.04</c:v>
                </c:pt>
                <c:pt idx="18" formatCode="General">
                  <c:v>4.1000000000000002E-2</c:v>
                </c:pt>
                <c:pt idx="19" formatCode="General">
                  <c:v>4.2000000000000003E-2</c:v>
                </c:pt>
                <c:pt idx="20" formatCode="General">
                  <c:v>4.2999999999999997E-2</c:v>
                </c:pt>
                <c:pt idx="21" formatCode="General">
                  <c:v>4.3999999999999997E-2</c:v>
                </c:pt>
                <c:pt idx="22" formatCode="General">
                  <c:v>4.4999999999999998E-2</c:v>
                </c:pt>
                <c:pt idx="23" formatCode="General">
                  <c:v>4.5999999999999999E-2</c:v>
                </c:pt>
                <c:pt idx="24" formatCode="General">
                  <c:v>4.7E-2</c:v>
                </c:pt>
                <c:pt idx="25" formatCode="General">
                  <c:v>4.8000000000000001E-2</c:v>
                </c:pt>
                <c:pt idx="26" formatCode="General">
                  <c:v>4.9000000000000002E-2</c:v>
                </c:pt>
                <c:pt idx="27" formatCode="General">
                  <c:v>0.05</c:v>
                </c:pt>
                <c:pt idx="28" formatCode="General">
                  <c:v>5.0999999999999997E-2</c:v>
                </c:pt>
                <c:pt idx="29" formatCode="General">
                  <c:v>5.1999999999999998E-2</c:v>
                </c:pt>
                <c:pt idx="30" formatCode="General">
                  <c:v>5.2999999999999999E-2</c:v>
                </c:pt>
                <c:pt idx="31" formatCode="General">
                  <c:v>5.3999999999999999E-2</c:v>
                </c:pt>
                <c:pt idx="32" formatCode="General">
                  <c:v>5.5E-2</c:v>
                </c:pt>
                <c:pt idx="33" formatCode="General">
                  <c:v>5.6000000000000001E-2</c:v>
                </c:pt>
                <c:pt idx="34" formatCode="General">
                  <c:v>5.7000000000000002E-2</c:v>
                </c:pt>
                <c:pt idx="35" formatCode="General">
                  <c:v>5.8000000000000003E-2</c:v>
                </c:pt>
                <c:pt idx="36" formatCode="General">
                  <c:v>5.8999999999999997E-2</c:v>
                </c:pt>
                <c:pt idx="37" formatCode="General">
                  <c:v>0.06</c:v>
                </c:pt>
                <c:pt idx="38" formatCode="General">
                  <c:v>6.0999999999999999E-2</c:v>
                </c:pt>
                <c:pt idx="39" formatCode="General">
                  <c:v>6.2E-2</c:v>
                </c:pt>
                <c:pt idx="40" formatCode="General">
                  <c:v>6.3E-2</c:v>
                </c:pt>
                <c:pt idx="41" formatCode="General">
                  <c:v>6.5000000000000002E-2</c:v>
                </c:pt>
                <c:pt idx="42" formatCode="General">
                  <c:v>6.6000000000000003E-2</c:v>
                </c:pt>
                <c:pt idx="43" formatCode="General">
                  <c:v>6.7000000000000004E-2</c:v>
                </c:pt>
                <c:pt idx="44" formatCode="General">
                  <c:v>6.8000000000000005E-2</c:v>
                </c:pt>
                <c:pt idx="45" formatCode="General">
                  <c:v>6.9000000000000006E-2</c:v>
                </c:pt>
                <c:pt idx="46" formatCode="General">
                  <c:v>7.0000000000000007E-2</c:v>
                </c:pt>
                <c:pt idx="47" formatCode="General">
                  <c:v>7.0999999999999994E-2</c:v>
                </c:pt>
                <c:pt idx="48" formatCode="General">
                  <c:v>7.1999999999999995E-2</c:v>
                </c:pt>
                <c:pt idx="49" formatCode="General">
                  <c:v>7.2999999999999995E-2</c:v>
                </c:pt>
                <c:pt idx="50" formatCode="General">
                  <c:v>7.3999999999999996E-2</c:v>
                </c:pt>
                <c:pt idx="51" formatCode="General">
                  <c:v>7.4999999999999997E-2</c:v>
                </c:pt>
                <c:pt idx="52" formatCode="General">
                  <c:v>7.6999999999999999E-2</c:v>
                </c:pt>
                <c:pt idx="53" formatCode="General">
                  <c:v>7.8E-2</c:v>
                </c:pt>
                <c:pt idx="54" formatCode="General">
                  <c:v>7.9000000000000001E-2</c:v>
                </c:pt>
                <c:pt idx="55" formatCode="General">
                  <c:v>0.08</c:v>
                </c:pt>
                <c:pt idx="56" formatCode="General">
                  <c:v>8.1000000000000003E-2</c:v>
                </c:pt>
                <c:pt idx="57" formatCode="General">
                  <c:v>8.2000000000000003E-2</c:v>
                </c:pt>
                <c:pt idx="58" formatCode="General">
                  <c:v>8.3000000000000004E-2</c:v>
                </c:pt>
                <c:pt idx="59" formatCode="General">
                  <c:v>8.4000000000000005E-2</c:v>
                </c:pt>
                <c:pt idx="60" formatCode="General">
                  <c:v>8.5999999999999993E-2</c:v>
                </c:pt>
                <c:pt idx="61" formatCode="General">
                  <c:v>8.6999999999999994E-2</c:v>
                </c:pt>
                <c:pt idx="62" formatCode="General">
                  <c:v>8.7999999999999995E-2</c:v>
                </c:pt>
                <c:pt idx="63" formatCode="General">
                  <c:v>0.09</c:v>
                </c:pt>
                <c:pt idx="64" formatCode="General">
                  <c:v>9.0999999999999998E-2</c:v>
                </c:pt>
                <c:pt idx="65" formatCode="General">
                  <c:v>9.1999999999999998E-2</c:v>
                </c:pt>
                <c:pt idx="66" formatCode="General">
                  <c:v>9.5000000000000001E-2</c:v>
                </c:pt>
                <c:pt idx="67" formatCode="General">
                  <c:v>9.7000000000000003E-2</c:v>
                </c:pt>
                <c:pt idx="68" formatCode="General">
                  <c:v>9.9000000000000005E-2</c:v>
                </c:pt>
                <c:pt idx="69" formatCode="General">
                  <c:v>0.10100000000000001</c:v>
                </c:pt>
                <c:pt idx="70" formatCode="General">
                  <c:v>0.10199999999999999</c:v>
                </c:pt>
                <c:pt idx="71" formatCode="General">
                  <c:v>0.106</c:v>
                </c:pt>
                <c:pt idx="72" formatCode="General">
                  <c:v>0.106</c:v>
                </c:pt>
                <c:pt idx="73" formatCode="General">
                  <c:v>0.107</c:v>
                </c:pt>
                <c:pt idx="74" formatCode="General">
                  <c:v>0.11</c:v>
                </c:pt>
                <c:pt idx="75" formatCode="General">
                  <c:v>0.113</c:v>
                </c:pt>
                <c:pt idx="76" formatCode="General">
                  <c:v>0.11600000000000001</c:v>
                </c:pt>
                <c:pt idx="77" formatCode="General">
                  <c:v>0.121</c:v>
                </c:pt>
                <c:pt idx="78" formatCode="General">
                  <c:v>0.125</c:v>
                </c:pt>
                <c:pt idx="79" formatCode="General">
                  <c:v>0.126</c:v>
                </c:pt>
                <c:pt idx="80" formatCode="General">
                  <c:v>0.13600000000000001</c:v>
                </c:pt>
                <c:pt idx="81" formatCode="General">
                  <c:v>0.15</c:v>
                </c:pt>
                <c:pt idx="82" formatCode="General">
                  <c:v>0.2</c:v>
                </c:pt>
                <c:pt idx="83" formatCode="General">
                  <c:v>0.25</c:v>
                </c:pt>
                <c:pt idx="84" formatCode="General">
                  <c:v>0.3</c:v>
                </c:pt>
                <c:pt idx="85" formatCode="General">
                  <c:v>0.35</c:v>
                </c:pt>
                <c:pt idx="86" formatCode="General">
                  <c:v>0.4</c:v>
                </c:pt>
                <c:pt idx="87" formatCode="General">
                  <c:v>0.45</c:v>
                </c:pt>
                <c:pt idx="88" formatCode="General">
                  <c:v>0.5</c:v>
                </c:pt>
                <c:pt idx="89" formatCode="General">
                  <c:v>0.55000000000000004</c:v>
                </c:pt>
                <c:pt idx="90" formatCode="General">
                  <c:v>0.6</c:v>
                </c:pt>
                <c:pt idx="91" formatCode="General">
                  <c:v>0.65</c:v>
                </c:pt>
                <c:pt idx="92" formatCode="General">
                  <c:v>0.7</c:v>
                </c:pt>
                <c:pt idx="93" formatCode="General">
                  <c:v>0.75</c:v>
                </c:pt>
                <c:pt idx="94" formatCode="General">
                  <c:v>0.85</c:v>
                </c:pt>
                <c:pt idx="95" formatCode="General">
                  <c:v>0.9</c:v>
                </c:pt>
                <c:pt idx="96" formatCode="General">
                  <c:v>0.95</c:v>
                </c:pt>
              </c:numCache>
            </c:numRef>
          </c:xVal>
          <c:yVal>
            <c:numRef>
              <c:f>Munka3!$L$58:$L$156</c:f>
              <c:numCache>
                <c:formatCode>General</c:formatCode>
                <c:ptCount val="99"/>
                <c:pt idx="0">
                  <c:v>0.99702748555523146</c:v>
                </c:pt>
                <c:pt idx="1">
                  <c:v>0.99495802020344448</c:v>
                </c:pt>
                <c:pt idx="2">
                  <c:v>0.98476119532731887</c:v>
                </c:pt>
                <c:pt idx="3">
                  <c:v>0.90682394215155759</c:v>
                </c:pt>
                <c:pt idx="4">
                  <c:v>0.85005043530586089</c:v>
                </c:pt>
                <c:pt idx="5">
                  <c:v>0.82241675286625837</c:v>
                </c:pt>
                <c:pt idx="6">
                  <c:v>0.82679200001977182</c:v>
                </c:pt>
                <c:pt idx="7">
                  <c:v>0.82834560690339931</c:v>
                </c:pt>
                <c:pt idx="8">
                  <c:v>0.81412019107534717</c:v>
                </c:pt>
                <c:pt idx="9">
                  <c:v>0.82122557194189194</c:v>
                </c:pt>
                <c:pt idx="10">
                  <c:v>0.83907147825354667</c:v>
                </c:pt>
                <c:pt idx="11">
                  <c:v>0.84787402752162055</c:v>
                </c:pt>
                <c:pt idx="12">
                  <c:v>0.850205987163277</c:v>
                </c:pt>
                <c:pt idx="13">
                  <c:v>0.87026545551259171</c:v>
                </c:pt>
                <c:pt idx="14">
                  <c:v>0.87793060863339667</c:v>
                </c:pt>
                <c:pt idx="15">
                  <c:v>0.88376934325124112</c:v>
                </c:pt>
                <c:pt idx="16">
                  <c:v>0.89967554565572239</c:v>
                </c:pt>
                <c:pt idx="17">
                  <c:v>0.88657718077782577</c:v>
                </c:pt>
                <c:pt idx="18">
                  <c:v>0.88252481892483592</c:v>
                </c:pt>
                <c:pt idx="19">
                  <c:v>0.89421696803780659</c:v>
                </c:pt>
                <c:pt idx="20">
                  <c:v>0.92599749214496385</c:v>
                </c:pt>
                <c:pt idx="21">
                  <c:v>0.91973264123812537</c:v>
                </c:pt>
                <c:pt idx="22">
                  <c:v>0.94015183773082855</c:v>
                </c:pt>
                <c:pt idx="23">
                  <c:v>0.94442941965171212</c:v>
                </c:pt>
                <c:pt idx="24">
                  <c:v>0.94872929828055719</c:v>
                </c:pt>
                <c:pt idx="25">
                  <c:v>0.9601635579150114</c:v>
                </c:pt>
                <c:pt idx="26">
                  <c:v>0.93110965263728374</c:v>
                </c:pt>
                <c:pt idx="27">
                  <c:v>0.93290684886180697</c:v>
                </c:pt>
                <c:pt idx="28">
                  <c:v>0.94709020230189944</c:v>
                </c:pt>
                <c:pt idx="29">
                  <c:v>0.95142641042270215</c:v>
                </c:pt>
                <c:pt idx="30">
                  <c:v>0.95704672348125686</c:v>
                </c:pt>
                <c:pt idx="31">
                  <c:v>0.95260055482908246</c:v>
                </c:pt>
                <c:pt idx="32">
                  <c:v>0.97482137664158763</c:v>
                </c:pt>
                <c:pt idx="33">
                  <c:v>0.97843870773822739</c:v>
                </c:pt>
                <c:pt idx="34">
                  <c:v>0.97861293669657279</c:v>
                </c:pt>
                <c:pt idx="35">
                  <c:v>0.98702620626595317</c:v>
                </c:pt>
                <c:pt idx="36">
                  <c:v>0.9959620367514288</c:v>
                </c:pt>
                <c:pt idx="37">
                  <c:v>0.9904370496640702</c:v>
                </c:pt>
                <c:pt idx="38">
                  <c:v>1.0069511809428051</c:v>
                </c:pt>
                <c:pt idx="39">
                  <c:v>1.0089174116232706</c:v>
                </c:pt>
                <c:pt idx="40">
                  <c:v>1.0158253578356946</c:v>
                </c:pt>
                <c:pt idx="41">
                  <c:v>1.0207084452047195</c:v>
                </c:pt>
                <c:pt idx="42">
                  <c:v>1.0309053181690062</c:v>
                </c:pt>
                <c:pt idx="43">
                  <c:v>1.026530790209597</c:v>
                </c:pt>
                <c:pt idx="44">
                  <c:v>1.0290003975757469</c:v>
                </c:pt>
                <c:pt idx="45">
                  <c:v>1.0374460801414365</c:v>
                </c:pt>
                <c:pt idx="46">
                  <c:v>1.0404081178571389</c:v>
                </c:pt>
                <c:pt idx="47">
                  <c:v>1.0541049854120776</c:v>
                </c:pt>
                <c:pt idx="48">
                  <c:v>1.0112300124886244</c:v>
                </c:pt>
                <c:pt idx="49">
                  <c:v>1.0141240455123057</c:v>
                </c:pt>
                <c:pt idx="50">
                  <c:v>1.0107133551051297</c:v>
                </c:pt>
                <c:pt idx="51">
                  <c:v>1.011356216738807</c:v>
                </c:pt>
                <c:pt idx="52">
                  <c:v>1.0267145564801596</c:v>
                </c:pt>
                <c:pt idx="53">
                  <c:v>1.024172322966463</c:v>
                </c:pt>
                <c:pt idx="54">
                  <c:v>1.0340009406878976</c:v>
                </c:pt>
                <c:pt idx="55">
                  <c:v>1.0374353881429659</c:v>
                </c:pt>
                <c:pt idx="56">
                  <c:v>1.0371757201923228</c:v>
                </c:pt>
                <c:pt idx="57">
                  <c:v>1.0387686545468122</c:v>
                </c:pt>
                <c:pt idx="58">
                  <c:v>1.0426881677234248</c:v>
                </c:pt>
                <c:pt idx="59">
                  <c:v>1.0466248632918502</c:v>
                </c:pt>
                <c:pt idx="60">
                  <c:v>1.0526679188658314</c:v>
                </c:pt>
                <c:pt idx="61">
                  <c:v>1.0533504293513882</c:v>
                </c:pt>
                <c:pt idx="62">
                  <c:v>1.0592261745451719</c:v>
                </c:pt>
                <c:pt idx="63">
                  <c:v>1.0634534312725461</c:v>
                </c:pt>
                <c:pt idx="64">
                  <c:v>1.0665286470328454</c:v>
                </c:pt>
                <c:pt idx="65">
                  <c:v>1.0667490473415315</c:v>
                </c:pt>
                <c:pt idx="66">
                  <c:v>1.0702852320288516</c:v>
                </c:pt>
                <c:pt idx="67">
                  <c:v>1.0745756799480146</c:v>
                </c:pt>
                <c:pt idx="68">
                  <c:v>1.0832421048042247</c:v>
                </c:pt>
                <c:pt idx="69">
                  <c:v>1.0856519871285946</c:v>
                </c:pt>
                <c:pt idx="70">
                  <c:v>1.0873474843356568</c:v>
                </c:pt>
                <c:pt idx="71">
                  <c:v>1.0985887781729471</c:v>
                </c:pt>
                <c:pt idx="72">
                  <c:v>1.0931907456080552</c:v>
                </c:pt>
                <c:pt idx="73">
                  <c:v>1.1017917424400958</c:v>
                </c:pt>
                <c:pt idx="74">
                  <c:v>1.1025380924721369</c:v>
                </c:pt>
                <c:pt idx="75">
                  <c:v>1.1062670826383336</c:v>
                </c:pt>
                <c:pt idx="76">
                  <c:v>1.1140070373726914</c:v>
                </c:pt>
                <c:pt idx="77">
                  <c:v>1.1223542072471477</c:v>
                </c:pt>
                <c:pt idx="78">
                  <c:v>1.1259698977028794</c:v>
                </c:pt>
                <c:pt idx="79">
                  <c:v>1.1267531133151709</c:v>
                </c:pt>
                <c:pt idx="80">
                  <c:v>1.1387731782395898</c:v>
                </c:pt>
                <c:pt idx="81">
                  <c:v>1.1088021183047347</c:v>
                </c:pt>
                <c:pt idx="82">
                  <c:v>1.2048390075347541</c:v>
                </c:pt>
                <c:pt idx="83">
                  <c:v>1.2851616080370711</c:v>
                </c:pt>
                <c:pt idx="84">
                  <c:v>1.3775780945870915</c:v>
                </c:pt>
                <c:pt idx="85">
                  <c:v>1.4828787785043125</c:v>
                </c:pt>
                <c:pt idx="86">
                  <c:v>1.6100679251452823</c:v>
                </c:pt>
                <c:pt idx="87">
                  <c:v>1.7603926078842349</c:v>
                </c:pt>
                <c:pt idx="88">
                  <c:v>1.94079352039413</c:v>
                </c:pt>
                <c:pt idx="89">
                  <c:v>2.1661675949004398</c:v>
                </c:pt>
                <c:pt idx="90">
                  <c:v>2.4479421501194523</c:v>
                </c:pt>
                <c:pt idx="91">
                  <c:v>2.8102892014768974</c:v>
                </c:pt>
                <c:pt idx="92">
                  <c:v>3.293495444222081</c:v>
                </c:pt>
                <c:pt idx="93">
                  <c:v>3.8146590338335464</c:v>
                </c:pt>
                <c:pt idx="94">
                  <c:v>4.9529693654133551</c:v>
                </c:pt>
                <c:pt idx="95">
                  <c:v>5.5594851594434296</c:v>
                </c:pt>
                <c:pt idx="96">
                  <c:v>6.6273368933840215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C9-4779-9A36-18CAE021D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0040255"/>
        <c:axId val="2065781727"/>
      </c:scatterChart>
      <c:valAx>
        <c:axId val="185004025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@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65781727"/>
        <c:crosses val="autoZero"/>
        <c:crossBetween val="midCat"/>
      </c:valAx>
      <c:valAx>
        <c:axId val="20657817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5004025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E6-4B2E-9ABB-F2ED5AA5268D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Minta!$Y$58:$Y$156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E6-4B2E-9ABB-F2ED5AA52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5336794"/>
        <c:axId val="1046896317"/>
      </c:scatterChart>
      <c:valAx>
        <c:axId val="173533679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46896317"/>
        <c:crosses val="autoZero"/>
        <c:crossBetween val="midCat"/>
      </c:valAx>
      <c:valAx>
        <c:axId val="10468963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35336794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dGe(havasi)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Munka4!$R$58:$R$156</c:f>
              <c:numCache>
                <c:formatCode>General</c:formatCode>
                <c:ptCount val="99"/>
                <c:pt idx="0">
                  <c:v>93.577773944648044</c:v>
                </c:pt>
                <c:pt idx="1">
                  <c:v>178.84575452070501</c:v>
                </c:pt>
                <c:pt idx="2">
                  <c:v>395.44169215723804</c:v>
                </c:pt>
                <c:pt idx="3">
                  <c:v>566.71248249819405</c:v>
                </c:pt>
                <c:pt idx="4">
                  <c:v>631.84729273977166</c:v>
                </c:pt>
                <c:pt idx="5">
                  <c:v>1430.7198159819316</c:v>
                </c:pt>
                <c:pt idx="6">
                  <c:v>1372.02805058542</c:v>
                </c:pt>
                <c:pt idx="7">
                  <c:v>1256.7588308887678</c:v>
                </c:pt>
                <c:pt idx="8">
                  <c:v>1116.9474627576647</c:v>
                </c:pt>
                <c:pt idx="9">
                  <c:v>961.20538008972778</c:v>
                </c:pt>
                <c:pt idx="10">
                  <c:v>819.29009189314934</c:v>
                </c:pt>
                <c:pt idx="11">
                  <c:v>671.29111578175468</c:v>
                </c:pt>
                <c:pt idx="12">
                  <c:v>560.96023868046132</c:v>
                </c:pt>
                <c:pt idx="13">
                  <c:v>317.25430964710023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25-4068-A899-08B823650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835423"/>
        <c:axId val="157199787"/>
      </c:scatterChart>
      <c:valAx>
        <c:axId val="161383542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7199787"/>
        <c:crosses val="autoZero"/>
        <c:crossBetween val="midCat"/>
      </c:valAx>
      <c:valAx>
        <c:axId val="1571997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13835423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ln(p 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(ln(p thf))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Munka4!$A$58:$A$156</c:f>
              <c:strCache>
                <c:ptCount val="24"/>
                <c:pt idx="0">
                  <c:v>0,002782237</c:v>
                </c:pt>
                <c:pt idx="1">
                  <c:v>0,002856137</c:v>
                </c:pt>
                <c:pt idx="2">
                  <c:v>0,002916949</c:v>
                </c:pt>
                <c:pt idx="3">
                  <c:v>0,002954</c:v>
                </c:pt>
                <c:pt idx="4">
                  <c:v>0,002961875</c:v>
                </c:pt>
                <c:pt idx="5">
                  <c:v>0,002961875</c:v>
                </c:pt>
                <c:pt idx="6">
                  <c:v>0,002961875</c:v>
                </c:pt>
                <c:pt idx="7">
                  <c:v>0,00296363</c:v>
                </c:pt>
                <c:pt idx="8">
                  <c:v>0,002965388</c:v>
                </c:pt>
                <c:pt idx="9">
                  <c:v>0,002967148</c:v>
                </c:pt>
                <c:pt idx="10">
                  <c:v>0,002968028</c:v>
                </c:pt>
                <c:pt idx="11">
                  <c:v>0,002967148</c:v>
                </c:pt>
                <c:pt idx="12">
                  <c:v>0,002966268</c:v>
                </c:pt>
                <c:pt idx="13">
                  <c:v>0,002961875</c:v>
                </c:pt>
                <c:pt idx="15">
                  <c:v>db</c:v>
                </c:pt>
                <c:pt idx="16">
                  <c:v>diff</c:v>
                </c:pt>
                <c:pt idx="17">
                  <c:v>szorzatX</c:v>
                </c:pt>
                <c:pt idx="18">
                  <c:v>összegX</c:v>
                </c:pt>
                <c:pt idx="19">
                  <c:v>szórásX</c:v>
                </c:pt>
                <c:pt idx="21">
                  <c:v>szorzatY</c:v>
                </c:pt>
                <c:pt idx="22">
                  <c:v>összegY</c:v>
                </c:pt>
                <c:pt idx="23">
                  <c:v>szórásY</c:v>
                </c:pt>
              </c:strCache>
            </c:strRef>
          </c:xVal>
          <c:yVal>
            <c:numRef>
              <c:f>Munka4!$S$58:$S$156</c:f>
              <c:numCache>
                <c:formatCode>General</c:formatCode>
                <c:ptCount val="99"/>
                <c:pt idx="0">
                  <c:v>0.62874059003520244</c:v>
                </c:pt>
                <c:pt idx="1">
                  <c:v>0.35706326254857301</c:v>
                </c:pt>
                <c:pt idx="2">
                  <c:v>0.13186705269061252</c:v>
                </c:pt>
                <c:pt idx="3">
                  <c:v>-6.0706397040410399E-3</c:v>
                </c:pt>
                <c:pt idx="4">
                  <c:v>-3.5457565853859542E-2</c:v>
                </c:pt>
                <c:pt idx="5">
                  <c:v>-3.5457565853859542E-2</c:v>
                </c:pt>
                <c:pt idx="6">
                  <c:v>-3.5457565853859542E-2</c:v>
                </c:pt>
                <c:pt idx="7">
                  <c:v>-4.2012712822195208E-2</c:v>
                </c:pt>
                <c:pt idx="8">
                  <c:v>-4.8576888732037103E-2</c:v>
                </c:pt>
                <c:pt idx="9">
                  <c:v>-5.5150112250692891E-2</c:v>
                </c:pt>
                <c:pt idx="10">
                  <c:v>-5.8440122710938923E-2</c:v>
                </c:pt>
                <c:pt idx="11">
                  <c:v>-5.5150112250692891E-2</c:v>
                </c:pt>
                <c:pt idx="12">
                  <c:v>-5.1862368371544475E-2</c:v>
                </c:pt>
                <c:pt idx="13">
                  <c:v>-3.5457565853859542E-2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D3-4FAC-8DF9-401EF7345BBF}"/>
            </c:ext>
          </c:extLst>
        </c:ser>
        <c:ser>
          <c:idx val="1"/>
          <c:order val="1"/>
          <c:tx>
            <c:v>ln(p 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Linear (ln(p water))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Munka4!$A$58:$A$156</c:f>
              <c:strCache>
                <c:ptCount val="24"/>
                <c:pt idx="0">
                  <c:v>0,002782237</c:v>
                </c:pt>
                <c:pt idx="1">
                  <c:v>0,002856137</c:v>
                </c:pt>
                <c:pt idx="2">
                  <c:v>0,002916949</c:v>
                </c:pt>
                <c:pt idx="3">
                  <c:v>0,002954</c:v>
                </c:pt>
                <c:pt idx="4">
                  <c:v>0,002961875</c:v>
                </c:pt>
                <c:pt idx="5">
                  <c:v>0,002961875</c:v>
                </c:pt>
                <c:pt idx="6">
                  <c:v>0,002961875</c:v>
                </c:pt>
                <c:pt idx="7">
                  <c:v>0,00296363</c:v>
                </c:pt>
                <c:pt idx="8">
                  <c:v>0,002965388</c:v>
                </c:pt>
                <c:pt idx="9">
                  <c:v>0,002967148</c:v>
                </c:pt>
                <c:pt idx="10">
                  <c:v>0,002968028</c:v>
                </c:pt>
                <c:pt idx="11">
                  <c:v>0,002967148</c:v>
                </c:pt>
                <c:pt idx="12">
                  <c:v>0,002966268</c:v>
                </c:pt>
                <c:pt idx="13">
                  <c:v>0,002961875</c:v>
                </c:pt>
                <c:pt idx="15">
                  <c:v>db</c:v>
                </c:pt>
                <c:pt idx="16">
                  <c:v>diff</c:v>
                </c:pt>
                <c:pt idx="17">
                  <c:v>szorzatX</c:v>
                </c:pt>
                <c:pt idx="18">
                  <c:v>összegX</c:v>
                </c:pt>
                <c:pt idx="19">
                  <c:v>szórásX</c:v>
                </c:pt>
                <c:pt idx="21">
                  <c:v>szorzatY</c:v>
                </c:pt>
                <c:pt idx="22">
                  <c:v>összegY</c:v>
                </c:pt>
                <c:pt idx="23">
                  <c:v>szórásY</c:v>
                </c:pt>
              </c:strCache>
            </c:strRef>
          </c:xVal>
          <c:yVal>
            <c:numRef>
              <c:f>Munka4!$T$58:$T$156</c:f>
              <c:numCache>
                <c:formatCode>General</c:formatCode>
                <c:ptCount val="99"/>
                <c:pt idx="0">
                  <c:v>-0.49834968222206993</c:v>
                </c:pt>
                <c:pt idx="1">
                  <c:v>-0.87086771414840491</c:v>
                </c:pt>
                <c:pt idx="2">
                  <c:v>-1.1795986266038785</c:v>
                </c:pt>
                <c:pt idx="3">
                  <c:v>-1.3686793635939327</c:v>
                </c:pt>
                <c:pt idx="4">
                  <c:v>-1.4089597180763516</c:v>
                </c:pt>
                <c:pt idx="5">
                  <c:v>-1.4089597180763516</c:v>
                </c:pt>
                <c:pt idx="6">
                  <c:v>-1.4089597180763516</c:v>
                </c:pt>
                <c:pt idx="7">
                  <c:v>-1.4179446779269467</c:v>
                </c:pt>
                <c:pt idx="8">
                  <c:v>-1.4269419725544235</c:v>
                </c:pt>
                <c:pt idx="9">
                  <c:v>-1.4359516273764621</c:v>
                </c:pt>
                <c:pt idx="10">
                  <c:v>-1.4404610978225725</c:v>
                </c:pt>
                <c:pt idx="11">
                  <c:v>-1.4359516273764621</c:v>
                </c:pt>
                <c:pt idx="12">
                  <c:v>-1.4314452533497881</c:v>
                </c:pt>
                <c:pt idx="13">
                  <c:v>-1.4089597180763516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D3-4FAC-8DF9-401EF7345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552063"/>
        <c:axId val="2021009257"/>
      </c:scatterChart>
      <c:valAx>
        <c:axId val="14595520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21009257"/>
        <c:crosses val="autoZero"/>
        <c:crossBetween val="midCat"/>
      </c:valAx>
      <c:valAx>
        <c:axId val="20210092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5955206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CD-4BE4-9FBD-7BEF53D61E11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Munka4!$Y$58:$Y$156</c:f>
              <c:numCache>
                <c:formatCode>General</c:formatCode>
                <c:ptCount val="99"/>
                <c:pt idx="0">
                  <c:v>13.238664500977551</c:v>
                </c:pt>
                <c:pt idx="1">
                  <c:v>22.068715881096619</c:v>
                </c:pt>
                <c:pt idx="2">
                  <c:v>28.687707948035609</c:v>
                </c:pt>
                <c:pt idx="3">
                  <c:v>32.321361473981675</c:v>
                </c:pt>
                <c:pt idx="4">
                  <c:v>32.949714741423946</c:v>
                </c:pt>
                <c:pt idx="5">
                  <c:v>15.95496825148679</c:v>
                </c:pt>
                <c:pt idx="6">
                  <c:v>15.067474022122271</c:v>
                </c:pt>
                <c:pt idx="7">
                  <c:v>13.463813052726422</c:v>
                </c:pt>
                <c:pt idx="8">
                  <c:v>11.818317263838287</c:v>
                </c:pt>
                <c:pt idx="9">
                  <c:v>10.129513351067192</c:v>
                </c:pt>
                <c:pt idx="10">
                  <c:v>8.6856793808044515</c:v>
                </c:pt>
                <c:pt idx="11">
                  <c:v>7.2088465313624424</c:v>
                </c:pt>
                <c:pt idx="12">
                  <c:v>6.1109825658703034</c:v>
                </c:pt>
                <c:pt idx="13">
                  <c:v>3.5763094994189126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BCD-4BE4-9FBD-7BEF53D61E11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CD-4BE4-9FBD-7BEF53D6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624578"/>
        <c:axId val="699620134"/>
      </c:scatterChart>
      <c:valAx>
        <c:axId val="13576245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99620134"/>
        <c:crosses val="autoZero"/>
        <c:crossBetween val="midCat"/>
      </c:valAx>
      <c:valAx>
        <c:axId val="6996201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5762457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FF-4708-9758-7F5A3EF521A0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Munka4!$Z$58:$Z$156</c:f>
              <c:numCache>
                <c:formatCode>General</c:formatCode>
                <c:ptCount val="99"/>
                <c:pt idx="0">
                  <c:v>13.453594575947989</c:v>
                </c:pt>
                <c:pt idx="1">
                  <c:v>22.341151957642921</c:v>
                </c:pt>
                <c:pt idx="2">
                  <c:v>28.948068211511668</c:v>
                </c:pt>
                <c:pt idx="3">
                  <c:v>32.548746009565491</c:v>
                </c:pt>
                <c:pt idx="4">
                  <c:v>33.167050951808278</c:v>
                </c:pt>
                <c:pt idx="5">
                  <c:v>16.07097951707317</c:v>
                </c:pt>
                <c:pt idx="6">
                  <c:v>15.178193928767143</c:v>
                </c:pt>
                <c:pt idx="7">
                  <c:v>13.561939079187709</c:v>
                </c:pt>
                <c:pt idx="8">
                  <c:v>11.903587363496399</c:v>
                </c:pt>
                <c:pt idx="9">
                  <c:v>10.201658049906598</c:v>
                </c:pt>
                <c:pt idx="10">
                  <c:v>8.7476989232377491</c:v>
                </c:pt>
                <c:pt idx="11">
                  <c:v>7.2636430231029294</c:v>
                </c:pt>
                <c:pt idx="12">
                  <c:v>6.1607881384359189</c:v>
                </c:pt>
                <c:pt idx="13">
                  <c:v>3.6185175508491625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FF-4708-9758-7F5A3EF521A0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FF-4708-9758-7F5A3EF52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643591"/>
        <c:axId val="295411969"/>
      </c:scatterChart>
      <c:valAx>
        <c:axId val="112164359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95411969"/>
        <c:crosses val="autoZero"/>
        <c:crossBetween val="midCat"/>
      </c:valAx>
      <c:valAx>
        <c:axId val="2954119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2164359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v>ln(akt1/akt2)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Munka4!$O$58:$O$156</c:f>
              <c:numCache>
                <c:formatCode>General</c:formatCode>
                <c:ptCount val="99"/>
                <c:pt idx="0">
                  <c:v>3.0875034181164054</c:v>
                </c:pt>
                <c:pt idx="1">
                  <c:v>2.8452641870780124</c:v>
                </c:pt>
                <c:pt idx="2">
                  <c:v>2.5186635912973871</c:v>
                </c:pt>
                <c:pt idx="3">
                  <c:v>2.3078667060163984</c:v>
                </c:pt>
                <c:pt idx="4">
                  <c:v>2.2167370265718027</c:v>
                </c:pt>
                <c:pt idx="5">
                  <c:v>-0.67036140597939253</c:v>
                </c:pt>
                <c:pt idx="6">
                  <c:v>-0.75577873347978841</c:v>
                </c:pt>
                <c:pt idx="7">
                  <c:v>-0.9281841358372086</c:v>
                </c:pt>
                <c:pt idx="8">
                  <c:v>-1.084421250146629</c:v>
                </c:pt>
                <c:pt idx="9">
                  <c:v>-1.2575088236584169</c:v>
                </c:pt>
                <c:pt idx="10">
                  <c:v>-1.3820209751116335</c:v>
                </c:pt>
                <c:pt idx="11">
                  <c:v>-1.5197026325749956</c:v>
                </c:pt>
                <c:pt idx="12">
                  <c:v>-1.6124848253146975</c:v>
                </c:pt>
                <c:pt idx="13">
                  <c:v>-1.7615755176187855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65-4806-B3F9-2D9A4188D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062782"/>
        <c:axId val="111628648"/>
      </c:scatterChart>
      <c:valAx>
        <c:axId val="21906278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1628648"/>
        <c:crosses val="autoZero"/>
        <c:crossBetween val="midCat"/>
      </c:valAx>
      <c:valAx>
        <c:axId val="1116286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9062782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abs(ln(akt))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Munka4!$P$58:$P$156</c:f>
              <c:numCache>
                <c:formatCode>General</c:formatCode>
                <c:ptCount val="99"/>
                <c:pt idx="0">
                  <c:v>3.0875034181164054</c:v>
                </c:pt>
                <c:pt idx="1">
                  <c:v>2.8452641870780124</c:v>
                </c:pt>
                <c:pt idx="2">
                  <c:v>2.5186635912973871</c:v>
                </c:pt>
                <c:pt idx="3">
                  <c:v>2.3078667060163984</c:v>
                </c:pt>
                <c:pt idx="4">
                  <c:v>2.2167370265718027</c:v>
                </c:pt>
                <c:pt idx="5">
                  <c:v>0.67036140597939253</c:v>
                </c:pt>
                <c:pt idx="6">
                  <c:v>0.75577873347978841</c:v>
                </c:pt>
                <c:pt idx="7">
                  <c:v>0.9281841358372086</c:v>
                </c:pt>
                <c:pt idx="8">
                  <c:v>1.084421250146629</c:v>
                </c:pt>
                <c:pt idx="9">
                  <c:v>1.2575088236584169</c:v>
                </c:pt>
                <c:pt idx="10">
                  <c:v>1.3820209751116335</c:v>
                </c:pt>
                <c:pt idx="11">
                  <c:v>1.5197026325749956</c:v>
                </c:pt>
                <c:pt idx="12">
                  <c:v>1.6124848253146975</c:v>
                </c:pt>
                <c:pt idx="13">
                  <c:v>1.7615755176187855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48-4F2D-AB42-4B2B8AF10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344529"/>
        <c:axId val="920434505"/>
      </c:scatterChart>
      <c:valAx>
        <c:axId val="89234452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20434505"/>
        <c:crosses val="autoZero"/>
        <c:crossBetween val="midCat"/>
      </c:valAx>
      <c:valAx>
        <c:axId val="9204345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234452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2241340206817501"/>
          <c:y val="0.19949074074074077"/>
          <c:w val="0.6364355958211505"/>
          <c:h val="0.62271617089530473"/>
        </c:manualLayout>
      </c:layout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Munka4!$G$58:$G$156</c:f>
              <c:numCache>
                <c:formatCode>General</c:formatCode>
                <c:ptCount val="99"/>
                <c:pt idx="0">
                  <c:v>21.931932982429224</c:v>
                </c:pt>
                <c:pt idx="1">
                  <c:v>17.040145709387108</c:v>
                </c:pt>
                <c:pt idx="2">
                  <c:v>12.571976640066277</c:v>
                </c:pt>
                <c:pt idx="3">
                  <c:v>10.341160628963534</c:v>
                </c:pt>
                <c:pt idx="4">
                  <c:v>9.5201528866218119</c:v>
                </c:pt>
                <c:pt idx="5">
                  <c:v>1.2947407925805665</c:v>
                </c:pt>
                <c:pt idx="6">
                  <c:v>1.2514019184001033</c:v>
                </c:pt>
                <c:pt idx="7">
                  <c:v>1.1847506385356208</c:v>
                </c:pt>
                <c:pt idx="8">
                  <c:v>1.1357359495864738</c:v>
                </c:pt>
                <c:pt idx="9">
                  <c:v>1.0958591787211034</c:v>
                </c:pt>
                <c:pt idx="10">
                  <c:v>1.0739638625387147</c:v>
                </c:pt>
                <c:pt idx="11">
                  <c:v>1.0508626235718017</c:v>
                </c:pt>
                <c:pt idx="12">
                  <c:v>1.0396569704981815</c:v>
                </c:pt>
                <c:pt idx="13">
                  <c:v>1.0252572321615516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86-4F8C-A892-E69CB9F15708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0.625</c:v>
                </c:pt>
                <c:pt idx="6">
                  <c:v>0.65</c:v>
                </c:pt>
                <c:pt idx="7">
                  <c:v>0.7</c:v>
                </c:pt>
                <c:pt idx="8">
                  <c:v>0.75</c:v>
                </c:pt>
                <c:pt idx="9">
                  <c:v>0.8</c:v>
                </c:pt>
                <c:pt idx="10">
                  <c:v>0.84</c:v>
                </c:pt>
                <c:pt idx="11">
                  <c:v>0.875</c:v>
                </c:pt>
                <c:pt idx="12">
                  <c:v>0.9</c:v>
                </c:pt>
                <c:pt idx="13">
                  <c:v>0.95</c:v>
                </c:pt>
              </c:numCache>
            </c:numRef>
          </c:xVal>
          <c:yVal>
            <c:numRef>
              <c:f>Munka4!$L$58:$L$156</c:f>
              <c:numCache>
                <c:formatCode>General</c:formatCode>
                <c:ptCount val="99"/>
                <c:pt idx="0">
                  <c:v>1.0004403806617304</c:v>
                </c:pt>
                <c:pt idx="1">
                  <c:v>0.99035470247603763</c:v>
                </c:pt>
                <c:pt idx="2">
                  <c:v>1.0128890261322048</c:v>
                </c:pt>
                <c:pt idx="3">
                  <c:v>1.0286686602314958</c:v>
                </c:pt>
                <c:pt idx="4">
                  <c:v>1.0373546652479282</c:v>
                </c:pt>
                <c:pt idx="5">
                  <c:v>2.5311453832049446</c:v>
                </c:pt>
                <c:pt idx="6">
                  <c:v>2.6645713251143754</c:v>
                </c:pt>
                <c:pt idx="7">
                  <c:v>2.997313707403622</c:v>
                </c:pt>
                <c:pt idx="8">
                  <c:v>3.3591974950299384</c:v>
                </c:pt>
                <c:pt idx="9">
                  <c:v>3.853753149064485</c:v>
                </c:pt>
                <c:pt idx="10">
                  <c:v>4.2775367708522882</c:v>
                </c:pt>
                <c:pt idx="11">
                  <c:v>4.8033519913201523</c:v>
                </c:pt>
                <c:pt idx="12">
                  <c:v>5.2141477276922119</c:v>
                </c:pt>
                <c:pt idx="13">
                  <c:v>5.9686397682561925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86-4F8C-A892-E69CB9F15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564802"/>
        <c:axId val="713757923"/>
      </c:scatterChart>
      <c:valAx>
        <c:axId val="145156480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13757923"/>
        <c:crosses val="autoZero"/>
        <c:crossBetween val="midCat"/>
      </c:valAx>
      <c:valAx>
        <c:axId val="7137579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5156480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dGe(havasi)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58-4419-B766-0C51B7922FB0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Munka5!$R$58:$R$156</c:f>
              <c:numCache>
                <c:formatCode>General</c:formatCode>
                <c:ptCount val="99"/>
                <c:pt idx="0">
                  <c:v>1156.5601961631396</c:v>
                </c:pt>
                <c:pt idx="1">
                  <c:v>1580.0475316194336</c:v>
                </c:pt>
                <c:pt idx="2">
                  <c:v>1390.7174108394597</c:v>
                </c:pt>
                <c:pt idx="3">
                  <c:v>1210.1369802879456</c:v>
                </c:pt>
                <c:pt idx="4">
                  <c:v>486.99564837899487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58-4419-B766-0C51B7922FB0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58-4419-B766-0C51B7922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60509"/>
        <c:axId val="1137806025"/>
      </c:scatterChart>
      <c:valAx>
        <c:axId val="2286050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37806025"/>
        <c:crosses val="autoZero"/>
        <c:crossBetween val="midCat"/>
      </c:valAx>
      <c:valAx>
        <c:axId val="11378060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286050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ln(p 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(ln(p thf))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Munka5!$A$58:$A$156</c:f>
              <c:strCache>
                <c:ptCount val="15"/>
                <c:pt idx="0">
                  <c:v>0,002961792</c:v>
                </c:pt>
                <c:pt idx="1">
                  <c:v>0,002963547</c:v>
                </c:pt>
                <c:pt idx="2">
                  <c:v>0,002965304</c:v>
                </c:pt>
                <c:pt idx="3">
                  <c:v>0,002967063</c:v>
                </c:pt>
                <c:pt idx="4">
                  <c:v>0,002962669</c:v>
                </c:pt>
                <c:pt idx="6">
                  <c:v>db</c:v>
                </c:pt>
                <c:pt idx="7">
                  <c:v>diff</c:v>
                </c:pt>
                <c:pt idx="8">
                  <c:v>szorzatX</c:v>
                </c:pt>
                <c:pt idx="9">
                  <c:v>összegX</c:v>
                </c:pt>
                <c:pt idx="10">
                  <c:v>szórásX</c:v>
                </c:pt>
                <c:pt idx="12">
                  <c:v>szorzatY</c:v>
                </c:pt>
                <c:pt idx="13">
                  <c:v>összegY</c:v>
                </c:pt>
                <c:pt idx="14">
                  <c:v>szórásY</c:v>
                </c:pt>
              </c:strCache>
            </c:strRef>
          </c:xVal>
          <c:yVal>
            <c:numRef>
              <c:f>Munka5!$S$58:$S$156</c:f>
              <c:numCache>
                <c:formatCode>General</c:formatCode>
                <c:ptCount val="99"/>
                <c:pt idx="0">
                  <c:v>-3.5147403211418404E-2</c:v>
                </c:pt>
                <c:pt idx="1">
                  <c:v>-4.1700811275391506E-2</c:v>
                </c:pt>
                <c:pt idx="2">
                  <c:v>-4.8263243783659038E-2</c:v>
                </c:pt>
                <c:pt idx="3">
                  <c:v>-5.4834719389882262E-2</c:v>
                </c:pt>
                <c:pt idx="4">
                  <c:v>-3.842298035171704E-2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3D-4538-90B8-EA32F18E591B}"/>
            </c:ext>
          </c:extLst>
        </c:ser>
        <c:ser>
          <c:idx val="1"/>
          <c:order val="1"/>
          <c:tx>
            <c:v>ln(p 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Linear (ln(p water))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Munka5!$A$58:$A$156</c:f>
              <c:strCache>
                <c:ptCount val="15"/>
                <c:pt idx="0">
                  <c:v>0,002961792</c:v>
                </c:pt>
                <c:pt idx="1">
                  <c:v>0,002963547</c:v>
                </c:pt>
                <c:pt idx="2">
                  <c:v>0,002965304</c:v>
                </c:pt>
                <c:pt idx="3">
                  <c:v>0,002967063</c:v>
                </c:pt>
                <c:pt idx="4">
                  <c:v>0,002962669</c:v>
                </c:pt>
                <c:pt idx="6">
                  <c:v>db</c:v>
                </c:pt>
                <c:pt idx="7">
                  <c:v>diff</c:v>
                </c:pt>
                <c:pt idx="8">
                  <c:v>szorzatX</c:v>
                </c:pt>
                <c:pt idx="9">
                  <c:v>összegX</c:v>
                </c:pt>
                <c:pt idx="10">
                  <c:v>szórásX</c:v>
                </c:pt>
                <c:pt idx="12">
                  <c:v>szorzatY</c:v>
                </c:pt>
                <c:pt idx="13">
                  <c:v>összegY</c:v>
                </c:pt>
                <c:pt idx="14">
                  <c:v>szórásY</c:v>
                </c:pt>
              </c:strCache>
            </c:strRef>
          </c:xVal>
          <c:yVal>
            <c:numRef>
              <c:f>Munka5!$T$58:$T$156</c:f>
              <c:numCache>
                <c:formatCode>General</c:formatCode>
                <c:ptCount val="99"/>
                <c:pt idx="0">
                  <c:v>-1.4085345856514728</c:v>
                </c:pt>
                <c:pt idx="1">
                  <c:v>-1.4175171639719069</c:v>
                </c:pt>
                <c:pt idx="2">
                  <c:v>-1.4265120709294161</c:v>
                </c:pt>
                <c:pt idx="3">
                  <c:v>-1.4355193319231034</c:v>
                </c:pt>
                <c:pt idx="4">
                  <c:v>-1.4130243353167815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3D-4538-90B8-EA32F18E5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487111"/>
        <c:axId val="896063023"/>
      </c:scatterChart>
      <c:valAx>
        <c:axId val="28348711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6063023"/>
        <c:crosses val="autoZero"/>
        <c:crossBetween val="midCat"/>
      </c:valAx>
      <c:valAx>
        <c:axId val="89606302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83487111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22-4B31-8E84-45675D8293C0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Munka5!$Y$58:$Y$156</c:f>
              <c:numCache>
                <c:formatCode>General</c:formatCode>
                <c:ptCount val="99"/>
                <c:pt idx="0">
                  <c:v>30.345024985247136</c:v>
                </c:pt>
                <c:pt idx="1">
                  <c:v>21.255595959377942</c:v>
                </c:pt>
                <c:pt idx="2">
                  <c:v>15.263062721486238</c:v>
                </c:pt>
                <c:pt idx="3">
                  <c:v>12.72351814796</c:v>
                </c:pt>
                <c:pt idx="4">
                  <c:v>5.4551833946761485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222-4B31-8E84-45675D8293C0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222-4B31-8E84-45675D829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319245"/>
        <c:axId val="2058236"/>
      </c:scatterChart>
      <c:valAx>
        <c:axId val="38031924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58236"/>
        <c:crosses val="autoZero"/>
        <c:crossBetween val="midCat"/>
      </c:valAx>
      <c:valAx>
        <c:axId val="2058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8031924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AB-43A3-8174-B656A0668040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Minta!$Z$58:$Z$156</c:f>
              <c:numCache>
                <c:formatCode>General</c:formatCode>
                <c:ptCount val="9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AB-43A3-8174-B656A0668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068531"/>
        <c:axId val="1682370245"/>
      </c:scatterChart>
      <c:valAx>
        <c:axId val="60306853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82370245"/>
        <c:crosses val="autoZero"/>
        <c:crossBetween val="midCat"/>
      </c:valAx>
      <c:valAx>
        <c:axId val="16823702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0306853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CC-4067-845E-A6B0CD022C11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Munka5!$Z$58:$Z$156</c:f>
              <c:numCache>
                <c:formatCode>General</c:formatCode>
                <c:ptCount val="99"/>
                <c:pt idx="0">
                  <c:v>30.803448178168878</c:v>
                </c:pt>
                <c:pt idx="1">
                  <c:v>21.57817004563617</c:v>
                </c:pt>
                <c:pt idx="2">
                  <c:v>15.495093745405654</c:v>
                </c:pt>
                <c:pt idx="3">
                  <c:v>12.915424453503306</c:v>
                </c:pt>
                <c:pt idx="4">
                  <c:v>5.5485598236210194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CC-4067-845E-A6B0CD022C11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CC-4067-845E-A6B0CD022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646144"/>
        <c:axId val="1114628070"/>
      </c:scatterChart>
      <c:valAx>
        <c:axId val="201764614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14628070"/>
        <c:crosses val="autoZero"/>
        <c:crossBetween val="midCat"/>
      </c:valAx>
      <c:valAx>
        <c:axId val="11146280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17646144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v>ln(akt1/akt2)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Munka5!$O$58:$O$156</c:f>
              <c:numCache>
                <c:formatCode>General</c:formatCode>
                <c:ptCount val="99"/>
                <c:pt idx="0">
                  <c:v>1.3808574912150082</c:v>
                </c:pt>
                <c:pt idx="1">
                  <c:v>-1.316557252627259E-2</c:v>
                </c:pt>
                <c:pt idx="2">
                  <c:v>-0.72285556684759189</c:v>
                </c:pt>
                <c:pt idx="3">
                  <c:v>-1.0281602823208018</c:v>
                </c:pt>
                <c:pt idx="4">
                  <c:v>-1.7966578215579618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5AE-481E-B9FA-8DEC6CE72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963680"/>
        <c:axId val="1888409204"/>
      </c:scatterChart>
      <c:valAx>
        <c:axId val="141996368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88409204"/>
        <c:crosses val="autoZero"/>
        <c:crossBetween val="midCat"/>
      </c:valAx>
      <c:valAx>
        <c:axId val="18884092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1996368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abs(ln(akt))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Munka5!$P$58:$P$156</c:f>
              <c:numCache>
                <c:formatCode>General</c:formatCode>
                <c:ptCount val="99"/>
                <c:pt idx="0">
                  <c:v>1.3808574912150082</c:v>
                </c:pt>
                <c:pt idx="1">
                  <c:v>1.316557252627259E-2</c:v>
                </c:pt>
                <c:pt idx="2">
                  <c:v>0.72285556684759189</c:v>
                </c:pt>
                <c:pt idx="3">
                  <c:v>1.0281602823208018</c:v>
                </c:pt>
                <c:pt idx="4">
                  <c:v>1.7966578215579618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F3-4862-8861-C9B676CF2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9191641"/>
        <c:axId val="1165384880"/>
      </c:scatterChart>
      <c:valAx>
        <c:axId val="13591916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65384880"/>
        <c:crosses val="autoZero"/>
        <c:crossBetween val="midCat"/>
      </c:valAx>
      <c:valAx>
        <c:axId val="11653848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5919164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Munka5!$G$58:$G$156</c:f>
              <c:numCache>
                <c:formatCode>General</c:formatCode>
                <c:ptCount val="99"/>
                <c:pt idx="0">
                  <c:v>4.7696313048667864</c:v>
                </c:pt>
                <c:pt idx="1">
                  <c:v>1.7440923479653589</c:v>
                </c:pt>
                <c:pt idx="2">
                  <c:v>1.2769379903125522</c:v>
                </c:pt>
                <c:pt idx="3">
                  <c:v>1.164403224535087</c:v>
                </c:pt>
                <c:pt idx="4">
                  <c:v>1.0028610314216524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48-4B5C-AF55-335E37FB5E66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Munka5!$D$58:$D$156</c:f>
              <c:numCache>
                <c:formatCode>General</c:formatCode>
                <c:ptCount val="99"/>
                <c:pt idx="0">
                  <c:v>0.16700000000000001</c:v>
                </c:pt>
                <c:pt idx="1">
                  <c:v>0.47</c:v>
                </c:pt>
                <c:pt idx="2">
                  <c:v>0.65200000000000002</c:v>
                </c:pt>
                <c:pt idx="3">
                  <c:v>0.72799999999999998</c:v>
                </c:pt>
                <c:pt idx="4">
                  <c:v>0.90500000000000003</c:v>
                </c:pt>
              </c:numCache>
            </c:numRef>
          </c:xVal>
          <c:yVal>
            <c:numRef>
              <c:f>Munka5!$L$58:$L$156</c:f>
              <c:numCache>
                <c:formatCode>General</c:formatCode>
                <c:ptCount val="99"/>
                <c:pt idx="0">
                  <c:v>1.1989084479457726</c:v>
                </c:pt>
                <c:pt idx="1">
                  <c:v>1.7672061415650584</c:v>
                </c:pt>
                <c:pt idx="2">
                  <c:v>2.6308857691499639</c:v>
                </c:pt>
                <c:pt idx="3">
                  <c:v>3.255575238010525</c:v>
                </c:pt>
                <c:pt idx="4">
                  <c:v>6.0467126940681997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48-4B5C-AF55-335E37FB5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717417"/>
        <c:axId val="1171972533"/>
      </c:scatterChart>
      <c:valAx>
        <c:axId val="50071741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71972533"/>
        <c:crosses val="autoZero"/>
        <c:crossBetween val="midCat"/>
      </c:valAx>
      <c:valAx>
        <c:axId val="11719725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0071741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Herington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Datas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Elemzés!$D$5:$D$8</c:f>
              <c:numCache>
                <c:formatCode>General</c:formatCode>
                <c:ptCount val="4"/>
                <c:pt idx="0">
                  <c:v>1968</c:v>
                </c:pt>
                <c:pt idx="1">
                  <c:v>2010</c:v>
                </c:pt>
                <c:pt idx="2">
                  <c:v>1973</c:v>
                </c:pt>
                <c:pt idx="3">
                  <c:v>1964</c:v>
                </c:pt>
              </c:numCache>
            </c:numRef>
          </c:xVal>
          <c:yVal>
            <c:numRef>
              <c:f>Elemzés!$D$10</c:f>
              <c:numCache>
                <c:formatCode>General</c:formatCode>
                <c:ptCount val="1"/>
                <c:pt idx="0">
                  <c:v>1975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0B-4304-BE9D-96550A092A39}"/>
            </c:ext>
          </c:extLst>
        </c:ser>
        <c:ser>
          <c:idx val="1"/>
          <c:order val="1"/>
          <c:tx>
            <c:v>Modells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Elemzés!$D$5:$D$8</c:f>
              <c:numCache>
                <c:formatCode>General</c:formatCode>
                <c:ptCount val="4"/>
                <c:pt idx="0">
                  <c:v>1968</c:v>
                </c:pt>
                <c:pt idx="1">
                  <c:v>2010</c:v>
                </c:pt>
                <c:pt idx="2">
                  <c:v>1973</c:v>
                </c:pt>
                <c:pt idx="3">
                  <c:v>1964</c:v>
                </c:pt>
              </c:numCache>
            </c:numRef>
          </c:xVal>
          <c:yVal>
            <c:numRef>
              <c:f>Elemzés!$G$5:$G$8</c:f>
              <c:numCache>
                <c:formatCode>General</c:formatCode>
                <c:ptCount val="4"/>
                <c:pt idx="0">
                  <c:v>15.107600720823873</c:v>
                </c:pt>
                <c:pt idx="1">
                  <c:v>10.546130645700153</c:v>
                </c:pt>
                <c:pt idx="2">
                  <c:v>16.176364140318825</c:v>
                </c:pt>
                <c:pt idx="3">
                  <c:v>10.712884812103816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0B-4304-BE9D-96550A092A39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Elemzés!$D$5:$D$8</c:f>
              <c:numCache>
                <c:formatCode>General</c:formatCode>
                <c:ptCount val="4"/>
                <c:pt idx="0">
                  <c:v>1968</c:v>
                </c:pt>
                <c:pt idx="1">
                  <c:v>2010</c:v>
                </c:pt>
                <c:pt idx="2">
                  <c:v>1973</c:v>
                </c:pt>
                <c:pt idx="3">
                  <c:v>1964</c:v>
                </c:pt>
              </c:numCache>
            </c:numRef>
          </c:xVal>
          <c:yVal>
            <c:numRef>
              <c:f>Elemzés!$G$10</c:f>
              <c:numCache>
                <c:formatCode>General</c:formatCode>
                <c:ptCount val="1"/>
                <c:pt idx="0">
                  <c:v>10.951411097280779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0B-4304-BE9D-96550A092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794504"/>
        <c:axId val="175993976"/>
      </c:scatterChart>
      <c:valAx>
        <c:axId val="83679450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5993976"/>
        <c:crosses val="autoZero"/>
        <c:crossBetween val="midCat"/>
      </c:valAx>
      <c:valAx>
        <c:axId val="1759939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3679450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Mod herington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Datas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Elemzés!$D$12:$D$15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xVal>
          <c:yVal>
            <c:numRef>
              <c:f>Elemzés!$I$5:$I$8</c:f>
              <c:numCache>
                <c:formatCode>General</c:formatCode>
                <c:ptCount val="4"/>
                <c:pt idx="0">
                  <c:v>3.1444170588391804</c:v>
                </c:pt>
                <c:pt idx="1">
                  <c:v>1.4494927326639875</c:v>
                </c:pt>
                <c:pt idx="2">
                  <c:v>4.1920264208438303</c:v>
                </c:pt>
                <c:pt idx="3">
                  <c:v>1.3395841645951121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79-445F-A34C-EBE557183B42}"/>
            </c:ext>
          </c:extLst>
        </c:ser>
        <c:ser>
          <c:idx val="1"/>
          <c:order val="1"/>
          <c:tx>
            <c:v>Models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Elemzés!$D$12:$D$15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xVal>
          <c:yVal>
            <c:numRef>
              <c:f>Elemzés!$I$10</c:f>
              <c:numCache>
                <c:formatCode>General</c:formatCode>
                <c:ptCount val="1"/>
                <c:pt idx="0">
                  <c:v>1.0210243456428305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79-445F-A34C-EBE557183B42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Elemzés!$D$12:$D$15</c:f>
              <c:numCache>
                <c:formatCode>General</c:formatCode>
                <c:ptCount val="4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</c:numCache>
            </c:numRef>
          </c:xVal>
          <c:yVal>
            <c:numRef>
              <c:f>Elemzés!$I$12:$I$15</c:f>
              <c:numCache>
                <c:formatCode>General</c:formatCode>
                <c:ptCount val="4"/>
                <c:pt idx="0">
                  <c:v>1.5685398482407424</c:v>
                </c:pt>
                <c:pt idx="1">
                  <c:v>3.8849711833725329</c:v>
                </c:pt>
                <c:pt idx="2">
                  <c:v>3.3653666844855312</c:v>
                </c:pt>
                <c:pt idx="3">
                  <c:v>1.5685398482407424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79-445F-A34C-EBE557183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599846"/>
        <c:axId val="42933132"/>
      </c:scatterChart>
      <c:valAx>
        <c:axId val="55759984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2933132"/>
        <c:crosses val="autoZero"/>
        <c:crossBetween val="midCat"/>
      </c:valAx>
      <c:valAx>
        <c:axId val="429331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57599846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sz="1400" b="0" i="0">
                <a:solidFill>
                  <a:srgbClr val="757575"/>
                </a:solidFill>
                <a:latin typeface="+mn-lt"/>
              </a:rPr>
              <a:t>L-W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Elemzés!$D$5:$D$11</c:f>
              <c:numCache>
                <c:formatCode>General</c:formatCode>
                <c:ptCount val="7"/>
                <c:pt idx="0">
                  <c:v>1968</c:v>
                </c:pt>
                <c:pt idx="1">
                  <c:v>2010</c:v>
                </c:pt>
                <c:pt idx="2">
                  <c:v>1973</c:v>
                </c:pt>
                <c:pt idx="3">
                  <c:v>1964</c:v>
                </c:pt>
                <c:pt idx="4">
                  <c:v>1973</c:v>
                </c:pt>
                <c:pt idx="5">
                  <c:v>1975</c:v>
                </c:pt>
                <c:pt idx="6">
                  <c:v>1980</c:v>
                </c:pt>
              </c:numCache>
            </c:numRef>
          </c:xVal>
          <c:yVal>
            <c:numRef>
              <c:f>Elemzés!$K$5:$K$11</c:f>
              <c:numCache>
                <c:formatCode>General</c:formatCode>
                <c:ptCount val="7"/>
                <c:pt idx="0">
                  <c:v>0.69152111973518082</c:v>
                </c:pt>
                <c:pt idx="1">
                  <c:v>1.1974288337924666</c:v>
                </c:pt>
                <c:pt idx="2">
                  <c:v>0.33157871938524347</c:v>
                </c:pt>
                <c:pt idx="3">
                  <c:v>0.36160415007691998</c:v>
                </c:pt>
                <c:pt idx="4">
                  <c:v>0.76962317297668847</c:v>
                </c:pt>
                <c:pt idx="5">
                  <c:v>0.75055010684505463</c:v>
                </c:pt>
                <c:pt idx="6">
                  <c:v>0.86176649294412477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64-4409-A8A3-A3EAE2BCF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31449"/>
        <c:axId val="1583034550"/>
      </c:scatterChart>
      <c:valAx>
        <c:axId val="11003144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83034550"/>
        <c:crosses val="autoZero"/>
        <c:crossBetween val="midCat"/>
      </c:valAx>
      <c:valAx>
        <c:axId val="15830345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003144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dGe(havasi)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Munka6!$R$58:$R$156</c:f>
              <c:numCache>
                <c:formatCode>General</c:formatCode>
                <c:ptCount val="99"/>
                <c:pt idx="0">
                  <c:v>987.92935770545455</c:v>
                </c:pt>
                <c:pt idx="1">
                  <c:v>1143.4349230541213</c:v>
                </c:pt>
                <c:pt idx="2">
                  <c:v>1263.2544925223588</c:v>
                </c:pt>
                <c:pt idx="3">
                  <c:v>1416.2182199172164</c:v>
                </c:pt>
                <c:pt idx="4">
                  <c:v>1438.5114907944942</c:v>
                </c:pt>
                <c:pt idx="5">
                  <c:v>1492.1692391992638</c:v>
                </c:pt>
                <c:pt idx="6">
                  <c:v>1611.9925829125534</c:v>
                </c:pt>
                <c:pt idx="7">
                  <c:v>1621.0758251157181</c:v>
                </c:pt>
                <c:pt idx="8">
                  <c:v>1663.1897682571937</c:v>
                </c:pt>
                <c:pt idx="9">
                  <c:v>1664.9953898994088</c:v>
                </c:pt>
                <c:pt idx="10">
                  <c:v>1499.1207737163631</c:v>
                </c:pt>
                <c:pt idx="11">
                  <c:v>1023.4514992007408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77-4020-99E9-8713863DC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183579"/>
        <c:axId val="453063587"/>
      </c:scatterChart>
      <c:valAx>
        <c:axId val="3051835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53063587"/>
        <c:crosses val="autoZero"/>
        <c:crossBetween val="midCat"/>
      </c:valAx>
      <c:valAx>
        <c:axId val="4530635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0518357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ln(p 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(ln(p thf))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Munka6!$A$58:$A$156</c:f>
              <c:strCache>
                <c:ptCount val="23"/>
                <c:pt idx="0">
                  <c:v>0,002961353</c:v>
                </c:pt>
                <c:pt idx="1">
                  <c:v>0,002962669</c:v>
                </c:pt>
                <c:pt idx="2">
                  <c:v>0,002963547</c:v>
                </c:pt>
                <c:pt idx="3">
                  <c:v>0,002963986</c:v>
                </c:pt>
                <c:pt idx="4">
                  <c:v>0,002963986</c:v>
                </c:pt>
                <c:pt idx="5">
                  <c:v>0,002963986</c:v>
                </c:pt>
                <c:pt idx="6">
                  <c:v>0,002964425</c:v>
                </c:pt>
                <c:pt idx="7">
                  <c:v>0,002964425</c:v>
                </c:pt>
                <c:pt idx="8">
                  <c:v>0,002965304</c:v>
                </c:pt>
                <c:pt idx="9">
                  <c:v>0,002965304</c:v>
                </c:pt>
                <c:pt idx="10">
                  <c:v>0,002967944</c:v>
                </c:pt>
                <c:pt idx="11">
                  <c:v>0,002970147</c:v>
                </c:pt>
                <c:pt idx="14">
                  <c:v>db</c:v>
                </c:pt>
                <c:pt idx="15">
                  <c:v>diff</c:v>
                </c:pt>
                <c:pt idx="16">
                  <c:v>szorzatX</c:v>
                </c:pt>
                <c:pt idx="17">
                  <c:v>összegX</c:v>
                </c:pt>
                <c:pt idx="18">
                  <c:v>szórásX</c:v>
                </c:pt>
                <c:pt idx="20">
                  <c:v>szorzatY</c:v>
                </c:pt>
                <c:pt idx="21">
                  <c:v>összegY</c:v>
                </c:pt>
                <c:pt idx="22">
                  <c:v>szórásY</c:v>
                </c:pt>
              </c:strCache>
            </c:strRef>
          </c:xVal>
          <c:yVal>
            <c:numRef>
              <c:f>Munka6!$S$58:$S$156</c:f>
              <c:numCache>
                <c:formatCode>General</c:formatCode>
                <c:ptCount val="99"/>
                <c:pt idx="0">
                  <c:v>-3.3510459083751623E-2</c:v>
                </c:pt>
                <c:pt idx="1">
                  <c:v>-3.842298035171704E-2</c:v>
                </c:pt>
                <c:pt idx="2">
                  <c:v>-4.1700811275391506E-2</c:v>
                </c:pt>
                <c:pt idx="3">
                  <c:v>-4.3340572633024994E-2</c:v>
                </c:pt>
                <c:pt idx="4">
                  <c:v>-4.3340572633024994E-2</c:v>
                </c:pt>
                <c:pt idx="5">
                  <c:v>-4.3340572633024994E-2</c:v>
                </c:pt>
                <c:pt idx="6">
                  <c:v>-4.498089830933738E-2</c:v>
                </c:pt>
                <c:pt idx="7">
                  <c:v>-4.498089830933738E-2</c:v>
                </c:pt>
                <c:pt idx="8">
                  <c:v>-4.8263243783659038E-2</c:v>
                </c:pt>
                <c:pt idx="9">
                  <c:v>-4.8263243783659038E-2</c:v>
                </c:pt>
                <c:pt idx="10">
                  <c:v>-5.8123854198058607E-2</c:v>
                </c:pt>
                <c:pt idx="11">
                  <c:v>-6.6356617945795601E-2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C4-4FC7-A76C-4AA667DC4BFD}"/>
            </c:ext>
          </c:extLst>
        </c:ser>
        <c:ser>
          <c:idx val="1"/>
          <c:order val="1"/>
          <c:tx>
            <c:v>ln(p 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Linear (ln(p water))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Munka6!$A$58:$A$156</c:f>
              <c:strCache>
                <c:ptCount val="23"/>
                <c:pt idx="0">
                  <c:v>0,002961353</c:v>
                </c:pt>
                <c:pt idx="1">
                  <c:v>0,002962669</c:v>
                </c:pt>
                <c:pt idx="2">
                  <c:v>0,002963547</c:v>
                </c:pt>
                <c:pt idx="3">
                  <c:v>0,002963986</c:v>
                </c:pt>
                <c:pt idx="4">
                  <c:v>0,002963986</c:v>
                </c:pt>
                <c:pt idx="5">
                  <c:v>0,002963986</c:v>
                </c:pt>
                <c:pt idx="6">
                  <c:v>0,002964425</c:v>
                </c:pt>
                <c:pt idx="7">
                  <c:v>0,002964425</c:v>
                </c:pt>
                <c:pt idx="8">
                  <c:v>0,002965304</c:v>
                </c:pt>
                <c:pt idx="9">
                  <c:v>0,002965304</c:v>
                </c:pt>
                <c:pt idx="10">
                  <c:v>0,002967944</c:v>
                </c:pt>
                <c:pt idx="11">
                  <c:v>0,002970147</c:v>
                </c:pt>
                <c:pt idx="14">
                  <c:v>db</c:v>
                </c:pt>
                <c:pt idx="15">
                  <c:v>diff</c:v>
                </c:pt>
                <c:pt idx="16">
                  <c:v>szorzatX</c:v>
                </c:pt>
                <c:pt idx="17">
                  <c:v>összegX</c:v>
                </c:pt>
                <c:pt idx="18">
                  <c:v>szórásX</c:v>
                </c:pt>
                <c:pt idx="20">
                  <c:v>szorzatY</c:v>
                </c:pt>
                <c:pt idx="21">
                  <c:v>összegY</c:v>
                </c:pt>
                <c:pt idx="22">
                  <c:v>szórásY</c:v>
                </c:pt>
              </c:strCache>
            </c:strRef>
          </c:xVal>
          <c:yVal>
            <c:numRef>
              <c:f>Munka6!$T$58:$T$156</c:f>
              <c:numCache>
                <c:formatCode>General</c:formatCode>
                <c:ptCount val="99"/>
                <c:pt idx="0">
                  <c:v>-1.4062908644510743</c:v>
                </c:pt>
                <c:pt idx="1">
                  <c:v>-1.4130243353167815</c:v>
                </c:pt>
                <c:pt idx="2">
                  <c:v>-1.4175171639719069</c:v>
                </c:pt>
                <c:pt idx="3">
                  <c:v>-1.4197647339105988</c:v>
                </c:pt>
                <c:pt idx="4">
                  <c:v>-1.4197647339105988</c:v>
                </c:pt>
                <c:pt idx="5">
                  <c:v>-1.4197647339105988</c:v>
                </c:pt>
                <c:pt idx="6">
                  <c:v>-1.4220130747852175</c:v>
                </c:pt>
                <c:pt idx="7">
                  <c:v>-1.4220130747852175</c:v>
                </c:pt>
                <c:pt idx="8">
                  <c:v>-1.4265120709294161</c:v>
                </c:pt>
                <c:pt idx="9">
                  <c:v>-1.4265120709294161</c:v>
                </c:pt>
                <c:pt idx="10">
                  <c:v>-1.4400276031398243</c:v>
                </c:pt>
                <c:pt idx="11">
                  <c:v>-1.4513118422068894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CC4-4FC7-A76C-4AA667DC4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347106"/>
        <c:axId val="847576348"/>
      </c:scatterChart>
      <c:valAx>
        <c:axId val="100134710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47576348"/>
        <c:crosses val="autoZero"/>
        <c:crossBetween val="midCat"/>
      </c:valAx>
      <c:valAx>
        <c:axId val="8475763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01347106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79-4751-B5D7-A3CF78E5EBA9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Munka6!$Y$58:$Y$156</c:f>
              <c:numCache>
                <c:formatCode>General</c:formatCode>
                <c:ptCount val="99"/>
                <c:pt idx="0">
                  <c:v>31.43131770263706</c:v>
                </c:pt>
                <c:pt idx="1">
                  <c:v>30.555321118491715</c:v>
                </c:pt>
                <c:pt idx="2">
                  <c:v>29.730577267992359</c:v>
                </c:pt>
                <c:pt idx="3">
                  <c:v>28.311009033148771</c:v>
                </c:pt>
                <c:pt idx="4">
                  <c:v>28.043237258660575</c:v>
                </c:pt>
                <c:pt idx="5">
                  <c:v>27.324260631164041</c:v>
                </c:pt>
                <c:pt idx="6">
                  <c:v>24.987050057787947</c:v>
                </c:pt>
                <c:pt idx="7">
                  <c:v>24.706503228000155</c:v>
                </c:pt>
                <c:pt idx="8">
                  <c:v>22.81227802503313</c:v>
                </c:pt>
                <c:pt idx="9">
                  <c:v>22.458500562194633</c:v>
                </c:pt>
                <c:pt idx="10">
                  <c:v>16.616347969318348</c:v>
                </c:pt>
                <c:pt idx="11">
                  <c:v>10.651672520640556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79-4751-B5D7-A3CF78E5EBA9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79-4751-B5D7-A3CF78E5E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819001"/>
        <c:axId val="286708679"/>
      </c:scatterChart>
      <c:valAx>
        <c:axId val="90681900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86708679"/>
        <c:crosses val="autoZero"/>
        <c:crossBetween val="midCat"/>
      </c:valAx>
      <c:valAx>
        <c:axId val="2867086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0681900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101953074"/>
        <c:axId val="1944712191"/>
      </c:scatterChart>
      <c:valAx>
        <c:axId val="110195307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44712191"/>
        <c:crosses val="autoZero"/>
        <c:crossBetween val="midCat"/>
      </c:valAx>
      <c:valAx>
        <c:axId val="1944712191"/>
        <c:scaling>
          <c:orientation val="minMax"/>
        </c:scaling>
        <c:delete val="0"/>
        <c:axPos val="l"/>
        <c:majorTickMark val="cross"/>
        <c:minorTickMark val="cross"/>
        <c:tickLblPos val="nextTo"/>
        <c:spPr>
          <a:ln>
            <a:noFill/>
          </a:ln>
        </c:spPr>
        <c:crossAx val="1101953074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80-4EEF-932C-D8604C8FAEC0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Munka6!$Z$58:$Z$156</c:f>
              <c:numCache>
                <c:formatCode>General</c:formatCode>
                <c:ptCount val="99"/>
                <c:pt idx="0">
                  <c:v>31.911339666775291</c:v>
                </c:pt>
                <c:pt idx="1">
                  <c:v>31.020052185216571</c:v>
                </c:pt>
                <c:pt idx="2">
                  <c:v>30.18155643134736</c:v>
                </c:pt>
                <c:pt idx="3">
                  <c:v>28.740251273904391</c:v>
                </c:pt>
                <c:pt idx="4">
                  <c:v>28.468528806685811</c:v>
                </c:pt>
                <c:pt idx="5">
                  <c:v>27.738944430329354</c:v>
                </c:pt>
                <c:pt idx="6">
                  <c:v>25.366466138427995</c:v>
                </c:pt>
                <c:pt idx="7">
                  <c:v>25.081780749777522</c:v>
                </c:pt>
                <c:pt idx="8">
                  <c:v>23.158045729195578</c:v>
                </c:pt>
                <c:pt idx="9">
                  <c:v>22.799050987386636</c:v>
                </c:pt>
                <c:pt idx="10">
                  <c:v>16.866069005863267</c:v>
                </c:pt>
                <c:pt idx="11">
                  <c:v>10.809619912550261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80-4EEF-932C-D8604C8FAEC0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80-4EEF-932C-D8604C8FA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5369134"/>
        <c:axId val="1728182518"/>
      </c:scatterChart>
      <c:valAx>
        <c:axId val="7353691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28182518"/>
        <c:crosses val="autoZero"/>
        <c:crossBetween val="midCat"/>
      </c:valAx>
      <c:valAx>
        <c:axId val="17281825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35369134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v>ln(akt1/akt2)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Munka6!$O$58:$O$156</c:f>
              <c:numCache>
                <c:formatCode>General</c:formatCode>
                <c:ptCount val="99"/>
                <c:pt idx="0">
                  <c:v>1.6967137234993737</c:v>
                </c:pt>
                <c:pt idx="1">
                  <c:v>1.4141520246560337</c:v>
                </c:pt>
                <c:pt idx="2">
                  <c:v>1.2001961720884764</c:v>
                </c:pt>
                <c:pt idx="3">
                  <c:v>0.90720518335689926</c:v>
                </c:pt>
                <c:pt idx="4">
                  <c:v>0.85913697783782572</c:v>
                </c:pt>
                <c:pt idx="5">
                  <c:v>0.73614966985479036</c:v>
                </c:pt>
                <c:pt idx="6">
                  <c:v>0.37941170079161474</c:v>
                </c:pt>
                <c:pt idx="7">
                  <c:v>0.34037135084949177</c:v>
                </c:pt>
                <c:pt idx="8">
                  <c:v>8.0964858801570075E-2</c:v>
                </c:pt>
                <c:pt idx="9">
                  <c:v>3.6170555451093579E-2</c:v>
                </c:pt>
                <c:pt idx="10">
                  <c:v>-0.64891277174391615</c:v>
                </c:pt>
                <c:pt idx="11">
                  <c:v>-1.3038340691872727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A09-4B1C-B197-AD99AD07E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906215"/>
        <c:axId val="1554245872"/>
      </c:scatterChart>
      <c:valAx>
        <c:axId val="14309062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54245872"/>
        <c:crosses val="autoZero"/>
        <c:crossBetween val="midCat"/>
      </c:valAx>
      <c:valAx>
        <c:axId val="15542458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3090621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abs(ln(akt))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Munka6!$P$58:$P$156</c:f>
              <c:numCache>
                <c:formatCode>General</c:formatCode>
                <c:ptCount val="99"/>
                <c:pt idx="0">
                  <c:v>1.6967137234993737</c:v>
                </c:pt>
                <c:pt idx="1">
                  <c:v>1.4141520246560337</c:v>
                </c:pt>
                <c:pt idx="2">
                  <c:v>1.2001961720884764</c:v>
                </c:pt>
                <c:pt idx="3">
                  <c:v>0.90720518335689926</c:v>
                </c:pt>
                <c:pt idx="4">
                  <c:v>0.85913697783782572</c:v>
                </c:pt>
                <c:pt idx="5">
                  <c:v>0.73614966985479036</c:v>
                </c:pt>
                <c:pt idx="6">
                  <c:v>0.37941170079161474</c:v>
                </c:pt>
                <c:pt idx="7">
                  <c:v>0.34037135084949177</c:v>
                </c:pt>
                <c:pt idx="8">
                  <c:v>8.0964858801570075E-2</c:v>
                </c:pt>
                <c:pt idx="9">
                  <c:v>3.6170555451093579E-2</c:v>
                </c:pt>
                <c:pt idx="10">
                  <c:v>0.64891277174391615</c:v>
                </c:pt>
                <c:pt idx="11">
                  <c:v>1.3038340691872727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F6-4952-91EC-46D369D55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879698"/>
        <c:axId val="438857028"/>
      </c:scatterChart>
      <c:valAx>
        <c:axId val="15858796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38857028"/>
        <c:crosses val="autoZero"/>
        <c:crossBetween val="midCat"/>
      </c:valAx>
      <c:valAx>
        <c:axId val="4388570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8587969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Munka6!$G$58:$G$156</c:f>
              <c:numCache>
                <c:formatCode>General</c:formatCode>
                <c:ptCount val="99"/>
                <c:pt idx="0">
                  <c:v>6.2533692432215302</c:v>
                </c:pt>
                <c:pt idx="1">
                  <c:v>4.9091698390945044</c:v>
                </c:pt>
                <c:pt idx="2">
                  <c:v>4.1224524854399274</c:v>
                </c:pt>
                <c:pt idx="3">
                  <c:v>3.2865203447267053</c:v>
                </c:pt>
                <c:pt idx="4">
                  <c:v>3.1700688364489871</c:v>
                </c:pt>
                <c:pt idx="5">
                  <c:v>2.8963938289857647</c:v>
                </c:pt>
                <c:pt idx="6">
                  <c:v>2.2684808134880097</c:v>
                </c:pt>
                <c:pt idx="7">
                  <c:v>2.2125456701417301</c:v>
                </c:pt>
                <c:pt idx="8">
                  <c:v>1.89555508906771</c:v>
                </c:pt>
                <c:pt idx="9">
                  <c:v>1.8480582645124826</c:v>
                </c:pt>
                <c:pt idx="10">
                  <c:v>1.3362527938836903</c:v>
                </c:pt>
                <c:pt idx="11">
                  <c:v>1.100462755284686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72-40CA-B546-DA090CCCA977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Munka6!$D$58:$D$156</c:f>
              <c:numCache>
                <c:formatCode>General</c:formatCode>
                <c:ptCount val="99"/>
                <c:pt idx="0">
                  <c:v>0.127</c:v>
                </c:pt>
                <c:pt idx="1">
                  <c:v>0.16300000000000001</c:v>
                </c:pt>
                <c:pt idx="2">
                  <c:v>0.19500000000000001</c:v>
                </c:pt>
                <c:pt idx="3">
                  <c:v>0.245</c:v>
                </c:pt>
                <c:pt idx="4">
                  <c:v>0.254</c:v>
                </c:pt>
                <c:pt idx="5">
                  <c:v>0.27800000000000002</c:v>
                </c:pt>
                <c:pt idx="6">
                  <c:v>0.35599999999999998</c:v>
                </c:pt>
                <c:pt idx="7">
                  <c:v>0.36499999999999999</c:v>
                </c:pt>
                <c:pt idx="8">
                  <c:v>0.42799999999999999</c:v>
                </c:pt>
                <c:pt idx="9">
                  <c:v>0.439</c:v>
                </c:pt>
                <c:pt idx="10">
                  <c:v>0.622</c:v>
                </c:pt>
                <c:pt idx="11">
                  <c:v>0.79300000000000004</c:v>
                </c:pt>
              </c:numCache>
            </c:numRef>
          </c:xVal>
          <c:yVal>
            <c:numRef>
              <c:f>Munka6!$L$58:$L$156</c:f>
              <c:numCache>
                <c:formatCode>General</c:formatCode>
                <c:ptCount val="99"/>
                <c:pt idx="0">
                  <c:v>1.1461479072855869</c:v>
                </c:pt>
                <c:pt idx="1">
                  <c:v>1.1935747876712457</c:v>
                </c:pt>
                <c:pt idx="2">
                  <c:v>1.2414152725823315</c:v>
                </c:pt>
                <c:pt idx="3">
                  <c:v>1.3266064972107401</c:v>
                </c:pt>
                <c:pt idx="4">
                  <c:v>1.3426111332360706</c:v>
                </c:pt>
                <c:pt idx="5">
                  <c:v>1.3872408661968265</c:v>
                </c:pt>
                <c:pt idx="6">
                  <c:v>1.552239398533259</c:v>
                </c:pt>
                <c:pt idx="7">
                  <c:v>1.5742396419770375</c:v>
                </c:pt>
                <c:pt idx="8">
                  <c:v>1.7481303752409882</c:v>
                </c:pt>
                <c:pt idx="9">
                  <c:v>1.7824074414221847</c:v>
                </c:pt>
                <c:pt idx="10">
                  <c:v>2.5568653765450033</c:v>
                </c:pt>
                <c:pt idx="11">
                  <c:v>4.0534357189093191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72-40CA-B546-DA090CCCA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248097"/>
        <c:axId val="1729074385"/>
      </c:scatterChart>
      <c:valAx>
        <c:axId val="24124809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29074385"/>
        <c:crosses val="autoZero"/>
        <c:crossBetween val="midCat"/>
      </c:valAx>
      <c:valAx>
        <c:axId val="17290743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4124809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dGe(havasi)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Munka7!$R$58:$R$156</c:f>
              <c:numCache>
                <c:formatCode>General</c:formatCode>
                <c:ptCount val="99"/>
                <c:pt idx="0">
                  <c:v>1511.7337797430855</c:v>
                </c:pt>
                <c:pt idx="1">
                  <c:v>1577.9088496266618</c:v>
                </c:pt>
                <c:pt idx="2">
                  <c:v>1224.8827126329695</c:v>
                </c:pt>
                <c:pt idx="3">
                  <c:v>1021.4390003696662</c:v>
                </c:pt>
                <c:pt idx="4">
                  <c:v>814.96170916812514</c:v>
                </c:pt>
                <c:pt idx="5">
                  <c:v>439.40093520315565</c:v>
                </c:pt>
                <c:pt idx="6">
                  <c:v>212.00069121551002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F0-422E-93E3-6725424FA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489437"/>
        <c:axId val="468686138"/>
      </c:scatterChart>
      <c:valAx>
        <c:axId val="17854894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68686138"/>
        <c:crosses val="autoZero"/>
        <c:crossBetween val="midCat"/>
      </c:valAx>
      <c:valAx>
        <c:axId val="4686861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85489437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ln(p 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>Linear (ln(p thf))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Munka7!$A$58:$A$156</c:f>
              <c:strCache>
                <c:ptCount val="17"/>
                <c:pt idx="0">
                  <c:v>0,002962581</c:v>
                </c:pt>
                <c:pt idx="1">
                  <c:v>0,00296381</c:v>
                </c:pt>
                <c:pt idx="2">
                  <c:v>0,002968913</c:v>
                </c:pt>
                <c:pt idx="3">
                  <c:v>0,002969706</c:v>
                </c:pt>
                <c:pt idx="4">
                  <c:v>0,00296953</c:v>
                </c:pt>
                <c:pt idx="5">
                  <c:v>0,002966007</c:v>
                </c:pt>
                <c:pt idx="6">
                  <c:v>0,002958813</c:v>
                </c:pt>
                <c:pt idx="8">
                  <c:v>db</c:v>
                </c:pt>
                <c:pt idx="9">
                  <c:v>diff</c:v>
                </c:pt>
                <c:pt idx="10">
                  <c:v>szorzatX</c:v>
                </c:pt>
                <c:pt idx="11">
                  <c:v>összegX</c:v>
                </c:pt>
                <c:pt idx="12">
                  <c:v>szórásX</c:v>
                </c:pt>
                <c:pt idx="14">
                  <c:v>szorzatY</c:v>
                </c:pt>
                <c:pt idx="15">
                  <c:v>összegY</c:v>
                </c:pt>
                <c:pt idx="16">
                  <c:v>szórásY</c:v>
                </c:pt>
              </c:strCache>
            </c:strRef>
          </c:xVal>
          <c:yVal>
            <c:numRef>
              <c:f>Munka7!$S$58:$S$156</c:f>
              <c:numCache>
                <c:formatCode>General</c:formatCode>
                <c:ptCount val="99"/>
                <c:pt idx="0">
                  <c:v>-3.8095321255800271E-2</c:v>
                </c:pt>
                <c:pt idx="1">
                  <c:v>-4.2684600388037883E-2</c:v>
                </c:pt>
                <c:pt idx="2">
                  <c:v>-6.1744521878191891E-2</c:v>
                </c:pt>
                <c:pt idx="3">
                  <c:v>-6.4708929539417342E-2</c:v>
                </c:pt>
                <c:pt idx="4">
                  <c:v>-6.4050013267509892E-2</c:v>
                </c:pt>
                <c:pt idx="5">
                  <c:v>-5.0890747808059911E-2</c:v>
                </c:pt>
                <c:pt idx="6">
                  <c:v>-2.4027267973552858E-2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A1-405E-97CD-483A26DF2CA9}"/>
            </c:ext>
          </c:extLst>
        </c:ser>
        <c:ser>
          <c:idx val="1"/>
          <c:order val="1"/>
          <c:tx>
            <c:v>ln(p 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name>Linear (ln(p water))</c:nam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strRef>
              <c:f>Munka7!$A$58:$A$156</c:f>
              <c:strCache>
                <c:ptCount val="17"/>
                <c:pt idx="0">
                  <c:v>0,002962581</c:v>
                </c:pt>
                <c:pt idx="1">
                  <c:v>0,00296381</c:v>
                </c:pt>
                <c:pt idx="2">
                  <c:v>0,002968913</c:v>
                </c:pt>
                <c:pt idx="3">
                  <c:v>0,002969706</c:v>
                </c:pt>
                <c:pt idx="4">
                  <c:v>0,00296953</c:v>
                </c:pt>
                <c:pt idx="5">
                  <c:v>0,002966007</c:v>
                </c:pt>
                <c:pt idx="6">
                  <c:v>0,002958813</c:v>
                </c:pt>
                <c:pt idx="8">
                  <c:v>db</c:v>
                </c:pt>
                <c:pt idx="9">
                  <c:v>diff</c:v>
                </c:pt>
                <c:pt idx="10">
                  <c:v>szorzatX</c:v>
                </c:pt>
                <c:pt idx="11">
                  <c:v>összegX</c:v>
                </c:pt>
                <c:pt idx="12">
                  <c:v>szórásX</c:v>
                </c:pt>
                <c:pt idx="14">
                  <c:v>szorzatY</c:v>
                </c:pt>
                <c:pt idx="15">
                  <c:v>összegY</c:v>
                </c:pt>
                <c:pt idx="16">
                  <c:v>szórásY</c:v>
                </c:pt>
              </c:strCache>
            </c:strRef>
          </c:xVal>
          <c:yVal>
            <c:numRef>
              <c:f>Munka7!$T$58:$T$156</c:f>
              <c:numCache>
                <c:formatCode>General</c:formatCode>
                <c:ptCount val="99"/>
                <c:pt idx="0">
                  <c:v>-1.4125752218479473</c:v>
                </c:pt>
                <c:pt idx="1">
                  <c:v>-1.4188656134450173</c:v>
                </c:pt>
                <c:pt idx="2">
                  <c:v>-1.4449902798666605</c:v>
                </c:pt>
                <c:pt idx="3">
                  <c:v>-1.4490534429639099</c:v>
                </c:pt>
                <c:pt idx="4">
                  <c:v>-1.4481503006012271</c:v>
                </c:pt>
                <c:pt idx="5">
                  <c:v>-1.4301134914178539</c:v>
                </c:pt>
                <c:pt idx="6">
                  <c:v>-1.3932924250679164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A1-405E-97CD-483A26DF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367779"/>
        <c:axId val="924566145"/>
      </c:scatterChart>
      <c:valAx>
        <c:axId val="9913677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24566145"/>
        <c:crosses val="autoZero"/>
        <c:crossBetween val="midCat"/>
      </c:valAx>
      <c:valAx>
        <c:axId val="9245661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9136777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v>Wi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08-45F3-931D-6CD0A4FB9F33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Munka7!$Y$58:$Y$156</c:f>
              <c:numCache>
                <c:formatCode>General</c:formatCode>
                <c:ptCount val="99"/>
                <c:pt idx="0">
                  <c:v>25.676969824323468</c:v>
                </c:pt>
                <c:pt idx="1">
                  <c:v>19.766669340218542</c:v>
                </c:pt>
                <c:pt idx="2">
                  <c:v>12.859938747349986</c:v>
                </c:pt>
                <c:pt idx="3">
                  <c:v>10.640818982011186</c:v>
                </c:pt>
                <c:pt idx="4">
                  <c:v>8.5930657458804767</c:v>
                </c:pt>
                <c:pt idx="5">
                  <c:v>4.9936814238145475</c:v>
                </c:pt>
                <c:pt idx="6">
                  <c:v>2.465327053902612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08-45F3-931D-6CD0A4FB9F33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08-45F3-931D-6CD0A4FB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114535"/>
        <c:axId val="1036924761"/>
      </c:scatterChart>
      <c:valAx>
        <c:axId val="12711145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36924761"/>
        <c:crosses val="autoZero"/>
        <c:crossBetween val="midCat"/>
      </c:valAx>
      <c:valAx>
        <c:axId val="10369247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7111453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Li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Munka7!$P$2:$P$3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1B-45CF-B95A-EB8A8199B76F}"/>
            </c:ext>
          </c:extLst>
        </c:ser>
        <c:ser>
          <c:idx val="1"/>
          <c:order val="1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Munka7!$Z$58:$Z$156</c:f>
              <c:numCache>
                <c:formatCode>General</c:formatCode>
                <c:ptCount val="99"/>
                <c:pt idx="0">
                  <c:v>26.066498035931488</c:v>
                </c:pt>
                <c:pt idx="1">
                  <c:v>20.067575981733455</c:v>
                </c:pt>
                <c:pt idx="2">
                  <c:v>13.050914530366867</c:v>
                </c:pt>
                <c:pt idx="3">
                  <c:v>10.79799519020554</c:v>
                </c:pt>
                <c:pt idx="4">
                  <c:v>8.7206661300133419</c:v>
                </c:pt>
                <c:pt idx="5">
                  <c:v>5.0748180343440481</c:v>
                </c:pt>
                <c:pt idx="6">
                  <c:v>2.5214252167980362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1B-45CF-B95A-EB8A8199B76F}"/>
            </c:ext>
          </c:extLst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Munka7!$Q$2:$Q$3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1B-45CF-B95A-EB8A8199B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092409"/>
        <c:axId val="785207300"/>
      </c:scatterChart>
      <c:valAx>
        <c:axId val="176609240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85207300"/>
        <c:crosses val="autoZero"/>
        <c:crossBetween val="midCat"/>
      </c:valAx>
      <c:valAx>
        <c:axId val="7852073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6609240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v>ln(akt1/akt2)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Munka7!$O$58:$O$156</c:f>
              <c:numCache>
                <c:formatCode>General</c:formatCode>
                <c:ptCount val="99"/>
                <c:pt idx="0">
                  <c:v>0.54435761963668949</c:v>
                </c:pt>
                <c:pt idx="1">
                  <c:v>-0.20916599750446913</c:v>
                </c:pt>
                <c:pt idx="2">
                  <c:v>-1.0408450210194224</c:v>
                </c:pt>
                <c:pt idx="3">
                  <c:v>-1.2778423365257388</c:v>
                </c:pt>
                <c:pt idx="4">
                  <c:v>-1.4801433363536949</c:v>
                </c:pt>
                <c:pt idx="5">
                  <c:v>-1.8653763684071247</c:v>
                </c:pt>
                <c:pt idx="6">
                  <c:v>-1.9155028190836101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0F-4C4A-9120-BBA9D95AA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917878"/>
        <c:axId val="1586442952"/>
      </c:scatterChart>
      <c:valAx>
        <c:axId val="11779178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86442952"/>
        <c:crosses val="autoZero"/>
        <c:crossBetween val="midCat"/>
      </c:valAx>
      <c:valAx>
        <c:axId val="15864429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7791787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abs(ln(akt))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Munka7!$P$58:$P$156</c:f>
              <c:numCache>
                <c:formatCode>General</c:formatCode>
                <c:ptCount val="99"/>
                <c:pt idx="0">
                  <c:v>0.54435761963668949</c:v>
                </c:pt>
                <c:pt idx="1">
                  <c:v>0.20916599750446913</c:v>
                </c:pt>
                <c:pt idx="2">
                  <c:v>1.0408450210194224</c:v>
                </c:pt>
                <c:pt idx="3">
                  <c:v>1.2778423365257388</c:v>
                </c:pt>
                <c:pt idx="4">
                  <c:v>1.4801433363536949</c:v>
                </c:pt>
                <c:pt idx="5">
                  <c:v>1.8653763684071247</c:v>
                </c:pt>
                <c:pt idx="6">
                  <c:v>1.9155028190836101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59-44A7-BF48-3E9F47ED6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224051"/>
        <c:axId val="556068470"/>
      </c:scatterChart>
      <c:valAx>
        <c:axId val="208522405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56068470"/>
        <c:crosses val="autoZero"/>
        <c:crossBetween val="midCat"/>
      </c:valAx>
      <c:valAx>
        <c:axId val="5560684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8522405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67393602"/>
        <c:axId val="897223446"/>
      </c:scatterChart>
      <c:valAx>
        <c:axId val="46739360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97223446"/>
        <c:crosses val="autoZero"/>
        <c:crossBetween val="midCat"/>
      </c:valAx>
      <c:valAx>
        <c:axId val="897223446"/>
        <c:scaling>
          <c:orientation val="minMax"/>
        </c:scaling>
        <c:delete val="0"/>
        <c:axPos val="l"/>
        <c:majorTickMark val="cross"/>
        <c:minorTickMark val="cross"/>
        <c:tickLblPos val="nextTo"/>
        <c:spPr>
          <a:ln>
            <a:noFill/>
          </a:ln>
        </c:spPr>
        <c:crossAx val="467393602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Munka7!$G$58:$G$156</c:f>
              <c:numCache>
                <c:formatCode>General</c:formatCode>
                <c:ptCount val="99"/>
                <c:pt idx="0">
                  <c:v>2.4720271502639184</c:v>
                </c:pt>
                <c:pt idx="1">
                  <c:v>1.5860764857885086</c:v>
                </c:pt>
                <c:pt idx="2">
                  <c:v>1.1692646169694554</c:v>
                </c:pt>
                <c:pt idx="3">
                  <c:v>1.1041326492341377</c:v>
                </c:pt>
                <c:pt idx="4">
                  <c:v>1.0636000909273806</c:v>
                </c:pt>
                <c:pt idx="5">
                  <c:v>1.0188940733990202</c:v>
                </c:pt>
                <c:pt idx="6">
                  <c:v>1.0142519938042824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E7-46FC-B995-F415BAD5E0CF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Munka7!$D$58:$D$156</c:f>
              <c:numCache>
                <c:formatCode>General</c:formatCode>
                <c:ptCount val="99"/>
                <c:pt idx="0">
                  <c:v>0.32700000000000001</c:v>
                </c:pt>
                <c:pt idx="1">
                  <c:v>0.51600000000000001</c:v>
                </c:pt>
                <c:pt idx="2">
                  <c:v>0.73</c:v>
                </c:pt>
                <c:pt idx="3">
                  <c:v>0.79200000000000004</c:v>
                </c:pt>
                <c:pt idx="4">
                  <c:v>0.84499999999999997</c:v>
                </c:pt>
                <c:pt idx="5">
                  <c:v>0.92600000000000005</c:v>
                </c:pt>
                <c:pt idx="6">
                  <c:v>0.96799999999999997</c:v>
                </c:pt>
              </c:numCache>
            </c:numRef>
          </c:xVal>
          <c:yVal>
            <c:numRef>
              <c:f>Munka7!$L$58:$L$156</c:f>
              <c:numCache>
                <c:formatCode>General</c:formatCode>
                <c:ptCount val="99"/>
                <c:pt idx="0">
                  <c:v>1.4343057052219852</c:v>
                </c:pt>
                <c:pt idx="1">
                  <c:v>1.9550765430889447</c:v>
                </c:pt>
                <c:pt idx="2">
                  <c:v>3.3108999468989961</c:v>
                </c:pt>
                <c:pt idx="3">
                  <c:v>3.9626081430585769</c:v>
                </c:pt>
                <c:pt idx="4">
                  <c:v>4.6730071894736653</c:v>
                </c:pt>
                <c:pt idx="5">
                  <c:v>6.5803909977504089</c:v>
                </c:pt>
                <c:pt idx="6">
                  <c:v>6.8871283157524248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E7-46FC-B995-F415BAD5E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310697"/>
        <c:axId val="1118402237"/>
      </c:scatterChart>
      <c:valAx>
        <c:axId val="27531069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18402237"/>
        <c:crosses val="autoZero"/>
        <c:crossBetween val="midCat"/>
      </c:valAx>
      <c:valAx>
        <c:axId val="11184022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75310697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NRTL!$R$58:$R$156</c:f>
              <c:numCache>
                <c:formatCode>General</c:formatCode>
                <c:ptCount val="99"/>
                <c:pt idx="0">
                  <c:v>101.3298190191046</c:v>
                </c:pt>
                <c:pt idx="1">
                  <c:v>193.36525732926657</c:v>
                </c:pt>
                <c:pt idx="2">
                  <c:v>280.48256471588104</c:v>
                </c:pt>
                <c:pt idx="3">
                  <c:v>362.94783332500845</c:v>
                </c:pt>
                <c:pt idx="4">
                  <c:v>441.01095773880456</c:v>
                </c:pt>
                <c:pt idx="5">
                  <c:v>515.03682849718723</c:v>
                </c:pt>
                <c:pt idx="6">
                  <c:v>585.23000620331641</c:v>
                </c:pt>
                <c:pt idx="7">
                  <c:v>651.83052015971316</c:v>
                </c:pt>
                <c:pt idx="8">
                  <c:v>715.05087451227314</c:v>
                </c:pt>
                <c:pt idx="9">
                  <c:v>775.05713696732403</c:v>
                </c:pt>
                <c:pt idx="10">
                  <c:v>832.09478926621341</c:v>
                </c:pt>
                <c:pt idx="11">
                  <c:v>886.1902010678989</c:v>
                </c:pt>
                <c:pt idx="12">
                  <c:v>937.58180079259171</c:v>
                </c:pt>
                <c:pt idx="13">
                  <c:v>986.35015808353717</c:v>
                </c:pt>
                <c:pt idx="14">
                  <c:v>1032.6155256848826</c:v>
                </c:pt>
                <c:pt idx="15">
                  <c:v>1076.4904974608423</c:v>
                </c:pt>
                <c:pt idx="16">
                  <c:v>1118.0675668033475</c:v>
                </c:pt>
                <c:pt idx="17">
                  <c:v>1157.4366273318108</c:v>
                </c:pt>
                <c:pt idx="18">
                  <c:v>1194.6816227087043</c:v>
                </c:pt>
                <c:pt idx="19">
                  <c:v>1229.8928343311434</c:v>
                </c:pt>
                <c:pt idx="20">
                  <c:v>1263.1232925609186</c:v>
                </c:pt>
                <c:pt idx="21">
                  <c:v>1294.4575626472479</c:v>
                </c:pt>
                <c:pt idx="22">
                  <c:v>1323.9577267291863</c:v>
                </c:pt>
                <c:pt idx="23">
                  <c:v>1351.6720691624762</c:v>
                </c:pt>
                <c:pt idx="24">
                  <c:v>1377.6765671211772</c:v>
                </c:pt>
                <c:pt idx="25">
                  <c:v>1402.0138123342472</c:v>
                </c:pt>
                <c:pt idx="26">
                  <c:v>1424.7524354437351</c:v>
                </c:pt>
                <c:pt idx="27">
                  <c:v>1445.9002682088305</c:v>
                </c:pt>
                <c:pt idx="28">
                  <c:v>1465.5280063970749</c:v>
                </c:pt>
                <c:pt idx="29">
                  <c:v>1483.6641917889065</c:v>
                </c:pt>
                <c:pt idx="30">
                  <c:v>1500.3695404607117</c:v>
                </c:pt>
                <c:pt idx="31">
                  <c:v>1515.6598805033111</c:v>
                </c:pt>
                <c:pt idx="32">
                  <c:v>1529.5825141038765</c:v>
                </c:pt>
                <c:pt idx="33">
                  <c:v>1542.1625301934794</c:v>
                </c:pt>
                <c:pt idx="34">
                  <c:v>1553.4431046239292</c:v>
                </c:pt>
                <c:pt idx="35">
                  <c:v>1563.4526630139521</c:v>
                </c:pt>
                <c:pt idx="36">
                  <c:v>1572.2052946304582</c:v>
                </c:pt>
                <c:pt idx="37">
                  <c:v>1579.7279122722205</c:v>
                </c:pt>
                <c:pt idx="38">
                  <c:v>1586.0614696387308</c:v>
                </c:pt>
                <c:pt idx="39">
                  <c:v>1591.2156569571462</c:v>
                </c:pt>
                <c:pt idx="40">
                  <c:v>1595.2194197246681</c:v>
                </c:pt>
                <c:pt idx="41">
                  <c:v>1598.0775210454294</c:v>
                </c:pt>
                <c:pt idx="42">
                  <c:v>1599.8250925704237</c:v>
                </c:pt>
                <c:pt idx="43">
                  <c:v>1600.4670625642468</c:v>
                </c:pt>
                <c:pt idx="44">
                  <c:v>1600.0344443687345</c:v>
                </c:pt>
                <c:pt idx="45">
                  <c:v>1598.5180098653263</c:v>
                </c:pt>
                <c:pt idx="46">
                  <c:v>1595.9651517559794</c:v>
                </c:pt>
                <c:pt idx="47">
                  <c:v>1592.3494626700312</c:v>
                </c:pt>
                <c:pt idx="48">
                  <c:v>1587.7193974083648</c:v>
                </c:pt>
                <c:pt idx="49">
                  <c:v>1582.0564810548897</c:v>
                </c:pt>
                <c:pt idx="50">
                  <c:v>1575.3872754076554</c:v>
                </c:pt>
                <c:pt idx="51">
                  <c:v>1567.7161475303719</c:v>
                </c:pt>
                <c:pt idx="52">
                  <c:v>1559.0426411368012</c:v>
                </c:pt>
                <c:pt idx="53">
                  <c:v>1549.3897524824163</c:v>
                </c:pt>
                <c:pt idx="54">
                  <c:v>1538.7551340946923</c:v>
                </c:pt>
                <c:pt idx="55">
                  <c:v>1527.1325380833975</c:v>
                </c:pt>
                <c:pt idx="56">
                  <c:v>1514.5493346941266</c:v>
                </c:pt>
                <c:pt idx="57">
                  <c:v>1501.0012911745503</c:v>
                </c:pt>
                <c:pt idx="58">
                  <c:v>1486.4749062878116</c:v>
                </c:pt>
                <c:pt idx="59">
                  <c:v>1470.9960808851856</c:v>
                </c:pt>
                <c:pt idx="60">
                  <c:v>1454.5541000374103</c:v>
                </c:pt>
                <c:pt idx="61">
                  <c:v>1437.1485593388916</c:v>
                </c:pt>
                <c:pt idx="62">
                  <c:v>1418.7791322343971</c:v>
                </c:pt>
                <c:pt idx="63">
                  <c:v>1399.4533206031788</c:v>
                </c:pt>
                <c:pt idx="64">
                  <c:v>1379.156895881541</c:v>
                </c:pt>
                <c:pt idx="65">
                  <c:v>1357.9005538694591</c:v>
                </c:pt>
                <c:pt idx="66">
                  <c:v>1335.6773638263055</c:v>
                </c:pt>
                <c:pt idx="67">
                  <c:v>1312.4791593134853</c:v>
                </c:pt>
                <c:pt idx="68">
                  <c:v>1288.3076913334555</c:v>
                </c:pt>
                <c:pt idx="69">
                  <c:v>1263.1533579769418</c:v>
                </c:pt>
                <c:pt idx="70">
                  <c:v>1237.0213375799879</c:v>
                </c:pt>
                <c:pt idx="71">
                  <c:v>1209.9030838122396</c:v>
                </c:pt>
                <c:pt idx="72">
                  <c:v>1181.774281901372</c:v>
                </c:pt>
                <c:pt idx="73">
                  <c:v>1152.6573096071629</c:v>
                </c:pt>
                <c:pt idx="74">
                  <c:v>1122.5127333646954</c:v>
                </c:pt>
                <c:pt idx="75">
                  <c:v>1091.3550954543055</c:v>
                </c:pt>
                <c:pt idx="76">
                  <c:v>1059.170047696661</c:v>
                </c:pt>
                <c:pt idx="77">
                  <c:v>1025.9462739982998</c:v>
                </c:pt>
                <c:pt idx="78">
                  <c:v>991.67490583034748</c:v>
                </c:pt>
                <c:pt idx="79">
                  <c:v>956.34214533773854</c:v>
                </c:pt>
                <c:pt idx="80">
                  <c:v>919.92818263304162</c:v>
                </c:pt>
                <c:pt idx="81">
                  <c:v>882.4476841053056</c:v>
                </c:pt>
                <c:pt idx="82">
                  <c:v>843.86308344121824</c:v>
                </c:pt>
                <c:pt idx="83">
                  <c:v>804.15401105480646</c:v>
                </c:pt>
                <c:pt idx="84">
                  <c:v>763.337117477064</c:v>
                </c:pt>
                <c:pt idx="85">
                  <c:v>721.37126696149357</c:v>
                </c:pt>
                <c:pt idx="86">
                  <c:v>678.24704579719798</c:v>
                </c:pt>
                <c:pt idx="87">
                  <c:v>633.94917065502079</c:v>
                </c:pt>
                <c:pt idx="88">
                  <c:v>588.44965971305555</c:v>
                </c:pt>
                <c:pt idx="89">
                  <c:v>541.74959342371631</c:v>
                </c:pt>
                <c:pt idx="90">
                  <c:v>493.80643285065662</c:v>
                </c:pt>
                <c:pt idx="91">
                  <c:v>444.60593124691707</c:v>
                </c:pt>
                <c:pt idx="92">
                  <c:v>394.09133370011307</c:v>
                </c:pt>
                <c:pt idx="93">
                  <c:v>342.30135807717221</c:v>
                </c:pt>
                <c:pt idx="94">
                  <c:v>289.1831024121588</c:v>
                </c:pt>
                <c:pt idx="95">
                  <c:v>234.706274965468</c:v>
                </c:pt>
                <c:pt idx="96">
                  <c:v>178.83906520151541</c:v>
                </c:pt>
                <c:pt idx="97">
                  <c:v>121.56852207264399</c:v>
                </c:pt>
                <c:pt idx="98">
                  <c:v>62.8020995936307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6F-460C-A26D-163BD4A86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875880"/>
        <c:axId val="1275790017"/>
      </c:scatterChart>
      <c:valAx>
        <c:axId val="211787588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75790017"/>
        <c:crosses val="autoZero"/>
        <c:crossBetween val="midCat"/>
      </c:valAx>
      <c:valAx>
        <c:axId val="12757900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1787588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NRTL!$S$57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NRTL!$A$58:$A$156</c:f>
              <c:numCache>
                <c:formatCode>General</c:formatCode>
                <c:ptCount val="99"/>
                <c:pt idx="0">
                  <c:v>2.7987340766024711E-3</c:v>
                </c:pt>
                <c:pt idx="1">
                  <c:v>2.8713049535465931E-3</c:v>
                </c:pt>
                <c:pt idx="2">
                  <c:v>2.9152955060136715E-3</c:v>
                </c:pt>
                <c:pt idx="3">
                  <c:v>2.9421335293186553E-3</c:v>
                </c:pt>
                <c:pt idx="4">
                  <c:v>2.9586148948508267E-3</c:v>
                </c:pt>
                <c:pt idx="5">
                  <c:v>2.9686839467821845E-3</c:v>
                </c:pt>
                <c:pt idx="6">
                  <c:v>2.9746721539452336E-3</c:v>
                </c:pt>
                <c:pt idx="7">
                  <c:v>2.9780127363648709E-3</c:v>
                </c:pt>
                <c:pt idx="8">
                  <c:v>2.9796152601591474E-3</c:v>
                </c:pt>
                <c:pt idx="9">
                  <c:v>2.980068112436778E-3</c:v>
                </c:pt>
                <c:pt idx="10">
                  <c:v>2.979772410942797E-3</c:v>
                </c:pt>
                <c:pt idx="11">
                  <c:v>2.9789832730089225E-3</c:v>
                </c:pt>
                <c:pt idx="12">
                  <c:v>2.9778903552682753E-3</c:v>
                </c:pt>
                <c:pt idx="13">
                  <c:v>2.9766183650804571E-3</c:v>
                </c:pt>
                <c:pt idx="14">
                  <c:v>2.9752553959231862E-3</c:v>
                </c:pt>
                <c:pt idx="15">
                  <c:v>2.9738627205490942E-3</c:v>
                </c:pt>
                <c:pt idx="16">
                  <c:v>2.9724828346547509E-3</c:v>
                </c:pt>
                <c:pt idx="17">
                  <c:v>2.9711448355857588E-3</c:v>
                </c:pt>
                <c:pt idx="18">
                  <c:v>2.969868016095497E-3</c:v>
                </c:pt>
                <c:pt idx="19">
                  <c:v>2.9686663207180849E-3</c:v>
                </c:pt>
                <c:pt idx="20">
                  <c:v>2.967544852214783E-3</c:v>
                </c:pt>
                <c:pt idx="21">
                  <c:v>2.9665095899838773E-3</c:v>
                </c:pt>
                <c:pt idx="22">
                  <c:v>2.9655621134019095E-3</c:v>
                </c:pt>
                <c:pt idx="23">
                  <c:v>2.9647004970616854E-3</c:v>
                </c:pt>
                <c:pt idx="24">
                  <c:v>2.9639245918305348E-3</c:v>
                </c:pt>
                <c:pt idx="25">
                  <c:v>2.963230751223444E-3</c:v>
                </c:pt>
                <c:pt idx="26">
                  <c:v>2.9626171048476118E-3</c:v>
                </c:pt>
                <c:pt idx="27">
                  <c:v>2.9620774115234885E-3</c:v>
                </c:pt>
                <c:pt idx="28">
                  <c:v>2.961608959222495E-3</c:v>
                </c:pt>
                <c:pt idx="29">
                  <c:v>2.961207296059433E-3</c:v>
                </c:pt>
                <c:pt idx="30">
                  <c:v>2.9608697377202374E-3</c:v>
                </c:pt>
                <c:pt idx="31">
                  <c:v>2.9605909813293289E-3</c:v>
                </c:pt>
                <c:pt idx="32">
                  <c:v>2.960367488178513E-3</c:v>
                </c:pt>
                <c:pt idx="33">
                  <c:v>2.9601948518659296E-3</c:v>
                </c:pt>
                <c:pt idx="34">
                  <c:v>2.9600704259955756E-3</c:v>
                </c:pt>
                <c:pt idx="35">
                  <c:v>2.9599906937892591E-3</c:v>
                </c:pt>
                <c:pt idx="36">
                  <c:v>2.9599512673623343E-3</c:v>
                </c:pt>
                <c:pt idx="37">
                  <c:v>2.9599495151010707E-3</c:v>
                </c:pt>
                <c:pt idx="38">
                  <c:v>2.9599828084198492E-3</c:v>
                </c:pt>
                <c:pt idx="39">
                  <c:v>2.9600476449268926E-3</c:v>
                </c:pt>
                <c:pt idx="40">
                  <c:v>2.9601422762783672E-3</c:v>
                </c:pt>
                <c:pt idx="41">
                  <c:v>2.9602623266063348E-3</c:v>
                </c:pt>
                <c:pt idx="42">
                  <c:v>2.9604078020955544E-3</c:v>
                </c:pt>
                <c:pt idx="43">
                  <c:v>2.9605743277349864E-3</c:v>
                </c:pt>
                <c:pt idx="44">
                  <c:v>2.9607619106270331E-3</c:v>
                </c:pt>
                <c:pt idx="45">
                  <c:v>2.9609661751068021E-3</c:v>
                </c:pt>
                <c:pt idx="46">
                  <c:v>2.9611880049380773E-3</c:v>
                </c:pt>
                <c:pt idx="47">
                  <c:v>2.9614230229910083E-3</c:v>
                </c:pt>
                <c:pt idx="48">
                  <c:v>2.9616721126880701E-3</c:v>
                </c:pt>
                <c:pt idx="49">
                  <c:v>2.9619317719016347E-3</c:v>
                </c:pt>
                <c:pt idx="50">
                  <c:v>2.9622020061809314E-3</c:v>
                </c:pt>
                <c:pt idx="51">
                  <c:v>2.9624810660428868E-3</c:v>
                </c:pt>
                <c:pt idx="52">
                  <c:v>2.9627672008634689E-3</c:v>
                </c:pt>
                <c:pt idx="53">
                  <c:v>2.9630604147277144E-3</c:v>
                </c:pt>
                <c:pt idx="54">
                  <c:v>2.9633589555226494E-3</c:v>
                </c:pt>
                <c:pt idx="55">
                  <c:v>2.9636610697927369E-3</c:v>
                </c:pt>
                <c:pt idx="56">
                  <c:v>2.9639676382157394E-3</c:v>
                </c:pt>
                <c:pt idx="57">
                  <c:v>2.9642769061486219E-3</c:v>
                </c:pt>
                <c:pt idx="58">
                  <c:v>2.9645871175052645E-3</c:v>
                </c:pt>
                <c:pt idx="59">
                  <c:v>2.9648991519202468E-3</c:v>
                </c:pt>
                <c:pt idx="60">
                  <c:v>2.9652112520278336E-3</c:v>
                </c:pt>
                <c:pt idx="61">
                  <c:v>2.9655225384161207E-3</c:v>
                </c:pt>
                <c:pt idx="62">
                  <c:v>2.9658321309355569E-3</c:v>
                </c:pt>
                <c:pt idx="63">
                  <c:v>2.9661400285046061E-3</c:v>
                </c:pt>
                <c:pt idx="64">
                  <c:v>2.9664444700877091E-3</c:v>
                </c:pt>
                <c:pt idx="65">
                  <c:v>2.9667454535367613E-3</c:v>
                </c:pt>
                <c:pt idx="66">
                  <c:v>2.9670420963932636E-3</c:v>
                </c:pt>
                <c:pt idx="67">
                  <c:v>2.9673326350210531E-3</c:v>
                </c:pt>
                <c:pt idx="68">
                  <c:v>2.9676170658161083E-3</c:v>
                </c:pt>
                <c:pt idx="69">
                  <c:v>2.9678936235695867E-3</c:v>
                </c:pt>
                <c:pt idx="70">
                  <c:v>2.968162303863835E-3</c:v>
                </c:pt>
                <c:pt idx="71">
                  <c:v>2.968421340099751E-3</c:v>
                </c:pt>
                <c:pt idx="72">
                  <c:v>2.9686680833150765E-3</c:v>
                </c:pt>
                <c:pt idx="73">
                  <c:v>2.968903408805827E-3</c:v>
                </c:pt>
                <c:pt idx="74">
                  <c:v>2.9691229032796336E-3</c:v>
                </c:pt>
                <c:pt idx="75">
                  <c:v>2.9693265597055853E-3</c:v>
                </c:pt>
                <c:pt idx="76">
                  <c:v>2.96951172615638E-3</c:v>
                </c:pt>
                <c:pt idx="77">
                  <c:v>2.9696757500138832E-3</c:v>
                </c:pt>
                <c:pt idx="78">
                  <c:v>2.9698159783227195E-3</c:v>
                </c:pt>
                <c:pt idx="79">
                  <c:v>2.9699288761432744E-3</c:v>
                </c:pt>
                <c:pt idx="80">
                  <c:v>2.9700100267538508E-3</c:v>
                </c:pt>
                <c:pt idx="81">
                  <c:v>2.9700576606994252E-3</c:v>
                </c:pt>
                <c:pt idx="82">
                  <c:v>2.9700647177101991E-3</c:v>
                </c:pt>
                <c:pt idx="83">
                  <c:v>2.9700250224608143E-3</c:v>
                </c:pt>
                <c:pt idx="84">
                  <c:v>2.9699350504903809E-3</c:v>
                </c:pt>
                <c:pt idx="85">
                  <c:v>2.9697851093192749E-3</c:v>
                </c:pt>
                <c:pt idx="86">
                  <c:v>2.9695672805950066E-3</c:v>
                </c:pt>
                <c:pt idx="87">
                  <c:v>2.9692718959305835E-3</c:v>
                </c:pt>
                <c:pt idx="88">
                  <c:v>2.9688866615641403E-3</c:v>
                </c:pt>
                <c:pt idx="89">
                  <c:v>2.9684001925898047E-3</c:v>
                </c:pt>
                <c:pt idx="90">
                  <c:v>2.9677949728520955E-3</c:v>
                </c:pt>
                <c:pt idx="91">
                  <c:v>2.9670535407778486E-3</c:v>
                </c:pt>
                <c:pt idx="92">
                  <c:v>2.9661514659313775E-3</c:v>
                </c:pt>
                <c:pt idx="93">
                  <c:v>2.9650696998934356E-3</c:v>
                </c:pt>
                <c:pt idx="94">
                  <c:v>2.9637761353189054E-3</c:v>
                </c:pt>
                <c:pt idx="95">
                  <c:v>2.96223535019102E-3</c:v>
                </c:pt>
                <c:pt idx="96">
                  <c:v>2.9604051728935833E-3</c:v>
                </c:pt>
                <c:pt idx="97">
                  <c:v>2.9582367962058837E-3</c:v>
                </c:pt>
                <c:pt idx="98">
                  <c:v>2.9556635686386365E-3</c:v>
                </c:pt>
              </c:numCache>
            </c:numRef>
          </c:xVal>
          <c:yVal>
            <c:numRef>
              <c:f>NRTL!$S$58:$S$156</c:f>
              <c:numCache>
                <c:formatCode>General</c:formatCode>
                <c:ptCount val="99"/>
                <c:pt idx="0">
                  <c:v>0.56828021413989549</c:v>
                </c:pt>
                <c:pt idx="1">
                  <c:v>0.30103144704601159</c:v>
                </c:pt>
                <c:pt idx="2">
                  <c:v>0.1380084965000008</c:v>
                </c:pt>
                <c:pt idx="3">
                  <c:v>3.8167970471822112E-2</c:v>
                </c:pt>
                <c:pt idx="4">
                  <c:v>-2.3288943999955351E-2</c:v>
                </c:pt>
                <c:pt idx="5">
                  <c:v>-6.0889362369877888E-2</c:v>
                </c:pt>
                <c:pt idx="6">
                  <c:v>-8.327039204095385E-2</c:v>
                </c:pt>
                <c:pt idx="7">
                  <c:v>-9.5762214208606172E-2</c:v>
                </c:pt>
                <c:pt idx="8">
                  <c:v>-0.10175632648622393</c:v>
                </c:pt>
                <c:pt idx="9">
                  <c:v>-0.10345037369317575</c:v>
                </c:pt>
                <c:pt idx="10">
                  <c:v>-0.10234419272016773</c:v>
                </c:pt>
                <c:pt idx="11">
                  <c:v>-9.9392304199309639E-2</c:v>
                </c:pt>
                <c:pt idx="12">
                  <c:v>-9.5304500445650503E-2</c:v>
                </c:pt>
                <c:pt idx="13">
                  <c:v>-9.0547530050200192E-2</c:v>
                </c:pt>
                <c:pt idx="14">
                  <c:v>-8.5451048404676072E-2</c:v>
                </c:pt>
                <c:pt idx="15">
                  <c:v>-8.0244268323697021E-2</c:v>
                </c:pt>
                <c:pt idx="16">
                  <c:v>-7.5086082053404848E-2</c:v>
                </c:pt>
                <c:pt idx="17">
                  <c:v>-7.0085213250457148E-2</c:v>
                </c:pt>
                <c:pt idx="18">
                  <c:v>-6.53136861374711E-2</c:v>
                </c:pt>
                <c:pt idx="19">
                  <c:v>-6.0823506158762822E-2</c:v>
                </c:pt>
                <c:pt idx="20">
                  <c:v>-5.6633626226338676E-2</c:v>
                </c:pt>
                <c:pt idx="21">
                  <c:v>-5.2766272122781642E-2</c:v>
                </c:pt>
                <c:pt idx="22">
                  <c:v>-4.9227234036123155E-2</c:v>
                </c:pt>
                <c:pt idx="23">
                  <c:v>-4.600921977915623E-2</c:v>
                </c:pt>
                <c:pt idx="24">
                  <c:v>-4.3111582266492754E-2</c:v>
                </c:pt>
                <c:pt idx="25">
                  <c:v>-4.0520624167019265E-2</c:v>
                </c:pt>
                <c:pt idx="26">
                  <c:v>-3.8229292365459522E-2</c:v>
                </c:pt>
                <c:pt idx="27">
                  <c:v>-3.621422472928388E-2</c:v>
                </c:pt>
                <c:pt idx="28">
                  <c:v>-3.4465247482522429E-2</c:v>
                </c:pt>
                <c:pt idx="29">
                  <c:v>-3.2965699913418176E-2</c:v>
                </c:pt>
                <c:pt idx="30">
                  <c:v>-3.1705528466851839E-2</c:v>
                </c:pt>
                <c:pt idx="31">
                  <c:v>-3.0664911078741412E-2</c:v>
                </c:pt>
                <c:pt idx="32">
                  <c:v>-2.9830618062372957E-2</c:v>
                </c:pt>
                <c:pt idx="33">
                  <c:v>-2.9186185924251217E-2</c:v>
                </c:pt>
                <c:pt idx="34">
                  <c:v>-2.8721725499495653E-2</c:v>
                </c:pt>
                <c:pt idx="35">
                  <c:v>-2.8424102156406145E-2</c:v>
                </c:pt>
                <c:pt idx="36">
                  <c:v>-2.8276932655698712E-2</c:v>
                </c:pt>
                <c:pt idx="37">
                  <c:v>-2.827039189463364E-2</c:v>
                </c:pt>
                <c:pt idx="38">
                  <c:v>-2.8394667892160826E-2</c:v>
                </c:pt>
                <c:pt idx="39">
                  <c:v>-2.8636688359292096E-2</c:v>
                </c:pt>
                <c:pt idx="40">
                  <c:v>-2.898992951052486E-2</c:v>
                </c:pt>
                <c:pt idx="41">
                  <c:v>-2.9438060179713697E-2</c:v>
                </c:pt>
                <c:pt idx="42">
                  <c:v>-2.9981107168958684E-2</c:v>
                </c:pt>
                <c:pt idx="43">
                  <c:v>-3.0602743027489297E-2</c:v>
                </c:pt>
                <c:pt idx="44">
                  <c:v>-3.1302998536778509E-2</c:v>
                </c:pt>
                <c:pt idx="45">
                  <c:v>-3.2065543415763224E-2</c:v>
                </c:pt>
                <c:pt idx="46">
                  <c:v>-3.2893681130233991E-2</c:v>
                </c:pt>
                <c:pt idx="47">
                  <c:v>-3.3771075054178652E-2</c:v>
                </c:pt>
                <c:pt idx="48">
                  <c:v>-3.470102717837726E-2</c:v>
                </c:pt>
                <c:pt idx="49">
                  <c:v>-3.5670466370526899E-2</c:v>
                </c:pt>
                <c:pt idx="50">
                  <c:v>-3.6679416692474175E-2</c:v>
                </c:pt>
                <c:pt idx="51">
                  <c:v>-3.7721349437156118E-2</c:v>
                </c:pt>
                <c:pt idx="52">
                  <c:v>-3.8789730953512111E-2</c:v>
                </c:pt>
                <c:pt idx="53">
                  <c:v>-3.9884578961946936E-2</c:v>
                </c:pt>
                <c:pt idx="54">
                  <c:v>-4.0999353359916085E-2</c:v>
                </c:pt>
                <c:pt idx="55">
                  <c:v>-4.2127508225581124E-2</c:v>
                </c:pt>
                <c:pt idx="56">
                  <c:v>-4.3272333665332882E-2</c:v>
                </c:pt>
                <c:pt idx="57">
                  <c:v>-4.4427278610700033E-2</c:v>
                </c:pt>
                <c:pt idx="58">
                  <c:v>-4.5585785736587385E-2</c:v>
                </c:pt>
                <c:pt idx="59">
                  <c:v>-4.6751140628197012E-2</c:v>
                </c:pt>
                <c:pt idx="60">
                  <c:v>-4.7916780412233351E-2</c:v>
                </c:pt>
                <c:pt idx="61">
                  <c:v>-4.9079420497657338E-2</c:v>
                </c:pt>
                <c:pt idx="62">
                  <c:v>-5.0235773094051306E-2</c:v>
                </c:pt>
                <c:pt idx="63">
                  <c:v>-5.138583352461825E-2</c:v>
                </c:pt>
                <c:pt idx="64">
                  <c:v>-5.2523022998722073E-2</c:v>
                </c:pt>
                <c:pt idx="65">
                  <c:v>-5.3647332211911973E-2</c:v>
                </c:pt>
                <c:pt idx="66">
                  <c:v>-5.4755463355897746E-2</c:v>
                </c:pt>
                <c:pt idx="67">
                  <c:v>-5.5840826356046355E-2</c:v>
                </c:pt>
                <c:pt idx="68">
                  <c:v>-5.690340558848047E-2</c:v>
                </c:pt>
                <c:pt idx="69">
                  <c:v>-5.7936604152766281E-2</c:v>
                </c:pt>
                <c:pt idx="70">
                  <c:v>-5.8940402891815798E-2</c:v>
                </c:pt>
                <c:pt idx="71">
                  <c:v>-5.990819886974013E-2</c:v>
                </c:pt>
                <c:pt idx="72">
                  <c:v>-6.0830091739003153E-2</c:v>
                </c:pt>
                <c:pt idx="73">
                  <c:v>-6.1709348250195487E-2</c:v>
                </c:pt>
                <c:pt idx="74">
                  <c:v>-6.2529474950722586E-2</c:v>
                </c:pt>
                <c:pt idx="75">
                  <c:v>-6.3290441333888045E-2</c:v>
                </c:pt>
                <c:pt idx="76">
                  <c:v>-6.3982334176979766E-2</c:v>
                </c:pt>
                <c:pt idx="77">
                  <c:v>-6.4595237257182025E-2</c:v>
                </c:pt>
                <c:pt idx="78">
                  <c:v>-6.5119232886227896E-2</c:v>
                </c:pt>
                <c:pt idx="79">
                  <c:v>-6.5541107608156568E-2</c:v>
                </c:pt>
                <c:pt idx="80">
                  <c:v>-6.5844353077054704E-2</c:v>
                </c:pt>
                <c:pt idx="81">
                  <c:v>-6.6022353947524426E-2</c:v>
                </c:pt>
                <c:pt idx="82">
                  <c:v>-6.6048725010877773E-2</c:v>
                </c:pt>
                <c:pt idx="83">
                  <c:v>-6.5900389672871193E-2</c:v>
                </c:pt>
                <c:pt idx="84">
                  <c:v>-6.5564179956428367E-2</c:v>
                </c:pt>
                <c:pt idx="85">
                  <c:v>-6.5003883002858795E-2</c:v>
                </c:pt>
                <c:pt idx="86">
                  <c:v>-6.4189921574538331E-2</c:v>
                </c:pt>
                <c:pt idx="87">
                  <c:v>-6.3086187370513788E-2</c:v>
                </c:pt>
                <c:pt idx="88">
                  <c:v>-6.1646774084240075E-2</c:v>
                </c:pt>
                <c:pt idx="89">
                  <c:v>-5.982918776253543E-2</c:v>
                </c:pt>
                <c:pt idx="90">
                  <c:v>-5.7568049070304959E-2</c:v>
                </c:pt>
                <c:pt idx="91">
                  <c:v>-5.4798215409884832E-2</c:v>
                </c:pt>
                <c:pt idx="92">
                  <c:v>-5.1428555395947442E-2</c:v>
                </c:pt>
                <c:pt idx="93">
                  <c:v>-4.7388102833477747E-2</c:v>
                </c:pt>
                <c:pt idx="94">
                  <c:v>-4.255719556571342E-2</c:v>
                </c:pt>
                <c:pt idx="95">
                  <c:v>-3.6803912389136204E-2</c:v>
                </c:pt>
                <c:pt idx="96">
                  <c:v>-2.9971292516969318E-2</c:v>
                </c:pt>
                <c:pt idx="97">
                  <c:v>-2.1877828448785362E-2</c:v>
                </c:pt>
                <c:pt idx="98">
                  <c:v>-1.2275733399073074E-2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9A1-4D82-9398-CBB0158D8579}"/>
            </c:ext>
          </c:extLst>
        </c:ser>
        <c:ser>
          <c:idx val="1"/>
          <c:order val="1"/>
          <c:tx>
            <c:strRef>
              <c:f>NRTL!$T$57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NRTL!$A$58:$A$156</c:f>
              <c:numCache>
                <c:formatCode>General</c:formatCode>
                <c:ptCount val="99"/>
                <c:pt idx="0">
                  <c:v>2.7987340766024711E-3</c:v>
                </c:pt>
                <c:pt idx="1">
                  <c:v>2.8713049535465931E-3</c:v>
                </c:pt>
                <c:pt idx="2">
                  <c:v>2.9152955060136715E-3</c:v>
                </c:pt>
                <c:pt idx="3">
                  <c:v>2.9421335293186553E-3</c:v>
                </c:pt>
                <c:pt idx="4">
                  <c:v>2.9586148948508267E-3</c:v>
                </c:pt>
                <c:pt idx="5">
                  <c:v>2.9686839467821845E-3</c:v>
                </c:pt>
                <c:pt idx="6">
                  <c:v>2.9746721539452336E-3</c:v>
                </c:pt>
                <c:pt idx="7">
                  <c:v>2.9780127363648709E-3</c:v>
                </c:pt>
                <c:pt idx="8">
                  <c:v>2.9796152601591474E-3</c:v>
                </c:pt>
                <c:pt idx="9">
                  <c:v>2.980068112436778E-3</c:v>
                </c:pt>
                <c:pt idx="10">
                  <c:v>2.979772410942797E-3</c:v>
                </c:pt>
                <c:pt idx="11">
                  <c:v>2.9789832730089225E-3</c:v>
                </c:pt>
                <c:pt idx="12">
                  <c:v>2.9778903552682753E-3</c:v>
                </c:pt>
                <c:pt idx="13">
                  <c:v>2.9766183650804571E-3</c:v>
                </c:pt>
                <c:pt idx="14">
                  <c:v>2.9752553959231862E-3</c:v>
                </c:pt>
                <c:pt idx="15">
                  <c:v>2.9738627205490942E-3</c:v>
                </c:pt>
                <c:pt idx="16">
                  <c:v>2.9724828346547509E-3</c:v>
                </c:pt>
                <c:pt idx="17">
                  <c:v>2.9711448355857588E-3</c:v>
                </c:pt>
                <c:pt idx="18">
                  <c:v>2.969868016095497E-3</c:v>
                </c:pt>
                <c:pt idx="19">
                  <c:v>2.9686663207180849E-3</c:v>
                </c:pt>
                <c:pt idx="20">
                  <c:v>2.967544852214783E-3</c:v>
                </c:pt>
                <c:pt idx="21">
                  <c:v>2.9665095899838773E-3</c:v>
                </c:pt>
                <c:pt idx="22">
                  <c:v>2.9655621134019095E-3</c:v>
                </c:pt>
                <c:pt idx="23">
                  <c:v>2.9647004970616854E-3</c:v>
                </c:pt>
                <c:pt idx="24">
                  <c:v>2.9639245918305348E-3</c:v>
                </c:pt>
                <c:pt idx="25">
                  <c:v>2.963230751223444E-3</c:v>
                </c:pt>
                <c:pt idx="26">
                  <c:v>2.9626171048476118E-3</c:v>
                </c:pt>
                <c:pt idx="27">
                  <c:v>2.9620774115234885E-3</c:v>
                </c:pt>
                <c:pt idx="28">
                  <c:v>2.961608959222495E-3</c:v>
                </c:pt>
                <c:pt idx="29">
                  <c:v>2.961207296059433E-3</c:v>
                </c:pt>
                <c:pt idx="30">
                  <c:v>2.9608697377202374E-3</c:v>
                </c:pt>
                <c:pt idx="31">
                  <c:v>2.9605909813293289E-3</c:v>
                </c:pt>
                <c:pt idx="32">
                  <c:v>2.960367488178513E-3</c:v>
                </c:pt>
                <c:pt idx="33">
                  <c:v>2.9601948518659296E-3</c:v>
                </c:pt>
                <c:pt idx="34">
                  <c:v>2.9600704259955756E-3</c:v>
                </c:pt>
                <c:pt idx="35">
                  <c:v>2.9599906937892591E-3</c:v>
                </c:pt>
                <c:pt idx="36">
                  <c:v>2.9599512673623343E-3</c:v>
                </c:pt>
                <c:pt idx="37">
                  <c:v>2.9599495151010707E-3</c:v>
                </c:pt>
                <c:pt idx="38">
                  <c:v>2.9599828084198492E-3</c:v>
                </c:pt>
                <c:pt idx="39">
                  <c:v>2.9600476449268926E-3</c:v>
                </c:pt>
                <c:pt idx="40">
                  <c:v>2.9601422762783672E-3</c:v>
                </c:pt>
                <c:pt idx="41">
                  <c:v>2.9602623266063348E-3</c:v>
                </c:pt>
                <c:pt idx="42">
                  <c:v>2.9604078020955544E-3</c:v>
                </c:pt>
                <c:pt idx="43">
                  <c:v>2.9605743277349864E-3</c:v>
                </c:pt>
                <c:pt idx="44">
                  <c:v>2.9607619106270331E-3</c:v>
                </c:pt>
                <c:pt idx="45">
                  <c:v>2.9609661751068021E-3</c:v>
                </c:pt>
                <c:pt idx="46">
                  <c:v>2.9611880049380773E-3</c:v>
                </c:pt>
                <c:pt idx="47">
                  <c:v>2.9614230229910083E-3</c:v>
                </c:pt>
                <c:pt idx="48">
                  <c:v>2.9616721126880701E-3</c:v>
                </c:pt>
                <c:pt idx="49">
                  <c:v>2.9619317719016347E-3</c:v>
                </c:pt>
                <c:pt idx="50">
                  <c:v>2.9622020061809314E-3</c:v>
                </c:pt>
                <c:pt idx="51">
                  <c:v>2.9624810660428868E-3</c:v>
                </c:pt>
                <c:pt idx="52">
                  <c:v>2.9627672008634689E-3</c:v>
                </c:pt>
                <c:pt idx="53">
                  <c:v>2.9630604147277144E-3</c:v>
                </c:pt>
                <c:pt idx="54">
                  <c:v>2.9633589555226494E-3</c:v>
                </c:pt>
                <c:pt idx="55">
                  <c:v>2.9636610697927369E-3</c:v>
                </c:pt>
                <c:pt idx="56">
                  <c:v>2.9639676382157394E-3</c:v>
                </c:pt>
                <c:pt idx="57">
                  <c:v>2.9642769061486219E-3</c:v>
                </c:pt>
                <c:pt idx="58">
                  <c:v>2.9645871175052645E-3</c:v>
                </c:pt>
                <c:pt idx="59">
                  <c:v>2.9648991519202468E-3</c:v>
                </c:pt>
                <c:pt idx="60">
                  <c:v>2.9652112520278336E-3</c:v>
                </c:pt>
                <c:pt idx="61">
                  <c:v>2.9655225384161207E-3</c:v>
                </c:pt>
                <c:pt idx="62">
                  <c:v>2.9658321309355569E-3</c:v>
                </c:pt>
                <c:pt idx="63">
                  <c:v>2.9661400285046061E-3</c:v>
                </c:pt>
                <c:pt idx="64">
                  <c:v>2.9664444700877091E-3</c:v>
                </c:pt>
                <c:pt idx="65">
                  <c:v>2.9667454535367613E-3</c:v>
                </c:pt>
                <c:pt idx="66">
                  <c:v>2.9670420963932636E-3</c:v>
                </c:pt>
                <c:pt idx="67">
                  <c:v>2.9673326350210531E-3</c:v>
                </c:pt>
                <c:pt idx="68">
                  <c:v>2.9676170658161083E-3</c:v>
                </c:pt>
                <c:pt idx="69">
                  <c:v>2.9678936235695867E-3</c:v>
                </c:pt>
                <c:pt idx="70">
                  <c:v>2.968162303863835E-3</c:v>
                </c:pt>
                <c:pt idx="71">
                  <c:v>2.968421340099751E-3</c:v>
                </c:pt>
                <c:pt idx="72">
                  <c:v>2.9686680833150765E-3</c:v>
                </c:pt>
                <c:pt idx="73">
                  <c:v>2.968903408805827E-3</c:v>
                </c:pt>
                <c:pt idx="74">
                  <c:v>2.9691229032796336E-3</c:v>
                </c:pt>
                <c:pt idx="75">
                  <c:v>2.9693265597055853E-3</c:v>
                </c:pt>
                <c:pt idx="76">
                  <c:v>2.96951172615638E-3</c:v>
                </c:pt>
                <c:pt idx="77">
                  <c:v>2.9696757500138832E-3</c:v>
                </c:pt>
                <c:pt idx="78">
                  <c:v>2.9698159783227195E-3</c:v>
                </c:pt>
                <c:pt idx="79">
                  <c:v>2.9699288761432744E-3</c:v>
                </c:pt>
                <c:pt idx="80">
                  <c:v>2.9700100267538508E-3</c:v>
                </c:pt>
                <c:pt idx="81">
                  <c:v>2.9700576606994252E-3</c:v>
                </c:pt>
                <c:pt idx="82">
                  <c:v>2.9700647177101991E-3</c:v>
                </c:pt>
                <c:pt idx="83">
                  <c:v>2.9700250224608143E-3</c:v>
                </c:pt>
                <c:pt idx="84">
                  <c:v>2.9699350504903809E-3</c:v>
                </c:pt>
                <c:pt idx="85">
                  <c:v>2.9697851093192749E-3</c:v>
                </c:pt>
                <c:pt idx="86">
                  <c:v>2.9695672805950066E-3</c:v>
                </c:pt>
                <c:pt idx="87">
                  <c:v>2.9692718959305835E-3</c:v>
                </c:pt>
                <c:pt idx="88">
                  <c:v>2.9688866615641403E-3</c:v>
                </c:pt>
                <c:pt idx="89">
                  <c:v>2.9684001925898047E-3</c:v>
                </c:pt>
                <c:pt idx="90">
                  <c:v>2.9677949728520955E-3</c:v>
                </c:pt>
                <c:pt idx="91">
                  <c:v>2.9670535407778486E-3</c:v>
                </c:pt>
                <c:pt idx="92">
                  <c:v>2.9661514659313775E-3</c:v>
                </c:pt>
                <c:pt idx="93">
                  <c:v>2.9650696998934356E-3</c:v>
                </c:pt>
                <c:pt idx="94">
                  <c:v>2.9637761353189054E-3</c:v>
                </c:pt>
                <c:pt idx="95">
                  <c:v>2.96223535019102E-3</c:v>
                </c:pt>
                <c:pt idx="96">
                  <c:v>2.9604051728935833E-3</c:v>
                </c:pt>
                <c:pt idx="97">
                  <c:v>2.9582367962058837E-3</c:v>
                </c:pt>
                <c:pt idx="98">
                  <c:v>2.9556635686386365E-3</c:v>
                </c:pt>
              </c:numCache>
            </c:numRef>
          </c:xVal>
          <c:yVal>
            <c:numRef>
              <c:f>NRTL!$T$58:$T$156</c:f>
              <c:numCache>
                <c:formatCode>General</c:formatCode>
                <c:ptCount val="99"/>
                <c:pt idx="0">
                  <c:v>-0.5812577075365124</c:v>
                </c:pt>
                <c:pt idx="1">
                  <c:v>-0.94768858401467537</c:v>
                </c:pt>
                <c:pt idx="2">
                  <c:v>-1.1711797039649841</c:v>
                </c:pt>
                <c:pt idx="3">
                  <c:v>-1.308040411383403</c:v>
                </c:pt>
                <c:pt idx="4">
                  <c:v>-1.3922804140968978</c:v>
                </c:pt>
                <c:pt idx="5">
                  <c:v>-1.4438181545866142</c:v>
                </c:pt>
                <c:pt idx="6">
                  <c:v>-1.4744945074041373</c:v>
                </c:pt>
                <c:pt idx="7">
                  <c:v>-1.4916161016462095</c:v>
                </c:pt>
                <c:pt idx="8">
                  <c:v>-1.4998317245393016</c:v>
                </c:pt>
                <c:pt idx="9">
                  <c:v>-1.5021536056211215</c:v>
                </c:pt>
                <c:pt idx="10">
                  <c:v>-1.5006374612421347</c:v>
                </c:pt>
                <c:pt idx="11">
                  <c:v>-1.4965915631500939</c:v>
                </c:pt>
                <c:pt idx="12">
                  <c:v>-1.4909887506873194</c:v>
                </c:pt>
                <c:pt idx="13">
                  <c:v>-1.4844687471859495</c:v>
                </c:pt>
                <c:pt idx="14">
                  <c:v>-1.4774833785615911</c:v>
                </c:pt>
                <c:pt idx="15">
                  <c:v>-1.4703468065634691</c:v>
                </c:pt>
                <c:pt idx="16">
                  <c:v>-1.463276813309214</c:v>
                </c:pt>
                <c:pt idx="17">
                  <c:v>-1.4564224208072609</c:v>
                </c:pt>
                <c:pt idx="18">
                  <c:v>-1.4498823511070047</c:v>
                </c:pt>
                <c:pt idx="19">
                  <c:v>-1.4437278886727041</c:v>
                </c:pt>
                <c:pt idx="20">
                  <c:v>-1.4379850150214231</c:v>
                </c:pt>
                <c:pt idx="21">
                  <c:v>-1.432684197715637</c:v>
                </c:pt>
                <c:pt idx="22">
                  <c:v>-1.4278333767074298</c:v>
                </c:pt>
                <c:pt idx="23">
                  <c:v>-1.4234225601612001</c:v>
                </c:pt>
                <c:pt idx="24">
                  <c:v>-1.4194508640844756</c:v>
                </c:pt>
                <c:pt idx="25">
                  <c:v>-1.4158995165934416</c:v>
                </c:pt>
                <c:pt idx="26">
                  <c:v>-1.4127588524401555</c:v>
                </c:pt>
                <c:pt idx="27">
                  <c:v>-1.4099968516941921</c:v>
                </c:pt>
                <c:pt idx="28">
                  <c:v>-1.4075995709871922</c:v>
                </c:pt>
                <c:pt idx="29">
                  <c:v>-1.4055441751756463</c:v>
                </c:pt>
                <c:pt idx="30">
                  <c:v>-1.403816885127632</c:v>
                </c:pt>
                <c:pt idx="31">
                  <c:v>-1.4023905319931353</c:v>
                </c:pt>
                <c:pt idx="32">
                  <c:v>-1.4012469827438896</c:v>
                </c:pt>
                <c:pt idx="33">
                  <c:v>-1.4003636716633829</c:v>
                </c:pt>
                <c:pt idx="34">
                  <c:v>-1.3997270441999461</c:v>
                </c:pt>
                <c:pt idx="35">
                  <c:v>-1.3993190971845249</c:v>
                </c:pt>
                <c:pt idx="36">
                  <c:v>-1.3991173745400103</c:v>
                </c:pt>
                <c:pt idx="37">
                  <c:v>-1.3991084092334558</c:v>
                </c:pt>
                <c:pt idx="38">
                  <c:v>-1.399278752158198</c:v>
                </c:pt>
                <c:pt idx="39">
                  <c:v>-1.3996104853150599</c:v>
                </c:pt>
                <c:pt idx="40">
                  <c:v>-1.4000946665887417</c:v>
                </c:pt>
                <c:pt idx="41">
                  <c:v>-1.4007089110421791</c:v>
                </c:pt>
                <c:pt idx="42">
                  <c:v>-1.4014532552911836</c:v>
                </c:pt>
                <c:pt idx="43">
                  <c:v>-1.4023053194743893</c:v>
                </c:pt>
                <c:pt idx="44">
                  <c:v>-1.4032651456439713</c:v>
                </c:pt>
                <c:pt idx="45">
                  <c:v>-1.4043103500718319</c:v>
                </c:pt>
                <c:pt idx="46">
                  <c:v>-1.4054454606106277</c:v>
                </c:pt>
                <c:pt idx="47">
                  <c:v>-1.4066480848639717</c:v>
                </c:pt>
                <c:pt idx="48">
                  <c:v>-1.4079227486692978</c:v>
                </c:pt>
                <c:pt idx="49">
                  <c:v>-1.4092515356072222</c:v>
                </c:pt>
                <c:pt idx="50">
                  <c:v>-1.4106344785495131</c:v>
                </c:pt>
                <c:pt idx="51">
                  <c:v>-1.4120626286567697</c:v>
                </c:pt>
                <c:pt idx="52">
                  <c:v>-1.413527030335312</c:v>
                </c:pt>
                <c:pt idx="53">
                  <c:v>-1.4150277077933817</c:v>
                </c:pt>
                <c:pt idx="54">
                  <c:v>-1.4165556966235571</c:v>
                </c:pt>
                <c:pt idx="55">
                  <c:v>-1.4181020244683804</c:v>
                </c:pt>
                <c:pt idx="56">
                  <c:v>-1.4196712009290371</c:v>
                </c:pt>
                <c:pt idx="57">
                  <c:v>-1.4212542466170017</c:v>
                </c:pt>
                <c:pt idx="58">
                  <c:v>-1.4228421735963128</c:v>
                </c:pt>
                <c:pt idx="59">
                  <c:v>-1.4244394852915334</c:v>
                </c:pt>
                <c:pt idx="60">
                  <c:v>-1.4260371861871102</c:v>
                </c:pt>
                <c:pt idx="61">
                  <c:v>-1.4276307742157046</c:v>
                </c:pt>
                <c:pt idx="62">
                  <c:v>-1.4292157429392389</c:v>
                </c:pt>
                <c:pt idx="63">
                  <c:v>-1.4307920859681582</c:v>
                </c:pt>
                <c:pt idx="64">
                  <c:v>-1.4323507860418025</c:v>
                </c:pt>
                <c:pt idx="65">
                  <c:v>-1.4338918304487023</c:v>
                </c:pt>
                <c:pt idx="66">
                  <c:v>-1.4354106990652</c:v>
                </c:pt>
                <c:pt idx="67">
                  <c:v>-1.4368983592154081</c:v>
                </c:pt>
                <c:pt idx="68">
                  <c:v>-1.4383547895548787</c:v>
                </c:pt>
                <c:pt idx="69">
                  <c:v>-1.4397709480829664</c:v>
                </c:pt>
                <c:pt idx="70">
                  <c:v>-1.4411468086285386</c:v>
                </c:pt>
                <c:pt idx="71">
                  <c:v>-1.4424733209459417</c:v>
                </c:pt>
                <c:pt idx="72">
                  <c:v>-1.4437369152082613</c:v>
                </c:pt>
                <c:pt idx="73">
                  <c:v>-1.4449420691101449</c:v>
                </c:pt>
                <c:pt idx="74">
                  <c:v>-1.4460661760095184</c:v>
                </c:pt>
                <c:pt idx="75">
                  <c:v>-1.4471091942307457</c:v>
                </c:pt>
                <c:pt idx="76">
                  <c:v>-1.4480575363582768</c:v>
                </c:pt>
                <c:pt idx="77">
                  <c:v>-1.4488976108781735</c:v>
                </c:pt>
                <c:pt idx="78">
                  <c:v>-1.4496158242745791</c:v>
                </c:pt>
                <c:pt idx="79">
                  <c:v>-1.45019406569624</c:v>
                </c:pt>
                <c:pt idx="80">
                  <c:v>-1.4506097081555471</c:v>
                </c:pt>
                <c:pt idx="81">
                  <c:v>-1.4508536844546109</c:v>
                </c:pt>
                <c:pt idx="82">
                  <c:v>-1.4508898298620272</c:v>
                </c:pt>
                <c:pt idx="83">
                  <c:v>-1.4506865145318395</c:v>
                </c:pt>
                <c:pt idx="84">
                  <c:v>-1.4502256897417494</c:v>
                </c:pt>
                <c:pt idx="85">
                  <c:v>-1.4494577202462757</c:v>
                </c:pt>
                <c:pt idx="86">
                  <c:v>-1.4483420656965895</c:v>
                </c:pt>
                <c:pt idx="87">
                  <c:v>-1.4468292336843527</c:v>
                </c:pt>
                <c:pt idx="88">
                  <c:v>-1.4448563017852092</c:v>
                </c:pt>
                <c:pt idx="89">
                  <c:v>-1.442365024179892</c:v>
                </c:pt>
                <c:pt idx="90">
                  <c:v>-1.4392657864220737</c:v>
                </c:pt>
                <c:pt idx="91">
                  <c:v>-1.435469297478863</c:v>
                </c:pt>
                <c:pt idx="92">
                  <c:v>-1.4308506431486359</c:v>
                </c:pt>
                <c:pt idx="93">
                  <c:v>-1.4253125468379815</c:v>
                </c:pt>
                <c:pt idx="94">
                  <c:v>-1.4186909836261961</c:v>
                </c:pt>
                <c:pt idx="95">
                  <c:v>-1.4108051216164803</c:v>
                </c:pt>
                <c:pt idx="96">
                  <c:v>-1.401439802535607</c:v>
                </c:pt>
                <c:pt idx="97">
                  <c:v>-1.3903462151070298</c:v>
                </c:pt>
                <c:pt idx="98">
                  <c:v>-1.3771846894741624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9A1-4D82-9398-CBB0158D8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314209"/>
        <c:axId val="540055026"/>
      </c:scatterChart>
      <c:valAx>
        <c:axId val="182331420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40055026"/>
        <c:crosses val="autoZero"/>
        <c:crossBetween val="midCat"/>
      </c:valAx>
      <c:valAx>
        <c:axId val="5400550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3314209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NRTL!$P$2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90-4B78-84D4-9CA84B2DF902}"/>
            </c:ext>
          </c:extLst>
        </c:ser>
        <c:ser>
          <c:idx val="1"/>
          <c:order val="1"/>
          <c:tx>
            <c:strRef>
              <c:f>NRTL!$Y$57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NRTL!$Y$58:$Y$156</c:f>
              <c:numCache>
                <c:formatCode>General</c:formatCode>
                <c:ptCount val="99"/>
                <c:pt idx="0">
                  <c:v>14.971314260302863</c:v>
                </c:pt>
                <c:pt idx="1">
                  <c:v>23.679669780706252</c:v>
                </c:pt>
                <c:pt idx="2">
                  <c:v>28.666616711593889</c:v>
                </c:pt>
                <c:pt idx="3">
                  <c:v>31.536568252826473</c:v>
                </c:pt>
                <c:pt idx="4">
                  <c:v>33.168198766953758</c:v>
                </c:pt>
                <c:pt idx="5">
                  <c:v>34.047757155317896</c:v>
                </c:pt>
                <c:pt idx="6">
                  <c:v>34.454211597721617</c:v>
                </c:pt>
                <c:pt idx="7">
                  <c:v>34.555687922427126</c:v>
                </c:pt>
                <c:pt idx="8">
                  <c:v>34.457484013944793</c:v>
                </c:pt>
                <c:pt idx="9">
                  <c:v>34.227128988132314</c:v>
                </c:pt>
                <c:pt idx="10">
                  <c:v>33.910399891569249</c:v>
                </c:pt>
                <c:pt idx="11">
                  <c:v>33.536315827238887</c:v>
                </c:pt>
                <c:pt idx="12">
                  <c:v>33.12641768923848</c:v>
                </c:pt>
                <c:pt idx="13">
                  <c:v>32.694862146213673</c:v>
                </c:pt>
                <c:pt idx="14">
                  <c:v>32.251655805247893</c:v>
                </c:pt>
                <c:pt idx="15">
                  <c:v>31.803768080435333</c:v>
                </c:pt>
                <c:pt idx="16">
                  <c:v>31.35604231161323</c:v>
                </c:pt>
                <c:pt idx="17">
                  <c:v>30.911803497499616</c:v>
                </c:pt>
                <c:pt idx="18">
                  <c:v>30.473263608249187</c:v>
                </c:pt>
                <c:pt idx="19">
                  <c:v>30.04202747065181</c:v>
                </c:pt>
                <c:pt idx="20">
                  <c:v>29.618689551830112</c:v>
                </c:pt>
                <c:pt idx="21">
                  <c:v>29.203945117788365</c:v>
                </c:pt>
                <c:pt idx="22">
                  <c:v>28.797984651954103</c:v>
                </c:pt>
                <c:pt idx="23">
                  <c:v>28.400595116864039</c:v>
                </c:pt>
                <c:pt idx="24">
                  <c:v>28.011765622576281</c:v>
                </c:pt>
                <c:pt idx="25">
                  <c:v>27.631081915855926</c:v>
                </c:pt>
                <c:pt idx="26">
                  <c:v>27.258331887421065</c:v>
                </c:pt>
                <c:pt idx="27">
                  <c:v>26.892799269318164</c:v>
                </c:pt>
                <c:pt idx="28">
                  <c:v>26.534171674403847</c:v>
                </c:pt>
                <c:pt idx="29">
                  <c:v>26.181935189641521</c:v>
                </c:pt>
                <c:pt idx="30">
                  <c:v>25.835777868338315</c:v>
                </c:pt>
                <c:pt idx="31">
                  <c:v>25.495085332390683</c:v>
                </c:pt>
                <c:pt idx="32">
                  <c:v>25.159445100722358</c:v>
                </c:pt>
                <c:pt idx="33">
                  <c:v>24.828343948633965</c:v>
                </c:pt>
                <c:pt idx="34">
                  <c:v>24.501470457305238</c:v>
                </c:pt>
                <c:pt idx="35">
                  <c:v>24.178412407758241</c:v>
                </c:pt>
                <c:pt idx="36">
                  <c:v>23.858656770480355</c:v>
                </c:pt>
                <c:pt idx="37">
                  <c:v>23.541892240385966</c:v>
                </c:pt>
                <c:pt idx="38">
                  <c:v>23.22780750862022</c:v>
                </c:pt>
                <c:pt idx="39">
                  <c:v>22.915990399635746</c:v>
                </c:pt>
                <c:pt idx="40">
                  <c:v>22.606230406961334</c:v>
                </c:pt>
                <c:pt idx="41">
                  <c:v>22.298014432707109</c:v>
                </c:pt>
                <c:pt idx="42">
                  <c:v>21.991333575391305</c:v>
                </c:pt>
                <c:pt idx="43">
                  <c:v>21.685674622266291</c:v>
                </c:pt>
                <c:pt idx="44">
                  <c:v>21.381028546885631</c:v>
                </c:pt>
                <c:pt idx="45">
                  <c:v>21.076881989344404</c:v>
                </c:pt>
                <c:pt idx="46">
                  <c:v>20.773326629152709</c:v>
                </c:pt>
                <c:pt idx="47">
                  <c:v>20.469848937604773</c:v>
                </c:pt>
                <c:pt idx="48">
                  <c:v>20.166540433659662</c:v>
                </c:pt>
                <c:pt idx="49">
                  <c:v>19.862988261810386</c:v>
                </c:pt>
                <c:pt idx="50">
                  <c:v>19.559182909648431</c:v>
                </c:pt>
                <c:pt idx="51">
                  <c:v>19.254913053382747</c:v>
                </c:pt>
                <c:pt idx="52">
                  <c:v>18.949967269639831</c:v>
                </c:pt>
                <c:pt idx="53">
                  <c:v>18.644335772712534</c:v>
                </c:pt>
                <c:pt idx="54">
                  <c:v>18.337806946663299</c:v>
                </c:pt>
                <c:pt idx="55">
                  <c:v>18.030169069619685</c:v>
                </c:pt>
                <c:pt idx="56">
                  <c:v>17.721512943208182</c:v>
                </c:pt>
                <c:pt idx="57">
                  <c:v>17.411626650383006</c:v>
                </c:pt>
                <c:pt idx="58">
                  <c:v>17.100298163631727</c:v>
                </c:pt>
                <c:pt idx="59">
                  <c:v>16.78761799705692</c:v>
                </c:pt>
                <c:pt idx="60">
                  <c:v>16.473373920652875</c:v>
                </c:pt>
                <c:pt idx="61">
                  <c:v>16.157454479916094</c:v>
                </c:pt>
                <c:pt idx="62">
                  <c:v>15.839748115378896</c:v>
                </c:pt>
                <c:pt idx="63">
                  <c:v>15.520244055891869</c:v>
                </c:pt>
                <c:pt idx="64">
                  <c:v>15.198729640160295</c:v>
                </c:pt>
                <c:pt idx="65">
                  <c:v>14.875193887695755</c:v>
                </c:pt>
                <c:pt idx="66">
                  <c:v>14.549524818078634</c:v>
                </c:pt>
                <c:pt idx="67">
                  <c:v>14.221509439028546</c:v>
                </c:pt>
                <c:pt idx="68">
                  <c:v>13.891136451031469</c:v>
                </c:pt>
                <c:pt idx="69">
                  <c:v>13.558192639063654</c:v>
                </c:pt>
                <c:pt idx="70">
                  <c:v>13.22266648857744</c:v>
                </c:pt>
                <c:pt idx="71">
                  <c:v>12.884344560988827</c:v>
                </c:pt>
                <c:pt idx="72">
                  <c:v>12.542912388512477</c:v>
                </c:pt>
                <c:pt idx="73">
                  <c:v>12.198459037056734</c:v>
                </c:pt>
                <c:pt idx="74">
                  <c:v>11.850467984818046</c:v>
                </c:pt>
                <c:pt idx="75">
                  <c:v>11.498927163592558</c:v>
                </c:pt>
                <c:pt idx="76">
                  <c:v>11.143521653064814</c:v>
                </c:pt>
                <c:pt idx="77">
                  <c:v>10.783936422523897</c:v>
                </c:pt>
                <c:pt idx="78">
                  <c:v>10.419856336469982</c:v>
                </c:pt>
                <c:pt idx="79">
                  <c:v>10.05086524310288</c:v>
                </c:pt>
                <c:pt idx="80">
                  <c:v>9.6764459832131742</c:v>
                </c:pt>
                <c:pt idx="81">
                  <c:v>9.2963840733366379</c:v>
                </c:pt>
                <c:pt idx="82">
                  <c:v>8.9098594644612117</c:v>
                </c:pt>
                <c:pt idx="83">
                  <c:v>8.5161529960078273</c:v>
                </c:pt>
                <c:pt idx="84">
                  <c:v>8.1148482459735156</c:v>
                </c:pt>
                <c:pt idx="85">
                  <c:v>7.7048224365526439</c:v>
                </c:pt>
                <c:pt idx="86">
                  <c:v>7.285154729087389</c:v>
                </c:pt>
                <c:pt idx="87">
                  <c:v>6.8547226539813533</c:v>
                </c:pt>
                <c:pt idx="88">
                  <c:v>6.4121013408932033</c:v>
                </c:pt>
                <c:pt idx="89">
                  <c:v>5.9559672697118247</c:v>
                </c:pt>
                <c:pt idx="90">
                  <c:v>5.4842913346940128</c:v>
                </c:pt>
                <c:pt idx="91">
                  <c:v>4.9950454191258453</c:v>
                </c:pt>
                <c:pt idx="92">
                  <c:v>4.4853957957016437</c:v>
                </c:pt>
                <c:pt idx="93">
                  <c:v>3.9531158114125269</c:v>
                </c:pt>
                <c:pt idx="94">
                  <c:v>3.3944684995599177</c:v>
                </c:pt>
                <c:pt idx="95">
                  <c:v>2.8053173107625056</c:v>
                </c:pt>
                <c:pt idx="96">
                  <c:v>2.180724271648677</c:v>
                </c:pt>
                <c:pt idx="97">
                  <c:v>1.5149521277378379</c:v>
                </c:pt>
                <c:pt idx="98">
                  <c:v>0.80015753400720246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90-4B78-84D4-9CA84B2DF902}"/>
            </c:ext>
          </c:extLst>
        </c:ser>
        <c:ser>
          <c:idx val="2"/>
          <c:order val="2"/>
          <c:tx>
            <c:strRef>
              <c:f>NRTL!$Q$2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90-4B78-84D4-9CA84B2DF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7478056"/>
        <c:axId val="71441521"/>
      </c:scatterChart>
      <c:valAx>
        <c:axId val="201747805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1441521"/>
        <c:crosses val="autoZero"/>
        <c:crossBetween val="midCat"/>
      </c:valAx>
      <c:valAx>
        <c:axId val="714415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17478056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NRTL!$P$2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17-4A5D-98D1-213B88034B11}"/>
            </c:ext>
          </c:extLst>
        </c:ser>
        <c:ser>
          <c:idx val="1"/>
          <c:order val="1"/>
          <c:tx>
            <c:strRef>
              <c:f>NRTL!$Z$57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NRTL!$Z$58:$Z$156</c:f>
              <c:numCache>
                <c:formatCode>General</c:formatCode>
                <c:ptCount val="99"/>
                <c:pt idx="0">
                  <c:v>15.572183278197144</c:v>
                </c:pt>
                <c:pt idx="1">
                  <c:v>24.328382714175973</c:v>
                </c:pt>
                <c:pt idx="2">
                  <c:v>29.308091850502763</c:v>
                </c:pt>
                <c:pt idx="3">
                  <c:v>32.16040417834455</c:v>
                </c:pt>
                <c:pt idx="4">
                  <c:v>33.776013136956976</c:v>
                </c:pt>
                <c:pt idx="5">
                  <c:v>34.643512113165571</c:v>
                </c:pt>
                <c:pt idx="6">
                  <c:v>35.041594440840754</c:v>
                </c:pt>
                <c:pt idx="7">
                  <c:v>35.137553400367153</c:v>
                </c:pt>
                <c:pt idx="8">
                  <c:v>35.035882218105598</c:v>
                </c:pt>
                <c:pt idx="9">
                  <c:v>34.803474065849457</c:v>
                </c:pt>
                <c:pt idx="10">
                  <c:v>34.485622060274011</c:v>
                </c:pt>
                <c:pt idx="11">
                  <c:v>34.111019262379159</c:v>
                </c:pt>
                <c:pt idx="12">
                  <c:v>33.70095867692504</c:v>
                </c:pt>
                <c:pt idx="13">
                  <c:v>33.269433251861699</c:v>
                </c:pt>
                <c:pt idx="14">
                  <c:v>32.826335877750751</c:v>
                </c:pt>
                <c:pt idx="15">
                  <c:v>32.378559387180701</c:v>
                </c:pt>
                <c:pt idx="16">
                  <c:v>31.930896554174353</c:v>
                </c:pt>
                <c:pt idx="17">
                  <c:v>31.48664009359004</c:v>
                </c:pt>
                <c:pt idx="18">
                  <c:v>31.047982660514378</c:v>
                </c:pt>
                <c:pt idx="19">
                  <c:v>30.616516849648235</c:v>
                </c:pt>
                <c:pt idx="20">
                  <c:v>30.192835194685017</c:v>
                </c:pt>
                <c:pt idx="21">
                  <c:v>29.777630167680343</c:v>
                </c:pt>
                <c:pt idx="22">
                  <c:v>29.371094178415774</c:v>
                </c:pt>
                <c:pt idx="23">
                  <c:v>28.973019573752879</c:v>
                </c:pt>
                <c:pt idx="24">
                  <c:v>28.583398636979666</c:v>
                </c:pt>
                <c:pt idx="25">
                  <c:v>28.201823587150045</c:v>
                </c:pt>
                <c:pt idx="26">
                  <c:v>27.828086578412979</c:v>
                </c:pt>
                <c:pt idx="27">
                  <c:v>27.461479699335086</c:v>
                </c:pt>
                <c:pt idx="28">
                  <c:v>27.101694972213522</c:v>
                </c:pt>
                <c:pt idx="29">
                  <c:v>26.748224352380987</c:v>
                </c:pt>
                <c:pt idx="30">
                  <c:v>26.400759727501168</c:v>
                </c:pt>
                <c:pt idx="31">
                  <c:v>26.05869291685633</c:v>
                </c:pt>
                <c:pt idx="32">
                  <c:v>25.721615670624772</c:v>
                </c:pt>
                <c:pt idx="33">
                  <c:v>25.389019669149945</c:v>
                </c:pt>
                <c:pt idx="34">
                  <c:v>25.060596522199603</c:v>
                </c:pt>
                <c:pt idx="35">
                  <c:v>24.735937768216388</c:v>
                </c:pt>
                <c:pt idx="36">
                  <c:v>24.414534873557443</c:v>
                </c:pt>
                <c:pt idx="37">
                  <c:v>24.096079231726094</c:v>
                </c:pt>
                <c:pt idx="38">
                  <c:v>23.780262162592408</c:v>
                </c:pt>
                <c:pt idx="39">
                  <c:v>23.46667491160332</c:v>
                </c:pt>
                <c:pt idx="40">
                  <c:v>23.155108648984481</c:v>
                </c:pt>
                <c:pt idx="41">
                  <c:v>22.845054468929732</c:v>
                </c:pt>
                <c:pt idx="42">
                  <c:v>22.536503388781227</c:v>
                </c:pt>
                <c:pt idx="43">
                  <c:v>22.228946348198917</c:v>
                </c:pt>
                <c:pt idx="44">
                  <c:v>21.922374208318558</c:v>
                </c:pt>
                <c:pt idx="45">
                  <c:v>21.616277750899485</c:v>
                </c:pt>
                <c:pt idx="46">
                  <c:v>21.310747677460938</c:v>
                </c:pt>
                <c:pt idx="47">
                  <c:v>21.005274608406694</c:v>
                </c:pt>
                <c:pt idx="48">
                  <c:v>20.699949082139312</c:v>
                </c:pt>
                <c:pt idx="49">
                  <c:v>20.394361554161151</c:v>
                </c:pt>
                <c:pt idx="50">
                  <c:v>20.088502396165552</c:v>
                </c:pt>
                <c:pt idx="51">
                  <c:v>19.782161895113916</c:v>
                </c:pt>
                <c:pt idx="52">
                  <c:v>19.475130252301994</c:v>
                </c:pt>
                <c:pt idx="53">
                  <c:v>19.167397582413685</c:v>
                </c:pt>
                <c:pt idx="54">
                  <c:v>18.858753912561099</c:v>
                </c:pt>
                <c:pt idx="55">
                  <c:v>18.548989181313402</c:v>
                </c:pt>
                <c:pt idx="56">
                  <c:v>18.238193237712039</c:v>
                </c:pt>
                <c:pt idx="57">
                  <c:v>17.926155840272088</c:v>
                </c:pt>
                <c:pt idx="58">
                  <c:v>17.612666655971509</c:v>
                </c:pt>
                <c:pt idx="59">
                  <c:v>17.297815259225786</c:v>
                </c:pt>
                <c:pt idx="60">
                  <c:v>16.98139113084909</c:v>
                </c:pt>
                <c:pt idx="61">
                  <c:v>16.663283657002012</c:v>
                </c:pt>
                <c:pt idx="62">
                  <c:v>16.343382128123608</c:v>
                </c:pt>
                <c:pt idx="63">
                  <c:v>16.021675737851012</c:v>
                </c:pt>
                <c:pt idx="64">
                  <c:v>15.697953581922548</c:v>
                </c:pt>
                <c:pt idx="65">
                  <c:v>15.372204657066163</c:v>
                </c:pt>
                <c:pt idx="66">
                  <c:v>15.044317859874013</c:v>
                </c:pt>
                <c:pt idx="67">
                  <c:v>14.714081985660357</c:v>
                </c:pt>
                <c:pt idx="68">
                  <c:v>14.381485727304153</c:v>
                </c:pt>
                <c:pt idx="69">
                  <c:v>14.046317674075738</c:v>
                </c:pt>
                <c:pt idx="70">
                  <c:v>13.708566310447566</c:v>
                </c:pt>
                <c:pt idx="71">
                  <c:v>13.368020014888032</c:v>
                </c:pt>
                <c:pt idx="72">
                  <c:v>13.02436705863937</c:v>
                </c:pt>
                <c:pt idx="73">
                  <c:v>12.677695604477435</c:v>
                </c:pt>
                <c:pt idx="74">
                  <c:v>12.327493705455936</c:v>
                </c:pt>
                <c:pt idx="75">
                  <c:v>11.973749303630996</c:v>
                </c:pt>
                <c:pt idx="76">
                  <c:v>11.616150228770437</c:v>
                </c:pt>
                <c:pt idx="77">
                  <c:v>11.254384197042043</c:v>
                </c:pt>
                <c:pt idx="78">
                  <c:v>10.888138809686495</c:v>
                </c:pt>
                <c:pt idx="79">
                  <c:v>10.517001551669125</c:v>
                </c:pt>
                <c:pt idx="80">
                  <c:v>10.14045979031431</c:v>
                </c:pt>
                <c:pt idx="81">
                  <c:v>9.7583007739194727</c:v>
                </c:pt>
                <c:pt idx="82">
                  <c:v>9.3697116303503094</c:v>
                </c:pt>
                <c:pt idx="83">
                  <c:v>8.9739793656153211</c:v>
                </c:pt>
                <c:pt idx="84">
                  <c:v>8.5706908624206335</c:v>
                </c:pt>
                <c:pt idx="85">
                  <c:v>8.1587328787039155</c:v>
                </c:pt>
                <c:pt idx="86">
                  <c:v>7.7371920461474133</c:v>
                </c:pt>
                <c:pt idx="87">
                  <c:v>7.3049548686694266</c:v>
                </c:pt>
                <c:pt idx="88">
                  <c:v>6.8606077208946203</c:v>
                </c:pt>
                <c:pt idx="89">
                  <c:v>6.4028368466019856</c:v>
                </c:pt>
                <c:pt idx="90">
                  <c:v>5.9296283571499657</c:v>
                </c:pt>
                <c:pt idx="91">
                  <c:v>5.4389682298799471</c:v>
                </c:pt>
                <c:pt idx="92">
                  <c:v>4.9280423064950583</c:v>
                </c:pt>
                <c:pt idx="93">
                  <c:v>4.3946362914171573</c:v>
                </c:pt>
                <c:pt idx="94">
                  <c:v>3.8350357501175836</c:v>
                </c:pt>
                <c:pt idx="95">
                  <c:v>3.245126107426529</c:v>
                </c:pt>
                <c:pt idx="96">
                  <c:v>2.61999264581425</c:v>
                </c:pt>
                <c:pt idx="97">
                  <c:v>1.9539205036499538</c:v>
                </c:pt>
                <c:pt idx="98">
                  <c:v>1.2390946734331578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17-4A5D-98D1-213B88034B11}"/>
            </c:ext>
          </c:extLst>
        </c:ser>
        <c:ser>
          <c:idx val="2"/>
          <c:order val="2"/>
          <c:tx>
            <c:strRef>
              <c:f>NRTL!$Q$2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17-4A5D-98D1-213B88034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9144099"/>
        <c:axId val="557040310"/>
      </c:scatterChart>
      <c:valAx>
        <c:axId val="16391440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57040310"/>
        <c:crosses val="autoZero"/>
        <c:crossBetween val="midCat"/>
      </c:valAx>
      <c:valAx>
        <c:axId val="5570403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3914409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NRTL!$O$57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NRTL!$O$58:$O$156</c:f>
              <c:numCache>
                <c:formatCode>General</c:formatCode>
                <c:ptCount val="99"/>
                <c:pt idx="0">
                  <c:v>3.2261982460435994</c:v>
                </c:pt>
                <c:pt idx="1">
                  <c:v>3.1262738940365642</c:v>
                </c:pt>
                <c:pt idx="2">
                  <c:v>2.9988600675342223</c:v>
                </c:pt>
                <c:pt idx="3">
                  <c:v>2.8612941440052886</c:v>
                </c:pt>
                <c:pt idx="4">
                  <c:v>2.722384493425233</c:v>
                </c:pt>
                <c:pt idx="5">
                  <c:v>2.5863829184435501</c:v>
                </c:pt>
                <c:pt idx="6">
                  <c:v>2.455249679803551</c:v>
                </c:pt>
                <c:pt idx="7">
                  <c:v>2.3297814600832347</c:v>
                </c:pt>
                <c:pt idx="8">
                  <c:v>2.2101964400843968</c:v>
                </c:pt>
                <c:pt idx="9">
                  <c:v>2.0964014978619838</c:v>
                </c:pt>
                <c:pt idx="10">
                  <c:v>1.9881631763131284</c:v>
                </c:pt>
                <c:pt idx="11">
                  <c:v>1.8851766163894175</c:v>
                </c:pt>
                <c:pt idx="12">
                  <c:v>1.7870979133807388</c:v>
                </c:pt>
                <c:pt idx="13">
                  <c:v>1.6936089961779983</c:v>
                </c:pt>
                <c:pt idx="14">
                  <c:v>1.6043872625597426</c:v>
                </c:pt>
                <c:pt idx="15">
                  <c:v>1.5191260125672708</c:v>
                </c:pt>
                <c:pt idx="16">
                  <c:v>1.4375456087433183</c:v>
                </c:pt>
                <c:pt idx="17">
                  <c:v>1.3593843340825935</c:v>
                </c:pt>
                <c:pt idx="18">
                  <c:v>1.284398801776282</c:v>
                </c:pt>
                <c:pt idx="19">
                  <c:v>1.2123675946727428</c:v>
                </c:pt>
                <c:pt idx="20">
                  <c:v>1.1430806329554706</c:v>
                </c:pt>
                <c:pt idx="21">
                  <c:v>1.0763520464689555</c:v>
                </c:pt>
                <c:pt idx="22">
                  <c:v>1.0120100868320983</c:v>
                </c:pt>
                <c:pt idx="23">
                  <c:v>0.94989123317213831</c:v>
                </c:pt>
                <c:pt idx="24">
                  <c:v>0.88984576410641814</c:v>
                </c:pt>
                <c:pt idx="25">
                  <c:v>0.83173628695143742</c:v>
                </c:pt>
                <c:pt idx="26">
                  <c:v>0.77543335733838725</c:v>
                </c:pt>
                <c:pt idx="27">
                  <c:v>0.72082726267271879</c:v>
                </c:pt>
                <c:pt idx="28">
                  <c:v>0.66779880654416945</c:v>
                </c:pt>
                <c:pt idx="29">
                  <c:v>0.61625244805927282</c:v>
                </c:pt>
                <c:pt idx="30">
                  <c:v>0.56608821382413643</c:v>
                </c:pt>
                <c:pt idx="31">
                  <c:v>0.5172230171128902</c:v>
                </c:pt>
                <c:pt idx="32">
                  <c:v>0.46956728808596415</c:v>
                </c:pt>
                <c:pt idx="33">
                  <c:v>0.42304409442961621</c:v>
                </c:pt>
                <c:pt idx="34">
                  <c:v>0.37757931940358791</c:v>
                </c:pt>
                <c:pt idx="35">
                  <c:v>0.33310466311230552</c:v>
                </c:pt>
                <c:pt idx="36">
                  <c:v>0.28955708554711895</c:v>
                </c:pt>
                <c:pt idx="37">
                  <c:v>0.24688009439152664</c:v>
                </c:pt>
                <c:pt idx="38">
                  <c:v>0.20500408391421682</c:v>
                </c:pt>
                <c:pt idx="39">
                  <c:v>0.16387964169924388</c:v>
                </c:pt>
                <c:pt idx="40">
                  <c:v>0.12345733386395649</c:v>
                </c:pt>
                <c:pt idx="41">
                  <c:v>8.3682617575136162E-2</c:v>
                </c:pt>
                <c:pt idx="42">
                  <c:v>4.4518396026105161E-2</c:v>
                </c:pt>
                <c:pt idx="43">
                  <c:v>5.9080742222415777E-3</c:v>
                </c:pt>
                <c:pt idx="44">
                  <c:v>-3.2182521191734398E-2</c:v>
                </c:pt>
                <c:pt idx="45">
                  <c:v>-6.9796665176005579E-2</c:v>
                </c:pt>
                <c:pt idx="46">
                  <c:v>-0.1069785496724464</c:v>
                </c:pt>
                <c:pt idx="47">
                  <c:v>-0.14375339962599706</c:v>
                </c:pt>
                <c:pt idx="48">
                  <c:v>-0.18016951728884353</c:v>
                </c:pt>
                <c:pt idx="49">
                  <c:v>-0.21625229731268666</c:v>
                </c:pt>
                <c:pt idx="50">
                  <c:v>-0.25203716701408074</c:v>
                </c:pt>
                <c:pt idx="51">
                  <c:v>-0.28755699940499729</c:v>
                </c:pt>
                <c:pt idx="52">
                  <c:v>-0.32283915968802451</c:v>
                </c:pt>
                <c:pt idx="53">
                  <c:v>-0.35791912288820005</c:v>
                </c:pt>
                <c:pt idx="54">
                  <c:v>-0.39282470987295576</c:v>
                </c:pt>
                <c:pt idx="55">
                  <c:v>-0.42757859296090162</c:v>
                </c:pt>
                <c:pt idx="56">
                  <c:v>-0.46221323102036244</c:v>
                </c:pt>
                <c:pt idx="57">
                  <c:v>-0.4967582117792021</c:v>
                </c:pt>
                <c:pt idx="58">
                  <c:v>-0.5312271287628928</c:v>
                </c:pt>
                <c:pt idx="59">
                  <c:v>-0.56565513617923247</c:v>
                </c:pt>
                <c:pt idx="60">
                  <c:v>-0.60006369964622319</c:v>
                </c:pt>
                <c:pt idx="61">
                  <c:v>-0.63447689317004474</c:v>
                </c:pt>
                <c:pt idx="62">
                  <c:v>-0.66892041847122208</c:v>
                </c:pt>
                <c:pt idx="63">
                  <c:v>-0.70341730528734847</c:v>
                </c:pt>
                <c:pt idx="64">
                  <c:v>-0.73798440072640548</c:v>
                </c:pt>
                <c:pt idx="65">
                  <c:v>-0.77265492943240976</c:v>
                </c:pt>
                <c:pt idx="66">
                  <c:v>-0.80744025341655878</c:v>
                </c:pt>
                <c:pt idx="67">
                  <c:v>-0.84237690008848409</c:v>
                </c:pt>
                <c:pt idx="68">
                  <c:v>-0.87747186127811483</c:v>
                </c:pt>
                <c:pt idx="69">
                  <c:v>-0.91275701694170397</c:v>
                </c:pt>
                <c:pt idx="70">
                  <c:v>-0.9482470812397088</c:v>
                </c:pt>
                <c:pt idx="71">
                  <c:v>-0.98397712923412661</c:v>
                </c:pt>
                <c:pt idx="72">
                  <c:v>-1.0199500301612598</c:v>
                </c:pt>
                <c:pt idx="73">
                  <c:v>-1.0562038573673307</c:v>
                </c:pt>
                <c:pt idx="74">
                  <c:v>-1.0927454787657123</c:v>
                </c:pt>
                <c:pt idx="75">
                  <c:v>-1.1296079561841152</c:v>
                </c:pt>
                <c:pt idx="76">
                  <c:v>-1.1668108515586979</c:v>
                </c:pt>
                <c:pt idx="77">
                  <c:v>-1.2043774683586141</c:v>
                </c:pt>
                <c:pt idx="78">
                  <c:v>-1.2423233201784536</c:v>
                </c:pt>
                <c:pt idx="79">
                  <c:v>-1.280675950795765</c:v>
                </c:pt>
                <c:pt idx="80">
                  <c:v>-1.3194507417331514</c:v>
                </c:pt>
                <c:pt idx="81">
                  <c:v>-1.3586847302650369</c:v>
                </c:pt>
                <c:pt idx="82">
                  <c:v>-1.398380828562402</c:v>
                </c:pt>
                <c:pt idx="83">
                  <c:v>-1.4385743586717232</c:v>
                </c:pt>
                <c:pt idx="84">
                  <c:v>-1.4792768034892132</c:v>
                </c:pt>
                <c:pt idx="85">
                  <c:v>-1.5205254540829334</c:v>
                </c:pt>
                <c:pt idx="86">
                  <c:v>-1.562327571762103</c:v>
                </c:pt>
                <c:pt idx="87">
                  <c:v>-1.6047063074543291</c:v>
                </c:pt>
                <c:pt idx="88">
                  <c:v>-1.6476871362231573</c:v>
                </c:pt>
                <c:pt idx="89">
                  <c:v>-1.6912902604214188</c:v>
                </c:pt>
                <c:pt idx="90">
                  <c:v>-1.7355354956106848</c:v>
                </c:pt>
                <c:pt idx="91">
                  <c:v>-1.7804353545083531</c:v>
                </c:pt>
                <c:pt idx="92">
                  <c:v>-1.8260011205261895</c:v>
                </c:pt>
                <c:pt idx="93">
                  <c:v>-1.8722572551878183</c:v>
                </c:pt>
                <c:pt idx="94">
                  <c:v>-1.9192121309051684</c:v>
                </c:pt>
                <c:pt idx="95">
                  <c:v>-1.9668700982876166</c:v>
                </c:pt>
                <c:pt idx="96">
                  <c:v>-2.0152386842241223</c:v>
                </c:pt>
                <c:pt idx="97">
                  <c:v>-2.0643011902585102</c:v>
                </c:pt>
                <c:pt idx="98">
                  <c:v>-2.1140234405811364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AC-45F5-83A5-0359DDE85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320019"/>
        <c:axId val="1763957206"/>
      </c:scatterChart>
      <c:valAx>
        <c:axId val="108532001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63957206"/>
        <c:crosses val="autoZero"/>
        <c:crossBetween val="midCat"/>
      </c:valAx>
      <c:valAx>
        <c:axId val="17639572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8532001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NRTL!$P$58:$P$156</c:f>
              <c:numCache>
                <c:formatCode>General</c:formatCode>
                <c:ptCount val="99"/>
                <c:pt idx="0">
                  <c:v>3.2261982460435994</c:v>
                </c:pt>
                <c:pt idx="1">
                  <c:v>3.1262738940365642</c:v>
                </c:pt>
                <c:pt idx="2">
                  <c:v>2.9988600675342223</c:v>
                </c:pt>
                <c:pt idx="3">
                  <c:v>2.8612941440052886</c:v>
                </c:pt>
                <c:pt idx="4">
                  <c:v>2.722384493425233</c:v>
                </c:pt>
                <c:pt idx="5">
                  <c:v>2.5863829184435501</c:v>
                </c:pt>
                <c:pt idx="6">
                  <c:v>2.455249679803551</c:v>
                </c:pt>
                <c:pt idx="7">
                  <c:v>2.3297814600832347</c:v>
                </c:pt>
                <c:pt idx="8">
                  <c:v>2.2101964400843968</c:v>
                </c:pt>
                <c:pt idx="9">
                  <c:v>2.0964014978619838</c:v>
                </c:pt>
                <c:pt idx="10">
                  <c:v>1.9881631763131284</c:v>
                </c:pt>
                <c:pt idx="11">
                  <c:v>1.8851766163894175</c:v>
                </c:pt>
                <c:pt idx="12">
                  <c:v>1.7870979133807388</c:v>
                </c:pt>
                <c:pt idx="13">
                  <c:v>1.6936089961779983</c:v>
                </c:pt>
                <c:pt idx="14">
                  <c:v>1.6043872625597426</c:v>
                </c:pt>
                <c:pt idx="15">
                  <c:v>1.5191260125672708</c:v>
                </c:pt>
                <c:pt idx="16">
                  <c:v>1.4375456087433183</c:v>
                </c:pt>
                <c:pt idx="17">
                  <c:v>1.3593843340825935</c:v>
                </c:pt>
                <c:pt idx="18">
                  <c:v>1.284398801776282</c:v>
                </c:pt>
                <c:pt idx="19">
                  <c:v>1.2123675946727428</c:v>
                </c:pt>
                <c:pt idx="20">
                  <c:v>1.1430806329554706</c:v>
                </c:pt>
                <c:pt idx="21">
                  <c:v>1.0763520464689555</c:v>
                </c:pt>
                <c:pt idx="22">
                  <c:v>1.0120100868320983</c:v>
                </c:pt>
                <c:pt idx="23">
                  <c:v>0.94989123317213831</c:v>
                </c:pt>
                <c:pt idx="24">
                  <c:v>0.88984576410641814</c:v>
                </c:pt>
                <c:pt idx="25">
                  <c:v>0.83173628695143742</c:v>
                </c:pt>
                <c:pt idx="26">
                  <c:v>0.77543335733838725</c:v>
                </c:pt>
                <c:pt idx="27">
                  <c:v>0.72082726267271879</c:v>
                </c:pt>
                <c:pt idx="28">
                  <c:v>0.66779880654416945</c:v>
                </c:pt>
                <c:pt idx="29">
                  <c:v>0.61625244805927282</c:v>
                </c:pt>
                <c:pt idx="30">
                  <c:v>0.56608821382413643</c:v>
                </c:pt>
                <c:pt idx="31">
                  <c:v>0.5172230171128902</c:v>
                </c:pt>
                <c:pt idx="32">
                  <c:v>0.46956728808596415</c:v>
                </c:pt>
                <c:pt idx="33">
                  <c:v>0.42304409442961621</c:v>
                </c:pt>
                <c:pt idx="34">
                  <c:v>0.37757931940358791</c:v>
                </c:pt>
                <c:pt idx="35">
                  <c:v>0.33310466311230552</c:v>
                </c:pt>
                <c:pt idx="36">
                  <c:v>0.28955708554711895</c:v>
                </c:pt>
                <c:pt idx="37">
                  <c:v>0.24688009439152664</c:v>
                </c:pt>
                <c:pt idx="38">
                  <c:v>0.20500408391421682</c:v>
                </c:pt>
                <c:pt idx="39">
                  <c:v>0.16387964169924388</c:v>
                </c:pt>
                <c:pt idx="40">
                  <c:v>0.12345733386395649</c:v>
                </c:pt>
                <c:pt idx="41">
                  <c:v>8.3682617575136162E-2</c:v>
                </c:pt>
                <c:pt idx="42">
                  <c:v>4.4518396026105161E-2</c:v>
                </c:pt>
                <c:pt idx="43">
                  <c:v>5.9080742222415777E-3</c:v>
                </c:pt>
                <c:pt idx="44">
                  <c:v>3.2182521191734398E-2</c:v>
                </c:pt>
                <c:pt idx="45">
                  <c:v>6.9796665176005579E-2</c:v>
                </c:pt>
                <c:pt idx="46">
                  <c:v>0.1069785496724464</c:v>
                </c:pt>
                <c:pt idx="47">
                  <c:v>0.14375339962599706</c:v>
                </c:pt>
                <c:pt idx="48">
                  <c:v>0.18016951728884353</c:v>
                </c:pt>
                <c:pt idx="49">
                  <c:v>0.21625229731268666</c:v>
                </c:pt>
                <c:pt idx="50">
                  <c:v>0.25203716701408074</c:v>
                </c:pt>
                <c:pt idx="51">
                  <c:v>0.28755699940499729</c:v>
                </c:pt>
                <c:pt idx="52">
                  <c:v>0.32283915968802451</c:v>
                </c:pt>
                <c:pt idx="53">
                  <c:v>0.35791912288820005</c:v>
                </c:pt>
                <c:pt idx="54">
                  <c:v>0.39282470987295576</c:v>
                </c:pt>
                <c:pt idx="55">
                  <c:v>0.42757859296090162</c:v>
                </c:pt>
                <c:pt idx="56">
                  <c:v>0.46221323102036244</c:v>
                </c:pt>
                <c:pt idx="57">
                  <c:v>0.4967582117792021</c:v>
                </c:pt>
                <c:pt idx="58">
                  <c:v>0.5312271287628928</c:v>
                </c:pt>
                <c:pt idx="59">
                  <c:v>0.56565513617923247</c:v>
                </c:pt>
                <c:pt idx="60">
                  <c:v>0.60006369964622319</c:v>
                </c:pt>
                <c:pt idx="61">
                  <c:v>0.63447689317004474</c:v>
                </c:pt>
                <c:pt idx="62">
                  <c:v>0.66892041847122208</c:v>
                </c:pt>
                <c:pt idx="63">
                  <c:v>0.70341730528734847</c:v>
                </c:pt>
                <c:pt idx="64">
                  <c:v>0.73798440072640548</c:v>
                </c:pt>
                <c:pt idx="65">
                  <c:v>0.77265492943240976</c:v>
                </c:pt>
                <c:pt idx="66">
                  <c:v>0.80744025341655878</c:v>
                </c:pt>
                <c:pt idx="67">
                  <c:v>0.84237690008848409</c:v>
                </c:pt>
                <c:pt idx="68">
                  <c:v>0.87747186127811483</c:v>
                </c:pt>
                <c:pt idx="69">
                  <c:v>0.91275701694170397</c:v>
                </c:pt>
                <c:pt idx="70">
                  <c:v>0.9482470812397088</c:v>
                </c:pt>
                <c:pt idx="71">
                  <c:v>0.98397712923412661</c:v>
                </c:pt>
                <c:pt idx="72">
                  <c:v>1.0199500301612598</c:v>
                </c:pt>
                <c:pt idx="73">
                  <c:v>1.0562038573673307</c:v>
                </c:pt>
                <c:pt idx="74">
                  <c:v>1.0927454787657123</c:v>
                </c:pt>
                <c:pt idx="75">
                  <c:v>1.1296079561841152</c:v>
                </c:pt>
                <c:pt idx="76">
                  <c:v>1.1668108515586979</c:v>
                </c:pt>
                <c:pt idx="77">
                  <c:v>1.2043774683586141</c:v>
                </c:pt>
                <c:pt idx="78">
                  <c:v>1.2423233201784536</c:v>
                </c:pt>
                <c:pt idx="79">
                  <c:v>1.280675950795765</c:v>
                </c:pt>
                <c:pt idx="80">
                  <c:v>1.3194507417331514</c:v>
                </c:pt>
                <c:pt idx="81">
                  <c:v>1.3586847302650369</c:v>
                </c:pt>
                <c:pt idx="82">
                  <c:v>1.398380828562402</c:v>
                </c:pt>
                <c:pt idx="83">
                  <c:v>1.4385743586717232</c:v>
                </c:pt>
                <c:pt idx="84">
                  <c:v>1.4792768034892132</c:v>
                </c:pt>
                <c:pt idx="85">
                  <c:v>1.5205254540829334</c:v>
                </c:pt>
                <c:pt idx="86">
                  <c:v>1.562327571762103</c:v>
                </c:pt>
                <c:pt idx="87">
                  <c:v>1.6047063074543291</c:v>
                </c:pt>
                <c:pt idx="88">
                  <c:v>1.6476871362231573</c:v>
                </c:pt>
                <c:pt idx="89">
                  <c:v>1.6912902604214188</c:v>
                </c:pt>
                <c:pt idx="90">
                  <c:v>1.7355354956106848</c:v>
                </c:pt>
                <c:pt idx="91">
                  <c:v>1.7804353545083531</c:v>
                </c:pt>
                <c:pt idx="92">
                  <c:v>1.8260011205261895</c:v>
                </c:pt>
                <c:pt idx="93">
                  <c:v>1.8722572551878183</c:v>
                </c:pt>
                <c:pt idx="94">
                  <c:v>1.9192121309051684</c:v>
                </c:pt>
                <c:pt idx="95">
                  <c:v>1.9668700982876166</c:v>
                </c:pt>
                <c:pt idx="96">
                  <c:v>2.0152386842241223</c:v>
                </c:pt>
                <c:pt idx="97">
                  <c:v>2.0643011902585102</c:v>
                </c:pt>
                <c:pt idx="98">
                  <c:v>2.1140234405811364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0-43E4-BB67-5D5C89416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918395"/>
        <c:axId val="1681797825"/>
      </c:scatterChart>
      <c:valAx>
        <c:axId val="45991839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81797825"/>
        <c:crosses val="autoZero"/>
        <c:crossBetween val="midCat"/>
      </c:valAx>
      <c:valAx>
        <c:axId val="16817978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5991839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NRTL!$G$58:$G$156</c:f>
              <c:numCache>
                <c:formatCode>General</c:formatCode>
                <c:ptCount val="99"/>
                <c:pt idx="0">
                  <c:v>25.230329595044985</c:v>
                </c:pt>
                <c:pt idx="1">
                  <c:v>22.886074399775016</c:v>
                </c:pt>
                <c:pt idx="2">
                  <c:v>20.231588839963297</c:v>
                </c:pt>
                <c:pt idx="3">
                  <c:v>17.730410546064963</c:v>
                </c:pt>
                <c:pt idx="4">
                  <c:v>15.536671848722667</c:v>
                </c:pt>
                <c:pt idx="5">
                  <c:v>13.668643165197709</c:v>
                </c:pt>
                <c:pt idx="6">
                  <c:v>12.094757268281434</c:v>
                </c:pt>
                <c:pt idx="7">
                  <c:v>10.771241621484153</c:v>
                </c:pt>
                <c:pt idx="8">
                  <c:v>9.6556426205830839</c:v>
                </c:pt>
                <c:pt idx="9">
                  <c:v>8.7108784173563958</c:v>
                </c:pt>
                <c:pt idx="10">
                  <c:v>7.9065496325283249</c:v>
                </c:pt>
                <c:pt idx="11">
                  <c:v>7.2173336683579032</c:v>
                </c:pt>
                <c:pt idx="12">
                  <c:v>6.6233162298585455</c:v>
                </c:pt>
                <c:pt idx="13">
                  <c:v>6.1082576930245001</c:v>
                </c:pt>
                <c:pt idx="14">
                  <c:v>5.6590830784503003</c:v>
                </c:pt>
                <c:pt idx="15">
                  <c:v>5.2652012546080931</c:v>
                </c:pt>
                <c:pt idx="16">
                  <c:v>4.9180034712373937</c:v>
                </c:pt>
                <c:pt idx="17">
                  <c:v>4.6104441453600185</c:v>
                </c:pt>
                <c:pt idx="18">
                  <c:v>4.3367217758539383</c:v>
                </c:pt>
                <c:pt idx="19">
                  <c:v>4.0920656418585182</c:v>
                </c:pt>
                <c:pt idx="20">
                  <c:v>3.8724395272770322</c:v>
                </c:pt>
                <c:pt idx="21">
                  <c:v>3.6745425062870818</c:v>
                </c:pt>
                <c:pt idx="22">
                  <c:v>3.4955713881331154</c:v>
                </c:pt>
                <c:pt idx="23">
                  <c:v>3.3331303492627247</c:v>
                </c:pt>
                <c:pt idx="24">
                  <c:v>3.1852261790478211</c:v>
                </c:pt>
                <c:pt idx="25">
                  <c:v>3.0501263169049948</c:v>
                </c:pt>
                <c:pt idx="26">
                  <c:v>2.9263728500155857</c:v>
                </c:pt>
                <c:pt idx="27">
                  <c:v>2.8126721520094002</c:v>
                </c:pt>
                <c:pt idx="28">
                  <c:v>2.7079362480832043</c:v>
                </c:pt>
                <c:pt idx="29">
                  <c:v>2.6112137678518845</c:v>
                </c:pt>
                <c:pt idx="30">
                  <c:v>2.5216875987992839</c:v>
                </c:pt>
                <c:pt idx="31">
                  <c:v>2.4386233603498537</c:v>
                </c:pt>
                <c:pt idx="32">
                  <c:v>2.3613861688329321</c:v>
                </c:pt>
                <c:pt idx="33">
                  <c:v>2.2894123568800171</c:v>
                </c:pt>
                <c:pt idx="34">
                  <c:v>2.2222180541825152</c:v>
                </c:pt>
                <c:pt idx="35">
                  <c:v>2.1593667368248961</c:v>
                </c:pt>
                <c:pt idx="36">
                  <c:v>2.1004627542122374</c:v>
                </c:pt>
                <c:pt idx="37">
                  <c:v>2.0451686274639944</c:v>
                </c:pt>
                <c:pt idx="38">
                  <c:v>1.9931739164155564</c:v>
                </c:pt>
                <c:pt idx="39">
                  <c:v>1.944200848582343</c:v>
                </c:pt>
                <c:pt idx="40">
                  <c:v>1.898011356168372</c:v>
                </c:pt>
                <c:pt idx="41">
                  <c:v>1.854367110183625</c:v>
                </c:pt>
                <c:pt idx="42">
                  <c:v>1.8130912366414127</c:v>
                </c:pt>
                <c:pt idx="43">
                  <c:v>1.7739823525773759</c:v>
                </c:pt>
                <c:pt idx="44">
                  <c:v>1.7368968040500568</c:v>
                </c:pt>
                <c:pt idx="45">
                  <c:v>1.7016689538377008</c:v>
                </c:pt>
                <c:pt idx="46">
                  <c:v>1.6681821108217785</c:v>
                </c:pt>
                <c:pt idx="47">
                  <c:v>1.6363015731769424</c:v>
                </c:pt>
                <c:pt idx="48">
                  <c:v>1.605928707771163</c:v>
                </c:pt>
                <c:pt idx="49">
                  <c:v>1.5769532369145054</c:v>
                </c:pt>
                <c:pt idx="50">
                  <c:v>1.549291665876932</c:v>
                </c:pt>
                <c:pt idx="51">
                  <c:v>1.5228569708962052</c:v>
                </c:pt>
                <c:pt idx="52">
                  <c:v>1.4975705855745169</c:v>
                </c:pt>
                <c:pt idx="53">
                  <c:v>1.4733674232877523</c:v>
                </c:pt>
                <c:pt idx="54">
                  <c:v>1.4501795278360154</c:v>
                </c:pt>
                <c:pt idx="55">
                  <c:v>1.4279455754633463</c:v>
                </c:pt>
                <c:pt idx="56">
                  <c:v>1.4066204749464792</c:v>
                </c:pt>
                <c:pt idx="57">
                  <c:v>1.3861486630567954</c:v>
                </c:pt>
                <c:pt idx="58">
                  <c:v>1.3664835685038939</c:v>
                </c:pt>
                <c:pt idx="59">
                  <c:v>1.3475896796334221</c:v>
                </c:pt>
                <c:pt idx="60">
                  <c:v>1.3294242149668509</c:v>
                </c:pt>
                <c:pt idx="61">
                  <c:v>1.3119513708405259</c:v>
                </c:pt>
                <c:pt idx="62">
                  <c:v>1.2951375764780564</c:v>
                </c:pt>
                <c:pt idx="63">
                  <c:v>1.2789571639057671</c:v>
                </c:pt>
                <c:pt idx="64">
                  <c:v>1.2633793795473658</c:v>
                </c:pt>
                <c:pt idx="65">
                  <c:v>1.2483802541807558</c:v>
                </c:pt>
                <c:pt idx="66">
                  <c:v>1.233939504184121</c:v>
                </c:pt>
                <c:pt idx="67">
                  <c:v>1.2200277793759997</c:v>
                </c:pt>
                <c:pt idx="68">
                  <c:v>1.2066344585084887</c:v>
                </c:pt>
                <c:pt idx="69">
                  <c:v>1.1937356509856176</c:v>
                </c:pt>
                <c:pt idx="70">
                  <c:v>1.1813224503606536</c:v>
                </c:pt>
                <c:pt idx="71">
                  <c:v>1.1693743464101081</c:v>
                </c:pt>
                <c:pt idx="72">
                  <c:v>1.1578767542701751</c:v>
                </c:pt>
                <c:pt idx="73">
                  <c:v>1.1468250737778536</c:v>
                </c:pt>
                <c:pt idx="74">
                  <c:v>1.1361996501089795</c:v>
                </c:pt>
                <c:pt idx="75">
                  <c:v>1.1259972969368639</c:v>
                </c:pt>
                <c:pt idx="76">
                  <c:v>1.1162080978416498</c:v>
                </c:pt>
                <c:pt idx="77">
                  <c:v>1.1068237986118392</c:v>
                </c:pt>
                <c:pt idx="78">
                  <c:v>1.0978403817080835</c:v>
                </c:pt>
                <c:pt idx="79">
                  <c:v>1.089250186903997</c:v>
                </c:pt>
                <c:pt idx="80">
                  <c:v>1.0810472879883621</c:v>
                </c:pt>
                <c:pt idx="81">
                  <c:v>1.0732362002154929</c:v>
                </c:pt>
                <c:pt idx="82">
                  <c:v>1.0658088557980301</c:v>
                </c:pt>
                <c:pt idx="83">
                  <c:v>1.0587590044255428</c:v>
                </c:pt>
                <c:pt idx="84">
                  <c:v>1.052100346717487</c:v>
                </c:pt>
                <c:pt idx="85">
                  <c:v>1.0458211456977096</c:v>
                </c:pt>
                <c:pt idx="86">
                  <c:v>1.0399279930744438</c:v>
                </c:pt>
                <c:pt idx="87">
                  <c:v>1.0344238525670679</c:v>
                </c:pt>
                <c:pt idx="88">
                  <c:v>1.0293080326891242</c:v>
                </c:pt>
                <c:pt idx="89">
                  <c:v>1.0245928047679576</c:v>
                </c:pt>
                <c:pt idx="90">
                  <c:v>1.0202755151928149</c:v>
                </c:pt>
                <c:pt idx="91">
                  <c:v>1.0163661161435906</c:v>
                </c:pt>
                <c:pt idx="92">
                  <c:v>1.0128602509962288</c:v>
                </c:pt>
                <c:pt idx="93">
                  <c:v>1.0097890718751128</c:v>
                </c:pt>
                <c:pt idx="94">
                  <c:v>1.0071528956499478</c:v>
                </c:pt>
                <c:pt idx="95">
                  <c:v>1.0049621028348314</c:v>
                </c:pt>
                <c:pt idx="96">
                  <c:v>1.003228107635445</c:v>
                </c:pt>
                <c:pt idx="97">
                  <c:v>1.0019716878381033</c:v>
                </c:pt>
                <c:pt idx="98">
                  <c:v>1.0011868920305671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2A-47D0-85EB-CA3013343339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NRTL!$L$58:$L$156</c:f>
              <c:numCache>
                <c:formatCode>General</c:formatCode>
                <c:ptCount val="99"/>
                <c:pt idx="0">
                  <c:v>1.0018502898181636</c:v>
                </c:pt>
                <c:pt idx="1">
                  <c:v>1.0042637909400751</c:v>
                </c:pt>
                <c:pt idx="2">
                  <c:v>1.0084203729430001</c:v>
                </c:pt>
                <c:pt idx="3">
                  <c:v>1.0140854088522087</c:v>
                </c:pt>
                <c:pt idx="4">
                  <c:v>1.0210368818875994</c:v>
                </c:pt>
                <c:pt idx="5">
                  <c:v>1.029137909778167</c:v>
                </c:pt>
                <c:pt idx="6">
                  <c:v>1.0382352484025725</c:v>
                </c:pt>
                <c:pt idx="7">
                  <c:v>1.0482250546307301</c:v>
                </c:pt>
                <c:pt idx="8">
                  <c:v>1.0590222024666589</c:v>
                </c:pt>
                <c:pt idx="9">
                  <c:v>1.0705485059468789</c:v>
                </c:pt>
                <c:pt idx="10">
                  <c:v>1.0827762093305224</c:v>
                </c:pt>
                <c:pt idx="11">
                  <c:v>1.0956074631319463</c:v>
                </c:pt>
                <c:pt idx="12">
                  <c:v>1.1090438771633175</c:v>
                </c:pt>
                <c:pt idx="13">
                  <c:v>1.1230324596160155</c:v>
                </c:pt>
                <c:pt idx="14">
                  <c:v>1.1375474852633147</c:v>
                </c:pt>
                <c:pt idx="15">
                  <c:v>1.1525689923241274</c:v>
                </c:pt>
                <c:pt idx="16">
                  <c:v>1.1680749371577186</c:v>
                </c:pt>
                <c:pt idx="17">
                  <c:v>1.1840489306626409</c:v>
                </c:pt>
                <c:pt idx="18">
                  <c:v>1.2004781187455644</c:v>
                </c:pt>
                <c:pt idx="19">
                  <c:v>1.2173572185402808</c:v>
                </c:pt>
                <c:pt idx="20">
                  <c:v>1.2346703906453271</c:v>
                </c:pt>
                <c:pt idx="21">
                  <c:v>1.2524186357145104</c:v>
                </c:pt>
                <c:pt idx="22">
                  <c:v>1.2705968653655608</c:v>
                </c:pt>
                <c:pt idx="23">
                  <c:v>1.2891984569822994</c:v>
                </c:pt>
                <c:pt idx="24">
                  <c:v>1.3082332152025296</c:v>
                </c:pt>
                <c:pt idx="25">
                  <c:v>1.3276981362680009</c:v>
                </c:pt>
                <c:pt idx="26">
                  <c:v>1.3476069147115328</c:v>
                </c:pt>
                <c:pt idx="27">
                  <c:v>1.3679423993668907</c:v>
                </c:pt>
                <c:pt idx="28">
                  <c:v>1.3887277026732443</c:v>
                </c:pt>
                <c:pt idx="29">
                  <c:v>1.4099619388880518</c:v>
                </c:pt>
                <c:pt idx="30">
                  <c:v>1.4316679248979536</c:v>
                </c:pt>
                <c:pt idx="31">
                  <c:v>1.4538433941455768</c:v>
                </c:pt>
                <c:pt idx="32">
                  <c:v>1.4765104772760151</c:v>
                </c:pt>
                <c:pt idx="33">
                  <c:v>1.4996789884266899</c:v>
                </c:pt>
                <c:pt idx="34">
                  <c:v>1.523372308249066</c:v>
                </c:pt>
                <c:pt idx="35">
                  <c:v>1.5476077292889361</c:v>
                </c:pt>
                <c:pt idx="36">
                  <c:v>1.5723960367548562</c:v>
                </c:pt>
                <c:pt idx="37">
                  <c:v>1.5977560084669316</c:v>
                </c:pt>
                <c:pt idx="38">
                  <c:v>1.6237271509732254</c:v>
                </c:pt>
                <c:pt idx="39">
                  <c:v>1.6503235773555462</c:v>
                </c:pt>
                <c:pt idx="40">
                  <c:v>1.677575086028567</c:v>
                </c:pt>
                <c:pt idx="41">
                  <c:v>1.7055042925756059</c:v>
                </c:pt>
                <c:pt idx="42">
                  <c:v>1.7341456269094264</c:v>
                </c:pt>
                <c:pt idx="43">
                  <c:v>1.7635324330160771</c:v>
                </c:pt>
                <c:pt idx="44">
                  <c:v>1.7937037141538315</c:v>
                </c:pt>
                <c:pt idx="45">
                  <c:v>1.824682815494745</c:v>
                </c:pt>
                <c:pt idx="46">
                  <c:v>1.8565371900852261</c:v>
                </c:pt>
                <c:pt idx="47">
                  <c:v>1.8892727308046493</c:v>
                </c:pt>
                <c:pt idx="48">
                  <c:v>1.9229716821976939</c:v>
                </c:pt>
                <c:pt idx="49">
                  <c:v>1.9576542625160469</c:v>
                </c:pt>
                <c:pt idx="50">
                  <c:v>1.9933866047668956</c:v>
                </c:pt>
                <c:pt idx="51">
                  <c:v>2.0302220192610294</c:v>
                </c:pt>
                <c:pt idx="52">
                  <c:v>2.0682096821457088</c:v>
                </c:pt>
                <c:pt idx="53">
                  <c:v>2.1074309955232957</c:v>
                </c:pt>
                <c:pt idx="54">
                  <c:v>2.1479460736234746</c:v>
                </c:pt>
                <c:pt idx="55">
                  <c:v>2.1898112299236034</c:v>
                </c:pt>
                <c:pt idx="56">
                  <c:v>2.2331278636489951</c:v>
                </c:pt>
                <c:pt idx="57">
                  <c:v>2.277976086302651</c:v>
                </c:pt>
                <c:pt idx="58">
                  <c:v>2.3244136892348388</c:v>
                </c:pt>
                <c:pt idx="59">
                  <c:v>2.3725675196237352</c:v>
                </c:pt>
                <c:pt idx="60">
                  <c:v>2.4225231647392889</c:v>
                </c:pt>
                <c:pt idx="61">
                  <c:v>2.47438657816868</c:v>
                </c:pt>
                <c:pt idx="62">
                  <c:v>2.5282752341908723</c:v>
                </c:pt>
                <c:pt idx="63">
                  <c:v>2.584319788594426</c:v>
                </c:pt>
                <c:pt idx="64">
                  <c:v>2.6426298554203509</c:v>
                </c:pt>
                <c:pt idx="65">
                  <c:v>2.7033773016816633</c:v>
                </c:pt>
                <c:pt idx="66">
                  <c:v>2.7666913659213774</c:v>
                </c:pt>
                <c:pt idx="67">
                  <c:v>2.8327572441334352</c:v>
                </c:pt>
                <c:pt idx="68">
                  <c:v>2.9017294062983749</c:v>
                </c:pt>
                <c:pt idx="69">
                  <c:v>2.9738119347294507</c:v>
                </c:pt>
                <c:pt idx="70">
                  <c:v>3.0492071707857282</c:v>
                </c:pt>
                <c:pt idx="71">
                  <c:v>3.1281631784866257</c:v>
                </c:pt>
                <c:pt idx="72">
                  <c:v>3.2108573022276183</c:v>
                </c:pt>
                <c:pt idx="73">
                  <c:v>3.2976205939909038</c:v>
                </c:pt>
                <c:pt idx="74">
                  <c:v>3.388659894767085</c:v>
                </c:pt>
                <c:pt idx="75">
                  <c:v>3.4843345717608862</c:v>
                </c:pt>
                <c:pt idx="76">
                  <c:v>3.5849630448753045</c:v>
                </c:pt>
                <c:pt idx="77">
                  <c:v>3.6909059367624071</c:v>
                </c:pt>
                <c:pt idx="78">
                  <c:v>3.8025362596584733</c:v>
                </c:pt>
                <c:pt idx="79">
                  <c:v>3.9202895207168806</c:v>
                </c:pt>
                <c:pt idx="80">
                  <c:v>4.0445933911218264</c:v>
                </c:pt>
                <c:pt idx="81">
                  <c:v>4.1760394624852477</c:v>
                </c:pt>
                <c:pt idx="82">
                  <c:v>4.315075530139703</c:v>
                </c:pt>
                <c:pt idx="83">
                  <c:v>4.4623334772628738</c:v>
                </c:pt>
                <c:pt idx="84">
                  <c:v>4.6184783984890094</c:v>
                </c:pt>
                <c:pt idx="85">
                  <c:v>4.7842430316523821</c:v>
                </c:pt>
                <c:pt idx="86">
                  <c:v>4.960363602918088</c:v>
                </c:pt>
                <c:pt idx="87">
                  <c:v>5.14770464329274</c:v>
                </c:pt>
                <c:pt idx="88">
                  <c:v>5.3472044935490022</c:v>
                </c:pt>
                <c:pt idx="89">
                  <c:v>5.5599300677504644</c:v>
                </c:pt>
                <c:pt idx="90">
                  <c:v>5.7869663010971522</c:v>
                </c:pt>
                <c:pt idx="91">
                  <c:v>6.0295295490088812</c:v>
                </c:pt>
                <c:pt idx="92">
                  <c:v>6.2888572736035844</c:v>
                </c:pt>
                <c:pt idx="93">
                  <c:v>6.5666166119646219</c:v>
                </c:pt>
                <c:pt idx="94">
                  <c:v>6.8643377428538628</c:v>
                </c:pt>
                <c:pt idx="95">
                  <c:v>7.1837385033210062</c:v>
                </c:pt>
                <c:pt idx="96">
                  <c:v>7.5267368354927262</c:v>
                </c:pt>
                <c:pt idx="97">
                  <c:v>7.8953259846778465</c:v>
                </c:pt>
                <c:pt idx="98">
                  <c:v>8.291323684289436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2A-47D0-85EB-CA3013343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659752"/>
        <c:axId val="620045904"/>
      </c:scatterChart>
      <c:valAx>
        <c:axId val="83865975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20045904"/>
        <c:crosses val="autoZero"/>
        <c:crossBetween val="midCat"/>
      </c:valAx>
      <c:valAx>
        <c:axId val="6200459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3865975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Wilson!$R$58:$R$156</c:f>
              <c:numCache>
                <c:formatCode>General</c:formatCode>
                <c:ptCount val="99"/>
                <c:pt idx="0">
                  <c:v>119.17416805052044</c:v>
                </c:pt>
                <c:pt idx="1">
                  <c:v>219.39017858230389</c:v>
                </c:pt>
                <c:pt idx="2">
                  <c:v>309.37196193007952</c:v>
                </c:pt>
                <c:pt idx="3">
                  <c:v>391.53702240946689</c:v>
                </c:pt>
                <c:pt idx="4">
                  <c:v>467.43427953702565</c:v>
                </c:pt>
                <c:pt idx="5">
                  <c:v>538.02682295891759</c:v>
                </c:pt>
                <c:pt idx="6">
                  <c:v>604.06242482723565</c:v>
                </c:pt>
                <c:pt idx="7">
                  <c:v>666.05759998439362</c:v>
                </c:pt>
                <c:pt idx="8">
                  <c:v>724.47448509698597</c:v>
                </c:pt>
                <c:pt idx="9">
                  <c:v>779.62069457807604</c:v>
                </c:pt>
                <c:pt idx="10">
                  <c:v>831.77975135252677</c:v>
                </c:pt>
                <c:pt idx="11">
                  <c:v>881.17418053339497</c:v>
                </c:pt>
                <c:pt idx="12">
                  <c:v>928.02146548211101</c:v>
                </c:pt>
                <c:pt idx="13">
                  <c:v>972.43557786709255</c:v>
                </c:pt>
                <c:pt idx="14">
                  <c:v>1014.628169307886</c:v>
                </c:pt>
                <c:pt idx="15">
                  <c:v>1054.6773107244196</c:v>
                </c:pt>
                <c:pt idx="16">
                  <c:v>1092.7109717416131</c:v>
                </c:pt>
                <c:pt idx="17">
                  <c:v>1128.7947912343109</c:v>
                </c:pt>
                <c:pt idx="18">
                  <c:v>1163.0491663215878</c:v>
                </c:pt>
                <c:pt idx="19">
                  <c:v>1195.5348043375152</c:v>
                </c:pt>
                <c:pt idx="20">
                  <c:v>1226.3232164102583</c:v>
                </c:pt>
                <c:pt idx="21">
                  <c:v>1255.4623207563527</c:v>
                </c:pt>
                <c:pt idx="22">
                  <c:v>1283.0258428726606</c:v>
                </c:pt>
                <c:pt idx="23">
                  <c:v>1309.059399374428</c:v>
                </c:pt>
                <c:pt idx="24">
                  <c:v>1333.6100621268374</c:v>
                </c:pt>
                <c:pt idx="25">
                  <c:v>1356.7095396136601</c:v>
                </c:pt>
                <c:pt idx="26">
                  <c:v>1378.413134794936</c:v>
                </c:pt>
                <c:pt idx="27">
                  <c:v>1398.7506141530212</c:v>
                </c:pt>
                <c:pt idx="28">
                  <c:v>1417.7533668364986</c:v>
                </c:pt>
                <c:pt idx="29">
                  <c:v>1435.4467872087318</c:v>
                </c:pt>
                <c:pt idx="30">
                  <c:v>1451.8654268184887</c:v>
                </c:pt>
                <c:pt idx="31">
                  <c:v>1467.0419783360651</c:v>
                </c:pt>
                <c:pt idx="32">
                  <c:v>1480.9854441280038</c:v>
                </c:pt>
                <c:pt idx="33">
                  <c:v>1493.7319574726798</c:v>
                </c:pt>
                <c:pt idx="34">
                  <c:v>1505.2923264346484</c:v>
                </c:pt>
                <c:pt idx="35">
                  <c:v>1515.6890456468943</c:v>
                </c:pt>
                <c:pt idx="36">
                  <c:v>1524.9420221523892</c:v>
                </c:pt>
                <c:pt idx="37">
                  <c:v>1533.0715424152258</c:v>
                </c:pt>
                <c:pt idx="38">
                  <c:v>1540.0800694407476</c:v>
                </c:pt>
                <c:pt idx="39">
                  <c:v>1545.9910310345101</c:v>
                </c:pt>
                <c:pt idx="40">
                  <c:v>1550.827080593283</c:v>
                </c:pt>
                <c:pt idx="41">
                  <c:v>1554.5780679217874</c:v>
                </c:pt>
                <c:pt idx="42">
                  <c:v>1557.2707386689192</c:v>
                </c:pt>
                <c:pt idx="43">
                  <c:v>1558.9155980758946</c:v>
                </c:pt>
                <c:pt idx="44">
                  <c:v>1559.511434540982</c:v>
                </c:pt>
                <c:pt idx="45">
                  <c:v>1559.0790346325587</c:v>
                </c:pt>
                <c:pt idx="46">
                  <c:v>1557.6265153188756</c:v>
                </c:pt>
                <c:pt idx="47">
                  <c:v>1555.1487390465491</c:v>
                </c:pt>
                <c:pt idx="48">
                  <c:v>1551.6636127760949</c:v>
                </c:pt>
                <c:pt idx="49">
                  <c:v>1547.1645388117267</c:v>
                </c:pt>
                <c:pt idx="50">
                  <c:v>1541.6764797755643</c:v>
                </c:pt>
                <c:pt idx="51">
                  <c:v>1535.1868220865122</c:v>
                </c:pt>
                <c:pt idx="52">
                  <c:v>1527.7166256474991</c:v>
                </c:pt>
                <c:pt idx="53">
                  <c:v>1519.2469459514812</c:v>
                </c:pt>
                <c:pt idx="54">
                  <c:v>1509.8026638764534</c:v>
                </c:pt>
                <c:pt idx="55">
                  <c:v>1499.3710123296173</c:v>
                </c:pt>
                <c:pt idx="56">
                  <c:v>1487.9639739845318</c:v>
                </c:pt>
                <c:pt idx="57">
                  <c:v>1475.5831676024654</c:v>
                </c:pt>
                <c:pt idx="58">
                  <c:v>1462.2176911664219</c:v>
                </c:pt>
                <c:pt idx="59">
                  <c:v>1447.8796434573567</c:v>
                </c:pt>
                <c:pt idx="60">
                  <c:v>1432.5534650611742</c:v>
                </c:pt>
                <c:pt idx="61">
                  <c:v>1416.261812721066</c:v>
                </c:pt>
                <c:pt idx="62">
                  <c:v>1398.9810082808472</c:v>
                </c:pt>
                <c:pt idx="63">
                  <c:v>1380.7268352747601</c:v>
                </c:pt>
                <c:pt idx="64">
                  <c:v>1361.4831351719097</c:v>
                </c:pt>
                <c:pt idx="65">
                  <c:v>1341.2568977395824</c:v>
                </c:pt>
                <c:pt idx="66">
                  <c:v>1320.047454916617</c:v>
                </c:pt>
                <c:pt idx="67">
                  <c:v>1297.8321947641705</c:v>
                </c:pt>
                <c:pt idx="68">
                  <c:v>1274.6255634183533</c:v>
                </c:pt>
                <c:pt idx="69">
                  <c:v>1250.4138232341568</c:v>
                </c:pt>
                <c:pt idx="70">
                  <c:v>1225.1932223926351</c:v>
                </c:pt>
                <c:pt idx="71">
                  <c:v>1198.9605403243863</c:v>
                </c:pt>
                <c:pt idx="72">
                  <c:v>1171.6951914812239</c:v>
                </c:pt>
                <c:pt idx="73">
                  <c:v>1143.408144366718</c:v>
                </c:pt>
                <c:pt idx="74">
                  <c:v>1114.0887261995658</c:v>
                </c:pt>
                <c:pt idx="75">
                  <c:v>1083.7122205760172</c:v>
                </c:pt>
                <c:pt idx="76">
                  <c:v>1052.2737538639458</c:v>
                </c:pt>
                <c:pt idx="77">
                  <c:v>1019.7811285857905</c:v>
                </c:pt>
                <c:pt idx="78">
                  <c:v>986.20622447450251</c:v>
                </c:pt>
                <c:pt idx="79">
                  <c:v>951.53513858858037</c:v>
                </c:pt>
                <c:pt idx="80">
                  <c:v>915.77571243589273</c:v>
                </c:pt>
                <c:pt idx="81">
                  <c:v>878.88471777921472</c:v>
                </c:pt>
                <c:pt idx="82">
                  <c:v>840.87174515124502</c:v>
                </c:pt>
                <c:pt idx="83">
                  <c:v>801.7151654255731</c:v>
                </c:pt>
                <c:pt idx="84">
                  <c:v>761.39223253372995</c:v>
                </c:pt>
                <c:pt idx="85">
                  <c:v>719.88025470260141</c:v>
                </c:pt>
                <c:pt idx="86">
                  <c:v>677.17767627875344</c:v>
                </c:pt>
                <c:pt idx="87">
                  <c:v>633.2585648434482</c:v>
                </c:pt>
                <c:pt idx="88">
                  <c:v>588.09528534526146</c:v>
                </c:pt>
                <c:pt idx="89">
                  <c:v>541.66996458133008</c:v>
                </c:pt>
                <c:pt idx="90">
                  <c:v>493.96157033846998</c:v>
                </c:pt>
                <c:pt idx="91">
                  <c:v>444.94860542314757</c:v>
                </c:pt>
                <c:pt idx="92">
                  <c:v>394.57086886423696</c:v>
                </c:pt>
                <c:pt idx="93">
                  <c:v>342.85832343476022</c:v>
                </c:pt>
                <c:pt idx="94">
                  <c:v>289.76100243459996</c:v>
                </c:pt>
                <c:pt idx="95">
                  <c:v>235.25082111685595</c:v>
                </c:pt>
                <c:pt idx="96">
                  <c:v>179.30158975908734</c:v>
                </c:pt>
                <c:pt idx="97">
                  <c:v>121.90387894350519</c:v>
                </c:pt>
                <c:pt idx="98">
                  <c:v>62.979120215824743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43-45FA-B93E-AB319DD2E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786993"/>
        <c:axId val="1824054183"/>
      </c:scatterChart>
      <c:valAx>
        <c:axId val="19867869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24054183"/>
        <c:crosses val="autoZero"/>
        <c:crossBetween val="midCat"/>
      </c:valAx>
      <c:valAx>
        <c:axId val="18240541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86786993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Wilson!$S$57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Wilson!$A$58:$A$156</c:f>
              <c:numCache>
                <c:formatCode>General</c:formatCode>
                <c:ptCount val="99"/>
                <c:pt idx="0">
                  <c:v>2.8594688307889307E-3</c:v>
                </c:pt>
                <c:pt idx="1">
                  <c:v>2.9064115147373957E-3</c:v>
                </c:pt>
                <c:pt idx="2">
                  <c:v>2.9248660411353164E-3</c:v>
                </c:pt>
                <c:pt idx="3">
                  <c:v>2.9340105812157603E-3</c:v>
                </c:pt>
                <c:pt idx="4">
                  <c:v>2.9392365744490994E-3</c:v>
                </c:pt>
                <c:pt idx="5">
                  <c:v>2.9425291685560157E-3</c:v>
                </c:pt>
                <c:pt idx="6">
                  <c:v>2.9447604172372142E-3</c:v>
                </c:pt>
                <c:pt idx="7">
                  <c:v>2.9463611997229242E-3</c:v>
                </c:pt>
                <c:pt idx="8">
                  <c:v>2.9475666216376745E-3</c:v>
                </c:pt>
                <c:pt idx="9">
                  <c:v>2.9485104567449094E-3</c:v>
                </c:pt>
                <c:pt idx="10">
                  <c:v>2.9492757021266935E-3</c:v>
                </c:pt>
                <c:pt idx="11">
                  <c:v>2.949915160439986E-3</c:v>
                </c:pt>
                <c:pt idx="12">
                  <c:v>2.9504643588331154E-3</c:v>
                </c:pt>
                <c:pt idx="13">
                  <c:v>2.9509440955444877E-3</c:v>
                </c:pt>
                <c:pt idx="14">
                  <c:v>2.9513769501592125E-3</c:v>
                </c:pt>
                <c:pt idx="15">
                  <c:v>2.9517707229801552E-3</c:v>
                </c:pt>
                <c:pt idx="16">
                  <c:v>2.9521358407594311E-3</c:v>
                </c:pt>
                <c:pt idx="17">
                  <c:v>2.952477512455027E-3</c:v>
                </c:pt>
                <c:pt idx="18">
                  <c:v>2.9528018250677525E-3</c:v>
                </c:pt>
                <c:pt idx="19">
                  <c:v>2.9531122554749228E-3</c:v>
                </c:pt>
                <c:pt idx="20">
                  <c:v>2.9534122839505084E-3</c:v>
                </c:pt>
                <c:pt idx="21">
                  <c:v>2.9537027765692211E-3</c:v>
                </c:pt>
                <c:pt idx="22">
                  <c:v>2.9539863454935166E-3</c:v>
                </c:pt>
                <c:pt idx="23">
                  <c:v>2.9542656050217794E-3</c:v>
                </c:pt>
                <c:pt idx="24">
                  <c:v>2.9545405526940835E-3</c:v>
                </c:pt>
                <c:pt idx="25">
                  <c:v>2.9548120591789762E-3</c:v>
                </c:pt>
                <c:pt idx="26">
                  <c:v>2.955081869065642E-3</c:v>
                </c:pt>
                <c:pt idx="27">
                  <c:v>2.9553499814108488E-3</c:v>
                </c:pt>
                <c:pt idx="28">
                  <c:v>2.955617268844129E-3</c:v>
                </c:pt>
                <c:pt idx="29">
                  <c:v>2.9558837309046218E-3</c:v>
                </c:pt>
                <c:pt idx="30">
                  <c:v>2.9561502410149296E-3</c:v>
                </c:pt>
                <c:pt idx="31">
                  <c:v>2.9564176732283375E-3</c:v>
                </c:pt>
                <c:pt idx="32">
                  <c:v>2.956685153833372E-3</c:v>
                </c:pt>
                <c:pt idx="33">
                  <c:v>2.9569535572003449E-3</c:v>
                </c:pt>
                <c:pt idx="34">
                  <c:v>2.9572228838186977E-3</c:v>
                </c:pt>
                <c:pt idx="35">
                  <c:v>2.9574931341796893E-3</c:v>
                </c:pt>
                <c:pt idx="36">
                  <c:v>2.9577651836136258E-3</c:v>
                </c:pt>
                <c:pt idx="37">
                  <c:v>2.9580390330998657E-3</c:v>
                </c:pt>
                <c:pt idx="38">
                  <c:v>2.9583138084621975E-3</c:v>
                </c:pt>
                <c:pt idx="39">
                  <c:v>2.9585903855279963E-3</c:v>
                </c:pt>
                <c:pt idx="40">
                  <c:v>2.958869640784349E-3</c:v>
                </c:pt>
                <c:pt idx="41">
                  <c:v>2.9591498244188456E-3</c:v>
                </c:pt>
                <c:pt idx="42">
                  <c:v>2.9594318127674035E-3</c:v>
                </c:pt>
                <c:pt idx="43">
                  <c:v>2.9597164828386764E-3</c:v>
                </c:pt>
                <c:pt idx="44">
                  <c:v>2.9600020838414674E-3</c:v>
                </c:pt>
                <c:pt idx="45">
                  <c:v>2.960290368961711E-3</c:v>
                </c:pt>
                <c:pt idx="46">
                  <c:v>2.9605804632479465E-3</c:v>
                </c:pt>
                <c:pt idx="47">
                  <c:v>2.9608723677474543E-3</c:v>
                </c:pt>
                <c:pt idx="48">
                  <c:v>2.9611660835143594E-3</c:v>
                </c:pt>
                <c:pt idx="49">
                  <c:v>2.9614607345844124E-3</c:v>
                </c:pt>
                <c:pt idx="50">
                  <c:v>2.9617580758997896E-3</c:v>
                </c:pt>
                <c:pt idx="51">
                  <c:v>2.9620563543069633E-3</c:v>
                </c:pt>
                <c:pt idx="52">
                  <c:v>2.9623573254653128E-3</c:v>
                </c:pt>
                <c:pt idx="53">
                  <c:v>2.9626583577925473E-3</c:v>
                </c:pt>
                <c:pt idx="54">
                  <c:v>2.9629612071340999E-3</c:v>
                </c:pt>
                <c:pt idx="55">
                  <c:v>2.9632649964914941E-3</c:v>
                </c:pt>
                <c:pt idx="56">
                  <c:v>2.9635697264239883E-3</c:v>
                </c:pt>
                <c:pt idx="57">
                  <c:v>2.9638753974927392E-3</c:v>
                </c:pt>
                <c:pt idx="58">
                  <c:v>2.9641811316235742E-3</c:v>
                </c:pt>
                <c:pt idx="59">
                  <c:v>2.9644869288360091E-3</c:v>
                </c:pt>
                <c:pt idx="60">
                  <c:v>2.9647919101502026E-3</c:v>
                </c:pt>
                <c:pt idx="61">
                  <c:v>2.9650969542227576E-3</c:v>
                </c:pt>
                <c:pt idx="62">
                  <c:v>2.9654003023522153E-3</c:v>
                </c:pt>
                <c:pt idx="63">
                  <c:v>2.9657028330172881E-3</c:v>
                </c:pt>
                <c:pt idx="64">
                  <c:v>2.9660027862630175E-3</c:v>
                </c:pt>
                <c:pt idx="65">
                  <c:v>2.9663001605065016E-3</c:v>
                </c:pt>
                <c:pt idx="66">
                  <c:v>2.9665949541779744E-3</c:v>
                </c:pt>
                <c:pt idx="67">
                  <c:v>2.9668845249973372E-3</c:v>
                </c:pt>
                <c:pt idx="68">
                  <c:v>2.9671697502978303E-3</c:v>
                </c:pt>
                <c:pt idx="69">
                  <c:v>2.967448866404859E-3</c:v>
                </c:pt>
                <c:pt idx="70">
                  <c:v>2.9677209891176642E-3</c:v>
                </c:pt>
                <c:pt idx="71">
                  <c:v>2.9679852336798652E-3</c:v>
                </c:pt>
                <c:pt idx="72">
                  <c:v>2.9682389527340603E-3</c:v>
                </c:pt>
                <c:pt idx="73">
                  <c:v>2.9684821408693203E-3</c:v>
                </c:pt>
                <c:pt idx="74">
                  <c:v>2.9687130302455452E-3</c:v>
                </c:pt>
                <c:pt idx="75">
                  <c:v>2.9689280892958568E-3</c:v>
                </c:pt>
                <c:pt idx="76">
                  <c:v>2.9691255479892343E-3</c:v>
                </c:pt>
                <c:pt idx="77">
                  <c:v>2.9693045176186657E-3</c:v>
                </c:pt>
                <c:pt idx="78">
                  <c:v>2.9694605826378613E-3</c:v>
                </c:pt>
                <c:pt idx="79">
                  <c:v>2.9695902084295976E-3</c:v>
                </c:pt>
                <c:pt idx="80">
                  <c:v>2.9696916242520459E-3</c:v>
                </c:pt>
                <c:pt idx="81">
                  <c:v>2.9697577687378351E-3</c:v>
                </c:pt>
                <c:pt idx="82">
                  <c:v>2.9697859912818968E-3</c:v>
                </c:pt>
                <c:pt idx="83">
                  <c:v>2.9697701160348584E-3</c:v>
                </c:pt>
                <c:pt idx="84">
                  <c:v>2.9697030890851535E-3</c:v>
                </c:pt>
                <c:pt idx="85">
                  <c:v>2.9695769807895098E-3</c:v>
                </c:pt>
                <c:pt idx="86">
                  <c:v>2.9693847523874599E-3</c:v>
                </c:pt>
                <c:pt idx="87">
                  <c:v>2.9691158507437342E-3</c:v>
                </c:pt>
                <c:pt idx="88">
                  <c:v>2.9687579785370676E-3</c:v>
                </c:pt>
                <c:pt idx="89">
                  <c:v>2.9682979838726435E-3</c:v>
                </c:pt>
                <c:pt idx="90">
                  <c:v>2.9677201083811388E-3</c:v>
                </c:pt>
                <c:pt idx="91">
                  <c:v>2.9670060031432464E-3</c:v>
                </c:pt>
                <c:pt idx="92">
                  <c:v>2.9661303507508463E-3</c:v>
                </c:pt>
                <c:pt idx="93">
                  <c:v>2.9650723373872796E-3</c:v>
                </c:pt>
                <c:pt idx="94">
                  <c:v>2.9637989738142438E-3</c:v>
                </c:pt>
                <c:pt idx="95">
                  <c:v>2.9622730824761996E-3</c:v>
                </c:pt>
                <c:pt idx="96">
                  <c:v>2.9604507463888425E-3</c:v>
                </c:pt>
                <c:pt idx="97">
                  <c:v>2.9582805526778061E-3</c:v>
                </c:pt>
                <c:pt idx="98">
                  <c:v>2.9556932711573701E-3</c:v>
                </c:pt>
              </c:numCache>
            </c:numRef>
          </c:xVal>
          <c:yVal>
            <c:numRef>
              <c:f>Wilson!$S$58:$S$156</c:f>
              <c:numCache>
                <c:formatCode>General</c:formatCode>
                <c:ptCount val="99"/>
                <c:pt idx="0">
                  <c:v>0.34476212885287288</c:v>
                </c:pt>
                <c:pt idx="1">
                  <c:v>0.17099398460505866</c:v>
                </c:pt>
                <c:pt idx="2">
                  <c:v>0.10243835743365302</c:v>
                </c:pt>
                <c:pt idx="3">
                  <c:v>6.8416962973335743E-2</c:v>
                </c:pt>
                <c:pt idx="4">
                  <c:v>4.8958982144128547E-2</c:v>
                </c:pt>
                <c:pt idx="5">
                  <c:v>3.6693970667019321E-2</c:v>
                </c:pt>
                <c:pt idx="6">
                  <c:v>2.8380009423307654E-2</c:v>
                </c:pt>
                <c:pt idx="7">
                  <c:v>2.2414016729078765E-2</c:v>
                </c:pt>
                <c:pt idx="8">
                  <c:v>1.7920817627249598E-2</c:v>
                </c:pt>
                <c:pt idx="9">
                  <c:v>1.4402270241212656E-2</c:v>
                </c:pt>
                <c:pt idx="10">
                  <c:v>1.1549227291191014E-2</c:v>
                </c:pt>
                <c:pt idx="11">
                  <c:v>9.1649708362908245E-3</c:v>
                </c:pt>
                <c:pt idx="12">
                  <c:v>7.1171213731664271E-3</c:v>
                </c:pt>
                <c:pt idx="13">
                  <c:v>5.3281804513716224E-3</c:v>
                </c:pt>
                <c:pt idx="14">
                  <c:v>3.7139831128194059E-3</c:v>
                </c:pt>
                <c:pt idx="15">
                  <c:v>2.2454632864192252E-3</c:v>
                </c:pt>
                <c:pt idx="16">
                  <c:v>8.8375223107459307E-4</c:v>
                </c:pt>
                <c:pt idx="17">
                  <c:v>-3.9056530886296114E-4</c:v>
                </c:pt>
                <c:pt idx="18">
                  <c:v>-1.6001832238046311E-3</c:v>
                </c:pt>
                <c:pt idx="19">
                  <c:v>-2.7580633568134848E-3</c:v>
                </c:pt>
                <c:pt idx="20">
                  <c:v>-3.8771822482991619E-3</c:v>
                </c:pt>
                <c:pt idx="21">
                  <c:v>-4.9607667550789526E-3</c:v>
                </c:pt>
                <c:pt idx="22">
                  <c:v>-6.0185577519861859E-3</c:v>
                </c:pt>
                <c:pt idx="23">
                  <c:v>-7.0603053583055487E-3</c:v>
                </c:pt>
                <c:pt idx="24">
                  <c:v>-8.0859989350848521E-3</c:v>
                </c:pt>
                <c:pt idx="25">
                  <c:v>-9.098885219200931E-3</c:v>
                </c:pt>
                <c:pt idx="26">
                  <c:v>-1.0105471753250203E-2</c:v>
                </c:pt>
                <c:pt idx="27">
                  <c:v>-1.1105754462689386E-2</c:v>
                </c:pt>
                <c:pt idx="28">
                  <c:v>-1.2102988573163252E-2</c:v>
                </c:pt>
                <c:pt idx="29">
                  <c:v>-1.3097172098223487E-2</c:v>
                </c:pt>
                <c:pt idx="30">
                  <c:v>-1.4091563697244449E-2</c:v>
                </c:pt>
                <c:pt idx="31">
                  <c:v>-1.5089424760705137E-2</c:v>
                </c:pt>
                <c:pt idx="32">
                  <c:v>-1.608749539654121E-2</c:v>
                </c:pt>
                <c:pt idx="33">
                  <c:v>-1.7089038368361283E-2</c:v>
                </c:pt>
                <c:pt idx="34">
                  <c:v>-1.8094055805190485E-2</c:v>
                </c:pt>
                <c:pt idx="35">
                  <c:v>-1.9102549844109827E-2</c:v>
                </c:pt>
                <c:pt idx="36">
                  <c:v>-2.0117787407167319E-2</c:v>
                </c:pt>
                <c:pt idx="37">
                  <c:v>-2.1139772746174085E-2</c:v>
                </c:pt>
                <c:pt idx="38">
                  <c:v>-2.2165243957417133E-2</c:v>
                </c:pt>
                <c:pt idx="39">
                  <c:v>-2.3197470117004061E-2</c:v>
                </c:pt>
                <c:pt idx="40">
                  <c:v>-2.4239723159368808E-2</c:v>
                </c:pt>
                <c:pt idx="41">
                  <c:v>-2.5285472943783995E-2</c:v>
                </c:pt>
                <c:pt idx="42">
                  <c:v>-2.6337990750556609E-2</c:v>
                </c:pt>
                <c:pt idx="43">
                  <c:v>-2.7400550775148958E-2</c:v>
                </c:pt>
                <c:pt idx="44">
                  <c:v>-2.8466618637275242E-2</c:v>
                </c:pt>
                <c:pt idx="45">
                  <c:v>-2.9542739115967886E-2</c:v>
                </c:pt>
                <c:pt idx="46">
                  <c:v>-3.0625646951907597E-2</c:v>
                </c:pt>
                <c:pt idx="47">
                  <c:v>-3.1715346695241252E-2</c:v>
                </c:pt>
                <c:pt idx="48">
                  <c:v>-3.2811842926207847E-2</c:v>
                </c:pt>
                <c:pt idx="49">
                  <c:v>-3.3911865997672826E-2</c:v>
                </c:pt>
                <c:pt idx="50">
                  <c:v>-3.5021968301868364E-2</c:v>
                </c:pt>
                <c:pt idx="51">
                  <c:v>-3.6135605223895591E-2</c:v>
                </c:pt>
                <c:pt idx="52">
                  <c:v>-3.725933226555584E-2</c:v>
                </c:pt>
                <c:pt idx="53">
                  <c:v>-3.8383324471463108E-2</c:v>
                </c:pt>
                <c:pt idx="54">
                  <c:v>-3.9514138150636376E-2</c:v>
                </c:pt>
                <c:pt idx="55">
                  <c:v>-4.0648499175121637E-2</c:v>
                </c:pt>
                <c:pt idx="56">
                  <c:v>-4.1786409982955727E-2</c:v>
                </c:pt>
                <c:pt idx="57">
                  <c:v>-4.2927873020652652E-2</c:v>
                </c:pt>
                <c:pt idx="58">
                  <c:v>-4.4069609497207139E-2</c:v>
                </c:pt>
                <c:pt idx="59">
                  <c:v>-4.5211619510882498E-2</c:v>
                </c:pt>
                <c:pt idx="60">
                  <c:v>-4.6350620343594939E-2</c:v>
                </c:pt>
                <c:pt idx="61">
                  <c:v>-4.7489893338898095E-2</c:v>
                </c:pt>
                <c:pt idx="62">
                  <c:v>-4.8622869829895971E-2</c:v>
                </c:pt>
                <c:pt idx="63">
                  <c:v>-4.9752830388231022E-2</c:v>
                </c:pt>
                <c:pt idx="64">
                  <c:v>-5.0873200909912299E-2</c:v>
                </c:pt>
                <c:pt idx="65">
                  <c:v>-5.198397454210537E-2</c:v>
                </c:pt>
                <c:pt idx="66">
                  <c:v>-5.3085144488275178E-2</c:v>
                </c:pt>
                <c:pt idx="67">
                  <c:v>-5.4166839400576247E-2</c:v>
                </c:pt>
                <c:pt idx="68">
                  <c:v>-5.5232334878487832E-2</c:v>
                </c:pt>
                <c:pt idx="69">
                  <c:v>-5.6275040678978393E-2</c:v>
                </c:pt>
                <c:pt idx="70">
                  <c:v>-5.729165143131814E-2</c:v>
                </c:pt>
                <c:pt idx="71">
                  <c:v>-5.82788593526632E-2</c:v>
                </c:pt>
                <c:pt idx="72">
                  <c:v>-5.9226771061093135E-2</c:v>
                </c:pt>
                <c:pt idx="73">
                  <c:v>-6.013536308627198E-2</c:v>
                </c:pt>
                <c:pt idx="74">
                  <c:v>-6.0998027103925954E-2</c:v>
                </c:pt>
                <c:pt idx="75">
                  <c:v>-6.1801564305046824E-2</c:v>
                </c:pt>
                <c:pt idx="76">
                  <c:v>-6.2539356853992339E-2</c:v>
                </c:pt>
                <c:pt idx="77">
                  <c:v>-6.3208079813839885E-2</c:v>
                </c:pt>
                <c:pt idx="78">
                  <c:v>-6.379122994525098E-2</c:v>
                </c:pt>
                <c:pt idx="79">
                  <c:v>-6.4275595193864998E-2</c:v>
                </c:pt>
                <c:pt idx="80">
                  <c:v>-6.4654554632059699E-2</c:v>
                </c:pt>
                <c:pt idx="81">
                  <c:v>-6.4901718289207266E-2</c:v>
                </c:pt>
                <c:pt idx="82">
                  <c:v>-6.5007178675161814E-2</c:v>
                </c:pt>
                <c:pt idx="83">
                  <c:v>-6.4947856921592842E-2</c:v>
                </c:pt>
                <c:pt idx="84">
                  <c:v>-6.4697395416441539E-2</c:v>
                </c:pt>
                <c:pt idx="85">
                  <c:v>-6.4226167918266547E-2</c:v>
                </c:pt>
                <c:pt idx="86">
                  <c:v>-6.3507882570886992E-2</c:v>
                </c:pt>
                <c:pt idx="87">
                  <c:v>-6.2503123308636221E-2</c:v>
                </c:pt>
                <c:pt idx="88">
                  <c:v>-6.1165968375071059E-2</c:v>
                </c:pt>
                <c:pt idx="89">
                  <c:v>-5.9447319175517398E-2</c:v>
                </c:pt>
                <c:pt idx="90">
                  <c:v>-5.7288361079631388E-2</c:v>
                </c:pt>
                <c:pt idx="91">
                  <c:v>-5.4620632463636347E-2</c:v>
                </c:pt>
                <c:pt idx="92">
                  <c:v>-5.1349684547712007E-2</c:v>
                </c:pt>
                <c:pt idx="93">
                  <c:v>-4.7397953432586223E-2</c:v>
                </c:pt>
                <c:pt idx="94">
                  <c:v>-4.2642481630174353E-2</c:v>
                </c:pt>
                <c:pt idx="95">
                  <c:v>-3.6944793023059634E-2</c:v>
                </c:pt>
                <c:pt idx="96">
                  <c:v>-3.0141416016344961E-2</c:v>
                </c:pt>
                <c:pt idx="97">
                  <c:v>-2.2041130584140391E-2</c:v>
                </c:pt>
                <c:pt idx="98">
                  <c:v>-1.2386554141840048E-2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51-463C-A988-FC5E1064A9BD}"/>
            </c:ext>
          </c:extLst>
        </c:ser>
        <c:ser>
          <c:idx val="1"/>
          <c:order val="1"/>
          <c:tx>
            <c:strRef>
              <c:f>Wilson!$T$57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Wilson!$A$58:$A$156</c:f>
              <c:numCache>
                <c:formatCode>General</c:formatCode>
                <c:ptCount val="99"/>
                <c:pt idx="0">
                  <c:v>2.8594688307889307E-3</c:v>
                </c:pt>
                <c:pt idx="1">
                  <c:v>2.9064115147373957E-3</c:v>
                </c:pt>
                <c:pt idx="2">
                  <c:v>2.9248660411353164E-3</c:v>
                </c:pt>
                <c:pt idx="3">
                  <c:v>2.9340105812157603E-3</c:v>
                </c:pt>
                <c:pt idx="4">
                  <c:v>2.9392365744490994E-3</c:v>
                </c:pt>
                <c:pt idx="5">
                  <c:v>2.9425291685560157E-3</c:v>
                </c:pt>
                <c:pt idx="6">
                  <c:v>2.9447604172372142E-3</c:v>
                </c:pt>
                <c:pt idx="7">
                  <c:v>2.9463611997229242E-3</c:v>
                </c:pt>
                <c:pt idx="8">
                  <c:v>2.9475666216376745E-3</c:v>
                </c:pt>
                <c:pt idx="9">
                  <c:v>2.9485104567449094E-3</c:v>
                </c:pt>
                <c:pt idx="10">
                  <c:v>2.9492757021266935E-3</c:v>
                </c:pt>
                <c:pt idx="11">
                  <c:v>2.949915160439986E-3</c:v>
                </c:pt>
                <c:pt idx="12">
                  <c:v>2.9504643588331154E-3</c:v>
                </c:pt>
                <c:pt idx="13">
                  <c:v>2.9509440955444877E-3</c:v>
                </c:pt>
                <c:pt idx="14">
                  <c:v>2.9513769501592125E-3</c:v>
                </c:pt>
                <c:pt idx="15">
                  <c:v>2.9517707229801552E-3</c:v>
                </c:pt>
                <c:pt idx="16">
                  <c:v>2.9521358407594311E-3</c:v>
                </c:pt>
                <c:pt idx="17">
                  <c:v>2.952477512455027E-3</c:v>
                </c:pt>
                <c:pt idx="18">
                  <c:v>2.9528018250677525E-3</c:v>
                </c:pt>
                <c:pt idx="19">
                  <c:v>2.9531122554749228E-3</c:v>
                </c:pt>
                <c:pt idx="20">
                  <c:v>2.9534122839505084E-3</c:v>
                </c:pt>
                <c:pt idx="21">
                  <c:v>2.9537027765692211E-3</c:v>
                </c:pt>
                <c:pt idx="22">
                  <c:v>2.9539863454935166E-3</c:v>
                </c:pt>
                <c:pt idx="23">
                  <c:v>2.9542656050217794E-3</c:v>
                </c:pt>
                <c:pt idx="24">
                  <c:v>2.9545405526940835E-3</c:v>
                </c:pt>
                <c:pt idx="25">
                  <c:v>2.9548120591789762E-3</c:v>
                </c:pt>
                <c:pt idx="26">
                  <c:v>2.955081869065642E-3</c:v>
                </c:pt>
                <c:pt idx="27">
                  <c:v>2.9553499814108488E-3</c:v>
                </c:pt>
                <c:pt idx="28">
                  <c:v>2.955617268844129E-3</c:v>
                </c:pt>
                <c:pt idx="29">
                  <c:v>2.9558837309046218E-3</c:v>
                </c:pt>
                <c:pt idx="30">
                  <c:v>2.9561502410149296E-3</c:v>
                </c:pt>
                <c:pt idx="31">
                  <c:v>2.9564176732283375E-3</c:v>
                </c:pt>
                <c:pt idx="32">
                  <c:v>2.956685153833372E-3</c:v>
                </c:pt>
                <c:pt idx="33">
                  <c:v>2.9569535572003449E-3</c:v>
                </c:pt>
                <c:pt idx="34">
                  <c:v>2.9572228838186977E-3</c:v>
                </c:pt>
                <c:pt idx="35">
                  <c:v>2.9574931341796893E-3</c:v>
                </c:pt>
                <c:pt idx="36">
                  <c:v>2.9577651836136258E-3</c:v>
                </c:pt>
                <c:pt idx="37">
                  <c:v>2.9580390330998657E-3</c:v>
                </c:pt>
                <c:pt idx="38">
                  <c:v>2.9583138084621975E-3</c:v>
                </c:pt>
                <c:pt idx="39">
                  <c:v>2.9585903855279963E-3</c:v>
                </c:pt>
                <c:pt idx="40">
                  <c:v>2.958869640784349E-3</c:v>
                </c:pt>
                <c:pt idx="41">
                  <c:v>2.9591498244188456E-3</c:v>
                </c:pt>
                <c:pt idx="42">
                  <c:v>2.9594318127674035E-3</c:v>
                </c:pt>
                <c:pt idx="43">
                  <c:v>2.9597164828386764E-3</c:v>
                </c:pt>
                <c:pt idx="44">
                  <c:v>2.9600020838414674E-3</c:v>
                </c:pt>
                <c:pt idx="45">
                  <c:v>2.960290368961711E-3</c:v>
                </c:pt>
                <c:pt idx="46">
                  <c:v>2.9605804632479465E-3</c:v>
                </c:pt>
                <c:pt idx="47">
                  <c:v>2.9608723677474543E-3</c:v>
                </c:pt>
                <c:pt idx="48">
                  <c:v>2.9611660835143594E-3</c:v>
                </c:pt>
                <c:pt idx="49">
                  <c:v>2.9614607345844124E-3</c:v>
                </c:pt>
                <c:pt idx="50">
                  <c:v>2.9617580758997896E-3</c:v>
                </c:pt>
                <c:pt idx="51">
                  <c:v>2.9620563543069633E-3</c:v>
                </c:pt>
                <c:pt idx="52">
                  <c:v>2.9623573254653128E-3</c:v>
                </c:pt>
                <c:pt idx="53">
                  <c:v>2.9626583577925473E-3</c:v>
                </c:pt>
                <c:pt idx="54">
                  <c:v>2.9629612071340999E-3</c:v>
                </c:pt>
                <c:pt idx="55">
                  <c:v>2.9632649964914941E-3</c:v>
                </c:pt>
                <c:pt idx="56">
                  <c:v>2.9635697264239883E-3</c:v>
                </c:pt>
                <c:pt idx="57">
                  <c:v>2.9638753974927392E-3</c:v>
                </c:pt>
                <c:pt idx="58">
                  <c:v>2.9641811316235742E-3</c:v>
                </c:pt>
                <c:pt idx="59">
                  <c:v>2.9644869288360091E-3</c:v>
                </c:pt>
                <c:pt idx="60">
                  <c:v>2.9647919101502026E-3</c:v>
                </c:pt>
                <c:pt idx="61">
                  <c:v>2.9650969542227576E-3</c:v>
                </c:pt>
                <c:pt idx="62">
                  <c:v>2.9654003023522153E-3</c:v>
                </c:pt>
                <c:pt idx="63">
                  <c:v>2.9657028330172881E-3</c:v>
                </c:pt>
                <c:pt idx="64">
                  <c:v>2.9660027862630175E-3</c:v>
                </c:pt>
                <c:pt idx="65">
                  <c:v>2.9663001605065016E-3</c:v>
                </c:pt>
                <c:pt idx="66">
                  <c:v>2.9665949541779744E-3</c:v>
                </c:pt>
                <c:pt idx="67">
                  <c:v>2.9668845249973372E-3</c:v>
                </c:pt>
                <c:pt idx="68">
                  <c:v>2.9671697502978303E-3</c:v>
                </c:pt>
                <c:pt idx="69">
                  <c:v>2.967448866404859E-3</c:v>
                </c:pt>
                <c:pt idx="70">
                  <c:v>2.9677209891176642E-3</c:v>
                </c:pt>
                <c:pt idx="71">
                  <c:v>2.9679852336798652E-3</c:v>
                </c:pt>
                <c:pt idx="72">
                  <c:v>2.9682389527340603E-3</c:v>
                </c:pt>
                <c:pt idx="73">
                  <c:v>2.9684821408693203E-3</c:v>
                </c:pt>
                <c:pt idx="74">
                  <c:v>2.9687130302455452E-3</c:v>
                </c:pt>
                <c:pt idx="75">
                  <c:v>2.9689280892958568E-3</c:v>
                </c:pt>
                <c:pt idx="76">
                  <c:v>2.9691255479892343E-3</c:v>
                </c:pt>
                <c:pt idx="77">
                  <c:v>2.9693045176186657E-3</c:v>
                </c:pt>
                <c:pt idx="78">
                  <c:v>2.9694605826378613E-3</c:v>
                </c:pt>
                <c:pt idx="79">
                  <c:v>2.9695902084295976E-3</c:v>
                </c:pt>
                <c:pt idx="80">
                  <c:v>2.9696916242520459E-3</c:v>
                </c:pt>
                <c:pt idx="81">
                  <c:v>2.9697577687378351E-3</c:v>
                </c:pt>
                <c:pt idx="82">
                  <c:v>2.9697859912818968E-3</c:v>
                </c:pt>
                <c:pt idx="83">
                  <c:v>2.9697701160348584E-3</c:v>
                </c:pt>
                <c:pt idx="84">
                  <c:v>2.9697030890851535E-3</c:v>
                </c:pt>
                <c:pt idx="85">
                  <c:v>2.9695769807895098E-3</c:v>
                </c:pt>
                <c:pt idx="86">
                  <c:v>2.9693847523874599E-3</c:v>
                </c:pt>
                <c:pt idx="87">
                  <c:v>2.9691158507437342E-3</c:v>
                </c:pt>
                <c:pt idx="88">
                  <c:v>2.9687579785370676E-3</c:v>
                </c:pt>
                <c:pt idx="89">
                  <c:v>2.9682979838726435E-3</c:v>
                </c:pt>
                <c:pt idx="90">
                  <c:v>2.9677201083811388E-3</c:v>
                </c:pt>
                <c:pt idx="91">
                  <c:v>2.9670060031432464E-3</c:v>
                </c:pt>
                <c:pt idx="92">
                  <c:v>2.9661303507508463E-3</c:v>
                </c:pt>
                <c:pt idx="93">
                  <c:v>2.9650723373872796E-3</c:v>
                </c:pt>
                <c:pt idx="94">
                  <c:v>2.9637989738142438E-3</c:v>
                </c:pt>
                <c:pt idx="95">
                  <c:v>2.9622730824761996E-3</c:v>
                </c:pt>
                <c:pt idx="96">
                  <c:v>2.9604507463888425E-3</c:v>
                </c:pt>
                <c:pt idx="97">
                  <c:v>2.9582805526778061E-3</c:v>
                </c:pt>
                <c:pt idx="98">
                  <c:v>2.9556932711573701E-3</c:v>
                </c:pt>
              </c:numCache>
            </c:numRef>
          </c:xVal>
          <c:yVal>
            <c:numRef>
              <c:f>Wilson!$T$58:$T$156</c:f>
              <c:numCache>
                <c:formatCode>General</c:formatCode>
                <c:ptCount val="99"/>
                <c:pt idx="0">
                  <c:v>-0.88773309891250285</c:v>
                </c:pt>
                <c:pt idx="1">
                  <c:v>-1.1259613399246464</c:v>
                </c:pt>
                <c:pt idx="2">
                  <c:v>-1.2199400934146458</c:v>
                </c:pt>
                <c:pt idx="3">
                  <c:v>-1.2665763011996138</c:v>
                </c:pt>
                <c:pt idx="4">
                  <c:v>-1.2932486236294316</c:v>
                </c:pt>
                <c:pt idx="5">
                  <c:v>-1.3100608891811125</c:v>
                </c:pt>
                <c:pt idx="6">
                  <c:v>-1.3214571709268437</c:v>
                </c:pt>
                <c:pt idx="7">
                  <c:v>-1.3296349570449326</c:v>
                </c:pt>
                <c:pt idx="8">
                  <c:v>-1.335793913283998</c:v>
                </c:pt>
                <c:pt idx="9">
                  <c:v>-1.3406168731970807</c:v>
                </c:pt>
                <c:pt idx="10">
                  <c:v>-1.3445276010787244</c:v>
                </c:pt>
                <c:pt idx="11">
                  <c:v>-1.3477957472016113</c:v>
                </c:pt>
                <c:pt idx="12">
                  <c:v>-1.3506027694830762</c:v>
                </c:pt>
                <c:pt idx="13">
                  <c:v>-1.3530548981354786</c:v>
                </c:pt>
                <c:pt idx="14">
                  <c:v>-1.355267500476679</c:v>
                </c:pt>
                <c:pt idx="15">
                  <c:v>-1.3572804185095664</c:v>
                </c:pt>
                <c:pt idx="16">
                  <c:v>-1.3591469306250883</c:v>
                </c:pt>
                <c:pt idx="17">
                  <c:v>-1.3608936499037934</c:v>
                </c:pt>
                <c:pt idx="18">
                  <c:v>-1.3625516833571201</c:v>
                </c:pt>
                <c:pt idx="19">
                  <c:v>-1.3641387980940283</c:v>
                </c:pt>
                <c:pt idx="20">
                  <c:v>-1.3656727813030687</c:v>
                </c:pt>
                <c:pt idx="21">
                  <c:v>-1.3671580561756154</c:v>
                </c:pt>
                <c:pt idx="22">
                  <c:v>-1.368607974674126</c:v>
                </c:pt>
                <c:pt idx="23">
                  <c:v>-1.3700359013907897</c:v>
                </c:pt>
                <c:pt idx="24">
                  <c:v>-1.3714418217904547</c:v>
                </c:pt>
                <c:pt idx="25">
                  <c:v>-1.3728301862246413</c:v>
                </c:pt>
                <c:pt idx="26">
                  <c:v>-1.3742099146173878</c:v>
                </c:pt>
                <c:pt idx="27">
                  <c:v>-1.3755810014018186</c:v>
                </c:pt>
                <c:pt idx="28">
                  <c:v>-1.3769479085267244</c:v>
                </c:pt>
                <c:pt idx="29">
                  <c:v>-1.3783106332779547</c:v>
                </c:pt>
                <c:pt idx="30">
                  <c:v>-1.3796736422954092</c:v>
                </c:pt>
                <c:pt idx="31">
                  <c:v>-1.3810414059501652</c:v>
                </c:pt>
                <c:pt idx="32">
                  <c:v>-1.3824094559176545</c:v>
                </c:pt>
                <c:pt idx="33">
                  <c:v>-1.3837822644448805</c:v>
                </c:pt>
                <c:pt idx="34">
                  <c:v>-1.3851598344401623</c:v>
                </c:pt>
                <c:pt idx="35">
                  <c:v>-1.3865421688228261</c:v>
                </c:pt>
                <c:pt idx="36">
                  <c:v>-1.3879337455209952</c:v>
                </c:pt>
                <c:pt idx="37">
                  <c:v>-1.38933457034305</c:v>
                </c:pt>
                <c:pt idx="38">
                  <c:v>-1.3907401722161392</c:v>
                </c:pt>
                <c:pt idx="39">
                  <c:v>-1.3921550320111655</c:v>
                </c:pt>
                <c:pt idx="40">
                  <c:v>-1.3935836345039865</c:v>
                </c:pt>
                <c:pt idx="41">
                  <c:v>-1.3950170288967969</c:v>
                </c:pt>
                <c:pt idx="42">
                  <c:v>-1.3964596990717857</c:v>
                </c:pt>
                <c:pt idx="43">
                  <c:v>-1.397916132893686</c:v>
                </c:pt>
                <c:pt idx="44">
                  <c:v>-1.3993773737727508</c:v>
                </c:pt>
                <c:pt idx="45">
                  <c:v>-1.400852392504341</c:v>
                </c:pt>
                <c:pt idx="46">
                  <c:v>-1.4023367134311902</c:v>
                </c:pt>
                <c:pt idx="47">
                  <c:v>-1.4038303427691194</c:v>
                </c:pt>
                <c:pt idx="48">
                  <c:v>-1.4053332867750514</c:v>
                </c:pt>
                <c:pt idx="49">
                  <c:v>-1.4068410637972422</c:v>
                </c:pt>
                <c:pt idx="50">
                  <c:v>-1.4083626550317856</c:v>
                </c:pt>
                <c:pt idx="51">
                  <c:v>-1.4098890899067782</c:v>
                </c:pt>
                <c:pt idx="52">
                  <c:v>-1.4114293538664238</c:v>
                </c:pt>
                <c:pt idx="53">
                  <c:v>-1.4129699800787212</c:v>
                </c:pt>
                <c:pt idx="54">
                  <c:v>-1.4145199550906244</c:v>
                </c:pt>
                <c:pt idx="55">
                  <c:v>-1.416074791128868</c:v>
                </c:pt>
                <c:pt idx="56">
                  <c:v>-1.4176344915237069</c:v>
                </c:pt>
                <c:pt idx="57">
                  <c:v>-1.4191990596169906</c:v>
                </c:pt>
                <c:pt idx="58">
                  <c:v>-1.4207640012650349</c:v>
                </c:pt>
                <c:pt idx="59">
                  <c:v>-1.4223293166016389</c:v>
                </c:pt>
                <c:pt idx="60">
                  <c:v>-1.423890506118201</c:v>
                </c:pt>
                <c:pt idx="61">
                  <c:v>-1.4254520674446451</c:v>
                </c:pt>
                <c:pt idx="62">
                  <c:v>-1.4270049971506273</c:v>
                </c:pt>
                <c:pt idx="63">
                  <c:v>-1.428553791811555</c:v>
                </c:pt>
                <c:pt idx="64">
                  <c:v>-1.4300894405693314</c:v>
                </c:pt>
                <c:pt idx="65">
                  <c:v>-1.4316119340616946</c:v>
                </c:pt>
                <c:pt idx="66">
                  <c:v>-1.4331212630033343</c:v>
                </c:pt>
                <c:pt idx="67">
                  <c:v>-1.4346038971840342</c:v>
                </c:pt>
                <c:pt idx="68">
                  <c:v>-1.4360643263867185</c:v>
                </c:pt>
                <c:pt idx="69">
                  <c:v>-1.4374935177055115</c:v>
                </c:pt>
                <c:pt idx="70">
                  <c:v>-1.4388869406856857</c:v>
                </c:pt>
                <c:pt idx="71">
                  <c:v>-1.4402400615773308</c:v>
                </c:pt>
                <c:pt idx="72">
                  <c:v>-1.4415393200692881</c:v>
                </c:pt>
                <c:pt idx="73">
                  <c:v>-1.4427846840981644</c:v>
                </c:pt>
                <c:pt idx="74">
                  <c:v>-1.4439670960572648</c:v>
                </c:pt>
                <c:pt idx="75">
                  <c:v>-1.4450684651043213</c:v>
                </c:pt>
                <c:pt idx="76">
                  <c:v>-1.4460797206391927</c:v>
                </c:pt>
                <c:pt idx="77">
                  <c:v>-1.446996305477944</c:v>
                </c:pt>
                <c:pt idx="78">
                  <c:v>-1.4477955996089282</c:v>
                </c:pt>
                <c:pt idx="79">
                  <c:v>-1.4484594940955433</c:v>
                </c:pt>
                <c:pt idx="80">
                  <c:v>-1.4489789141138913</c:v>
                </c:pt>
                <c:pt idx="81">
                  <c:v>-1.4493176884272065</c:v>
                </c:pt>
                <c:pt idx="82">
                  <c:v>-1.4494622374514261</c:v>
                </c:pt>
                <c:pt idx="83">
                  <c:v>-1.4493809282339558</c:v>
                </c:pt>
                <c:pt idx="84">
                  <c:v>-1.4490376337432518</c:v>
                </c:pt>
                <c:pt idx="85">
                  <c:v>-1.4483917466861198</c:v>
                </c:pt>
                <c:pt idx="86">
                  <c:v>-1.4474072298605467</c:v>
                </c:pt>
                <c:pt idx="87">
                  <c:v>-1.4460300571336109</c:v>
                </c:pt>
                <c:pt idx="88">
                  <c:v>-1.4441972849748224</c:v>
                </c:pt>
                <c:pt idx="89">
                  <c:v>-1.4418416149896516</c:v>
                </c:pt>
                <c:pt idx="90">
                  <c:v>-1.4388824307490826</c:v>
                </c:pt>
                <c:pt idx="91">
                  <c:v>-1.4352258921109311</c:v>
                </c:pt>
                <c:pt idx="92">
                  <c:v>-1.4307425379929248</c:v>
                </c:pt>
                <c:pt idx="93">
                  <c:v>-1.4253260487024402</c:v>
                </c:pt>
                <c:pt idx="94">
                  <c:v>-1.4188078825781378</c:v>
                </c:pt>
                <c:pt idx="95">
                  <c:v>-1.4109982230800646</c:v>
                </c:pt>
                <c:pt idx="96">
                  <c:v>-1.4016729875461562</c:v>
                </c:pt>
                <c:pt idx="97">
                  <c:v>-1.3905700514623884</c:v>
                </c:pt>
                <c:pt idx="98">
                  <c:v>-1.377336591204062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51-463C-A988-FC5E1064A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8050344"/>
        <c:axId val="1188400969"/>
      </c:scatterChart>
      <c:valAx>
        <c:axId val="162805034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88400969"/>
        <c:crosses val="autoZero"/>
        <c:crossBetween val="midCat"/>
      </c:valAx>
      <c:valAx>
        <c:axId val="11884009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28050344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Minta!$G$58:$G$156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77-4A83-A072-F73FD1A14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089493"/>
        <c:axId val="76538961"/>
      </c:scatterChart>
      <c:valAx>
        <c:axId val="13710894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6538961"/>
        <c:crosses val="autoZero"/>
        <c:crossBetween val="midCat"/>
      </c:valAx>
      <c:valAx>
        <c:axId val="765389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7108949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Wilson!$P$2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BC-4AE3-AE5B-0A534D421B35}"/>
            </c:ext>
          </c:extLst>
        </c:ser>
        <c:ser>
          <c:idx val="1"/>
          <c:order val="1"/>
          <c:tx>
            <c:strRef>
              <c:f>Wilson!$Y$57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Wilson!$Y$58:$Y$156</c:f>
              <c:numCache>
                <c:formatCode>General</c:formatCode>
                <c:ptCount val="99"/>
                <c:pt idx="0">
                  <c:v>22.445131579081085</c:v>
                </c:pt>
                <c:pt idx="1">
                  <c:v>27.803596056369315</c:v>
                </c:pt>
                <c:pt idx="2">
                  <c:v>29.702493947157571</c:v>
                </c:pt>
                <c:pt idx="3">
                  <c:v>30.496038059837993</c:v>
                </c:pt>
                <c:pt idx="4">
                  <c:v>30.828385912404645</c:v>
                </c:pt>
                <c:pt idx="5">
                  <c:v>30.933840697629552</c:v>
                </c:pt>
                <c:pt idx="6">
                  <c:v>30.914637946593952</c:v>
                </c:pt>
                <c:pt idx="7">
                  <c:v>30.821082539111778</c:v>
                </c:pt>
                <c:pt idx="8">
                  <c:v>30.680543829051153</c:v>
                </c:pt>
                <c:pt idx="9">
                  <c:v>30.50856393060424</c:v>
                </c:pt>
                <c:pt idx="10">
                  <c:v>30.314769106984102</c:v>
                </c:pt>
                <c:pt idx="11">
                  <c:v>30.105274772761426</c:v>
                </c:pt>
                <c:pt idx="12">
                  <c:v>29.884189688431011</c:v>
                </c:pt>
                <c:pt idx="13">
                  <c:v>29.653916115400769</c:v>
                </c:pt>
                <c:pt idx="14">
                  <c:v>29.417057876794217</c:v>
                </c:pt>
                <c:pt idx="15">
                  <c:v>29.174511378364453</c:v>
                </c:pt>
                <c:pt idx="16">
                  <c:v>28.927474580396407</c:v>
                </c:pt>
                <c:pt idx="17">
                  <c:v>28.676542756531298</c:v>
                </c:pt>
                <c:pt idx="18">
                  <c:v>28.42241169688452</c:v>
                </c:pt>
                <c:pt idx="19">
                  <c:v>28.165475795151096</c:v>
                </c:pt>
                <c:pt idx="20">
                  <c:v>27.906129437621754</c:v>
                </c:pt>
                <c:pt idx="21">
                  <c:v>27.64446554839289</c:v>
                </c:pt>
                <c:pt idx="22">
                  <c:v>27.380777974152274</c:v>
                </c:pt>
                <c:pt idx="23">
                  <c:v>27.115360530462937</c:v>
                </c:pt>
                <c:pt idx="24">
                  <c:v>26.848205529935253</c:v>
                </c:pt>
                <c:pt idx="25">
                  <c:v>26.579405714307665</c:v>
                </c:pt>
                <c:pt idx="26">
                  <c:v>26.309154264566882</c:v>
                </c:pt>
                <c:pt idx="27">
                  <c:v>26.037443322053896</c:v>
                </c:pt>
                <c:pt idx="28">
                  <c:v>25.764365460925905</c:v>
                </c:pt>
                <c:pt idx="29">
                  <c:v>25.489912697159205</c:v>
                </c:pt>
                <c:pt idx="30">
                  <c:v>25.21417748225333</c:v>
                </c:pt>
                <c:pt idx="31">
                  <c:v>24.937252208374293</c:v>
                </c:pt>
                <c:pt idx="32">
                  <c:v>24.659028194080079</c:v>
                </c:pt>
                <c:pt idx="33">
                  <c:v>24.379597697986526</c:v>
                </c:pt>
                <c:pt idx="34">
                  <c:v>24.098952406181695</c:v>
                </c:pt>
                <c:pt idx="35">
                  <c:v>23.817083934030098</c:v>
                </c:pt>
                <c:pt idx="36">
                  <c:v>23.534084340631267</c:v>
                </c:pt>
                <c:pt idx="37">
                  <c:v>23.249945104019123</c:v>
                </c:pt>
                <c:pt idx="38">
                  <c:v>22.964557109758051</c:v>
                </c:pt>
                <c:pt idx="39">
                  <c:v>22.678012204348924</c:v>
                </c:pt>
                <c:pt idx="40">
                  <c:v>22.390402168349574</c:v>
                </c:pt>
                <c:pt idx="41">
                  <c:v>22.101517137680599</c:v>
                </c:pt>
                <c:pt idx="42">
                  <c:v>21.811448739224435</c:v>
                </c:pt>
                <c:pt idx="43">
                  <c:v>21.52028853162718</c:v>
                </c:pt>
                <c:pt idx="44">
                  <c:v>21.227826406709344</c:v>
                </c:pt>
                <c:pt idx="45">
                  <c:v>20.934254299283648</c:v>
                </c:pt>
                <c:pt idx="46">
                  <c:v>20.639462471203913</c:v>
                </c:pt>
                <c:pt idx="47">
                  <c:v>20.343441634336276</c:v>
                </c:pt>
                <c:pt idx="48">
                  <c:v>20.046182419272466</c:v>
                </c:pt>
                <c:pt idx="49">
                  <c:v>19.747574830508313</c:v>
                </c:pt>
                <c:pt idx="50">
                  <c:v>19.447810418963776</c:v>
                </c:pt>
                <c:pt idx="51">
                  <c:v>19.146678475841032</c:v>
                </c:pt>
                <c:pt idx="52">
                  <c:v>18.844370392331932</c:v>
                </c:pt>
                <c:pt idx="53">
                  <c:v>18.540574726505263</c:v>
                </c:pt>
                <c:pt idx="54">
                  <c:v>18.235482699160279</c:v>
                </c:pt>
                <c:pt idx="55">
                  <c:v>17.928983788464002</c:v>
                </c:pt>
                <c:pt idx="56">
                  <c:v>17.621067934636837</c:v>
                </c:pt>
                <c:pt idx="57">
                  <c:v>17.311724988126709</c:v>
                </c:pt>
                <c:pt idx="58">
                  <c:v>17.000844143834072</c:v>
                </c:pt>
                <c:pt idx="59">
                  <c:v>16.6884150626849</c:v>
                </c:pt>
                <c:pt idx="60">
                  <c:v>16.374326743437816</c:v>
                </c:pt>
                <c:pt idx="61">
                  <c:v>16.058669225180275</c:v>
                </c:pt>
                <c:pt idx="62">
                  <c:v>15.741230739517462</c:v>
                </c:pt>
                <c:pt idx="63">
                  <c:v>15.422101132569148</c:v>
                </c:pt>
                <c:pt idx="64">
                  <c:v>15.101068427455127</c:v>
                </c:pt>
                <c:pt idx="65">
                  <c:v>14.77812169284581</c:v>
                </c:pt>
                <c:pt idx="66">
                  <c:v>14.453249898577672</c:v>
                </c:pt>
                <c:pt idx="67">
                  <c:v>14.126140160582281</c:v>
                </c:pt>
                <c:pt idx="68">
                  <c:v>13.796881816186557</c:v>
                </c:pt>
                <c:pt idx="69">
                  <c:v>13.46526234349154</c:v>
                </c:pt>
                <c:pt idx="70">
                  <c:v>13.131169693380379</c:v>
                </c:pt>
                <c:pt idx="71">
                  <c:v>12.794491706582319</c:v>
                </c:pt>
                <c:pt idx="72">
                  <c:v>12.454914926079253</c:v>
                </c:pt>
                <c:pt idx="73">
                  <c:v>12.112427557837716</c:v>
                </c:pt>
                <c:pt idx="74">
                  <c:v>11.766816511159123</c:v>
                </c:pt>
                <c:pt idx="75">
                  <c:v>11.417667385756406</c:v>
                </c:pt>
                <c:pt idx="76">
                  <c:v>11.064766858244441</c:v>
                </c:pt>
                <c:pt idx="77">
                  <c:v>10.70800209665946</c:v>
                </c:pt>
                <c:pt idx="78">
                  <c:v>10.346857767605131</c:v>
                </c:pt>
                <c:pt idx="79">
                  <c:v>9.9809190324716823</c:v>
                </c:pt>
                <c:pt idx="80">
                  <c:v>9.6099721589741058</c:v>
                </c:pt>
                <c:pt idx="81">
                  <c:v>9.2331997351466271</c:v>
                </c:pt>
                <c:pt idx="82">
                  <c:v>8.8502872816496971</c:v>
                </c:pt>
                <c:pt idx="83">
                  <c:v>8.4605178790447368</c:v>
                </c:pt>
                <c:pt idx="84">
                  <c:v>8.0630740034165829</c:v>
                </c:pt>
                <c:pt idx="85">
                  <c:v>7.6570375755903139</c:v>
                </c:pt>
                <c:pt idx="86">
                  <c:v>7.2415912019180988</c:v>
                </c:pt>
                <c:pt idx="87">
                  <c:v>6.8155152954564864</c:v>
                </c:pt>
                <c:pt idx="88">
                  <c:v>6.3773893981203846</c:v>
                </c:pt>
                <c:pt idx="89">
                  <c:v>5.9256929234651592</c:v>
                </c:pt>
                <c:pt idx="90">
                  <c:v>5.4586042112395612</c:v>
                </c:pt>
                <c:pt idx="91">
                  <c:v>4.9740008413787971</c:v>
                </c:pt>
                <c:pt idx="92">
                  <c:v>4.4689573229131794</c:v>
                </c:pt>
                <c:pt idx="93">
                  <c:v>3.941052840169136</c:v>
                </c:pt>
                <c:pt idx="94">
                  <c:v>3.386461619252966</c:v>
                </c:pt>
                <c:pt idx="95">
                  <c:v>2.8008591488002574</c:v>
                </c:pt>
                <c:pt idx="96">
                  <c:v>2.1791222179378154</c:v>
                </c:pt>
                <c:pt idx="97">
                  <c:v>1.5152306917044658</c:v>
                </c:pt>
                <c:pt idx="98">
                  <c:v>0.80106547726827693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BC-4AE3-AE5B-0A534D421B35}"/>
            </c:ext>
          </c:extLst>
        </c:ser>
        <c:ser>
          <c:idx val="2"/>
          <c:order val="2"/>
          <c:tx>
            <c:strRef>
              <c:f>Wilson!$Q$2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CBC-4AE3-AE5B-0A534D421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445591"/>
        <c:axId val="323803211"/>
      </c:scatterChart>
      <c:valAx>
        <c:axId val="76744559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23803211"/>
        <c:crosses val="autoZero"/>
        <c:crossBetween val="midCat"/>
      </c:valAx>
      <c:valAx>
        <c:axId val="3238032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67445591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Wilson!$P$2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7A-420E-9701-7CEDAA6A59F3}"/>
            </c:ext>
          </c:extLst>
        </c:ser>
        <c:ser>
          <c:idx val="1"/>
          <c:order val="1"/>
          <c:tx>
            <c:strRef>
              <c:f>Wilson!$Z$57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Wilson!$Z$58:$Z$156</c:f>
              <c:numCache>
                <c:formatCode>General</c:formatCode>
                <c:ptCount val="99"/>
                <c:pt idx="0">
                  <c:v>23.16126313140353</c:v>
                </c:pt>
                <c:pt idx="1">
                  <c:v>28.535142669348772</c:v>
                </c:pt>
                <c:pt idx="2">
                  <c:v>30.430432159845452</c:v>
                </c:pt>
                <c:pt idx="3">
                  <c:v>31.219325097546971</c:v>
                </c:pt>
                <c:pt idx="4">
                  <c:v>31.547514925238886</c:v>
                </c:pt>
                <c:pt idx="5">
                  <c:v>31.649295033320811</c:v>
                </c:pt>
                <c:pt idx="6">
                  <c:v>31.626758759282495</c:v>
                </c:pt>
                <c:pt idx="7">
                  <c:v>31.530099387172697</c:v>
                </c:pt>
                <c:pt idx="8">
                  <c:v>31.386610147062981</c:v>
                </c:pt>
                <c:pt idx="9">
                  <c:v>31.21178421450378</c:v>
                </c:pt>
                <c:pt idx="10">
                  <c:v>31.015214709974998</c:v>
                </c:pt>
                <c:pt idx="11">
                  <c:v>30.80299469832886</c:v>
                </c:pt>
                <c:pt idx="12">
                  <c:v>30.579217188227062</c:v>
                </c:pt>
                <c:pt idx="13">
                  <c:v>30.346275131569882</c:v>
                </c:pt>
                <c:pt idx="14">
                  <c:v>30.106761422919476</c:v>
                </c:pt>
                <c:pt idx="15">
                  <c:v>29.86156889891538</c:v>
                </c:pt>
                <c:pt idx="16">
                  <c:v>29.611890337683178</c:v>
                </c:pt>
                <c:pt idx="17">
                  <c:v>29.358318458235885</c:v>
                </c:pt>
                <c:pt idx="18">
                  <c:v>29.101545919867476</c:v>
                </c:pt>
                <c:pt idx="19">
                  <c:v>28.841965321539988</c:v>
                </c:pt>
                <c:pt idx="20">
                  <c:v>28.579969201262031</c:v>
                </c:pt>
                <c:pt idx="21">
                  <c:v>28.315650035459953</c:v>
                </c:pt>
                <c:pt idx="22">
                  <c:v>28.049300238341345</c:v>
                </c:pt>
                <c:pt idx="23">
                  <c:v>27.781212161250835</c:v>
                </c:pt>
                <c:pt idx="24">
                  <c:v>27.511378092016798</c:v>
                </c:pt>
                <c:pt idx="25">
                  <c:v>27.239890254291538</c:v>
                </c:pt>
                <c:pt idx="26">
                  <c:v>26.966940806881951</c:v>
                </c:pt>
                <c:pt idx="27">
                  <c:v>26.692521843071802</c:v>
                </c:pt>
                <c:pt idx="28">
                  <c:v>26.416725389936914</c:v>
                </c:pt>
                <c:pt idx="29">
                  <c:v>26.139543407649342</c:v>
                </c:pt>
                <c:pt idx="30">
                  <c:v>25.861067788775415</c:v>
                </c:pt>
                <c:pt idx="31">
                  <c:v>25.581390357562896</c:v>
                </c:pt>
                <c:pt idx="32">
                  <c:v>25.300402869219965</c:v>
                </c:pt>
                <c:pt idx="33">
                  <c:v>25.018197009185144</c:v>
                </c:pt>
                <c:pt idx="34">
                  <c:v>24.73476439238749</c:v>
                </c:pt>
                <c:pt idx="35">
                  <c:v>24.450096562497549</c:v>
                </c:pt>
                <c:pt idx="36">
                  <c:v>24.164284991169097</c:v>
                </c:pt>
                <c:pt idx="37">
                  <c:v>23.877321077270494</c:v>
                </c:pt>
                <c:pt idx="38">
                  <c:v>23.589096146106783</c:v>
                </c:pt>
                <c:pt idx="39">
                  <c:v>23.299701448631481</c:v>
                </c:pt>
                <c:pt idx="40">
                  <c:v>23.009228160647979</c:v>
                </c:pt>
                <c:pt idx="41">
                  <c:v>22.717467382001701</c:v>
                </c:pt>
                <c:pt idx="42">
                  <c:v>22.424510135759931</c:v>
                </c:pt>
                <c:pt idx="43">
                  <c:v>22.130447367383397</c:v>
                </c:pt>
                <c:pt idx="44">
                  <c:v>21.835069943884434</c:v>
                </c:pt>
                <c:pt idx="45">
                  <c:v>21.538568652976664</c:v>
                </c:pt>
                <c:pt idx="46">
                  <c:v>21.240834202211943</c:v>
                </c:pt>
                <c:pt idx="47">
                  <c:v>20.941857218106577</c:v>
                </c:pt>
                <c:pt idx="48">
                  <c:v>20.641628245256356</c:v>
                </c:pt>
                <c:pt idx="49">
                  <c:v>20.34003774543902</c:v>
                </c:pt>
                <c:pt idx="50">
                  <c:v>20.037276096706023</c:v>
                </c:pt>
                <c:pt idx="51">
                  <c:v>19.733133592461911</c:v>
                </c:pt>
                <c:pt idx="52">
                  <c:v>19.427800440531087</c:v>
                </c:pt>
                <c:pt idx="53">
                  <c:v>19.120966762212788</c:v>
                </c:pt>
                <c:pt idx="54">
                  <c:v>18.812822591323254</c:v>
                </c:pt>
                <c:pt idx="55">
                  <c:v>18.503257873224982</c:v>
                </c:pt>
                <c:pt idx="56">
                  <c:v>18.19226246384369</c:v>
                </c:pt>
                <c:pt idx="57">
                  <c:v>17.8798261286708</c:v>
                </c:pt>
                <c:pt idx="58">
                  <c:v>17.565838541754601</c:v>
                </c:pt>
                <c:pt idx="59">
                  <c:v>17.250289284675546</c:v>
                </c:pt>
                <c:pt idx="60">
                  <c:v>16.933067845509811</c:v>
                </c:pt>
                <c:pt idx="61">
                  <c:v>16.614263617776999</c:v>
                </c:pt>
                <c:pt idx="62">
                  <c:v>16.293665899375526</c:v>
                </c:pt>
                <c:pt idx="63">
                  <c:v>15.971363891501994</c:v>
                </c:pt>
                <c:pt idx="64">
                  <c:v>15.647146697556536</c:v>
                </c:pt>
                <c:pt idx="65">
                  <c:v>15.321003322033448</c:v>
                </c:pt>
                <c:pt idx="66">
                  <c:v>14.992922669396478</c:v>
                </c:pt>
                <c:pt idx="67">
                  <c:v>14.662593542938282</c:v>
                </c:pt>
                <c:pt idx="68">
                  <c:v>14.330104643625305</c:v>
                </c:pt>
                <c:pt idx="69">
                  <c:v>13.995244568925443</c:v>
                </c:pt>
                <c:pt idx="70">
                  <c:v>13.657901811621002</c:v>
                </c:pt>
                <c:pt idx="71">
                  <c:v>13.317964758603864</c:v>
                </c:pt>
                <c:pt idx="72">
                  <c:v>12.975121689655566</c:v>
                </c:pt>
                <c:pt idx="73">
                  <c:v>12.62936077620833</c:v>
                </c:pt>
                <c:pt idx="74">
                  <c:v>12.280470080090993</c:v>
                </c:pt>
                <c:pt idx="75">
                  <c:v>11.928037552256626</c:v>
                </c:pt>
                <c:pt idx="76">
                  <c:v>11.571851031491803</c:v>
                </c:pt>
                <c:pt idx="77">
                  <c:v>11.21179824310866</c:v>
                </c:pt>
                <c:pt idx="78">
                  <c:v>10.847366797618065</c:v>
                </c:pt>
                <c:pt idx="79">
                  <c:v>10.478144189384807</c:v>
                </c:pt>
                <c:pt idx="80">
                  <c:v>10.103917795263044</c:v>
                </c:pt>
                <c:pt idx="81">
                  <c:v>9.7238748732124805</c:v>
                </c:pt>
                <c:pt idx="82">
                  <c:v>9.3377025608959912</c:v>
                </c:pt>
                <c:pt idx="83">
                  <c:v>8.9446878742560898</c:v>
                </c:pt>
                <c:pt idx="84">
                  <c:v>8.544017706071827</c:v>
                </c:pt>
                <c:pt idx="85">
                  <c:v>8.1347788244949015</c:v>
                </c:pt>
                <c:pt idx="86">
                  <c:v>7.7161578715649739</c:v>
                </c:pt>
                <c:pt idx="87">
                  <c:v>7.2869413617037821</c:v>
                </c:pt>
                <c:pt idx="88">
                  <c:v>6.8457156801868564</c:v>
                </c:pt>
                <c:pt idx="89">
                  <c:v>6.3909670815942832</c:v>
                </c:pt>
                <c:pt idx="90">
                  <c:v>5.920881688239092</c:v>
                </c:pt>
                <c:pt idx="91">
                  <c:v>5.4333454885714332</c:v>
                </c:pt>
                <c:pt idx="92">
                  <c:v>4.9254443355613375</c:v>
                </c:pt>
                <c:pt idx="93">
                  <c:v>4.3947639450574343</c:v>
                </c:pt>
                <c:pt idx="94">
                  <c:v>3.8374898941206084</c:v>
                </c:pt>
                <c:pt idx="95">
                  <c:v>3.2493076193356956</c:v>
                </c:pt>
                <c:pt idx="96">
                  <c:v>2.6251024150959097</c:v>
                </c:pt>
                <c:pt idx="97">
                  <c:v>1.9588594318636297</c:v>
                </c:pt>
                <c:pt idx="98">
                  <c:v>1.2424636744053146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7A-420E-9701-7CEDAA6A59F3}"/>
            </c:ext>
          </c:extLst>
        </c:ser>
        <c:ser>
          <c:idx val="2"/>
          <c:order val="2"/>
          <c:tx>
            <c:strRef>
              <c:f>Wilson!$Q$2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7A-420E-9701-7CEDAA6A5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3745799"/>
        <c:axId val="2049040335"/>
      </c:scatterChart>
      <c:valAx>
        <c:axId val="12737457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49040335"/>
        <c:crosses val="autoZero"/>
        <c:crossBetween val="midCat"/>
      </c:valAx>
      <c:valAx>
        <c:axId val="20490403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7374579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Wilson!$O$57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Wilson!$O$58:$O$156</c:f>
              <c:numCache>
                <c:formatCode>General</c:formatCode>
                <c:ptCount val="99"/>
                <c:pt idx="0">
                  <c:v>3.7308330476994369</c:v>
                </c:pt>
                <c:pt idx="1">
                  <c:v>3.3441000347783745</c:v>
                </c:pt>
                <c:pt idx="2">
                  <c:v>3.0419803979195863</c:v>
                </c:pt>
                <c:pt idx="3">
                  <c:v>2.7989148680954421</c:v>
                </c:pt>
                <c:pt idx="4">
                  <c:v>2.59655970158025</c:v>
                </c:pt>
                <c:pt idx="5">
                  <c:v>2.4234173579017173</c:v>
                </c:pt>
                <c:pt idx="6">
                  <c:v>2.2720532931487778</c:v>
                </c:pt>
                <c:pt idx="7">
                  <c:v>2.1374831882514504</c:v>
                </c:pt>
                <c:pt idx="8">
                  <c:v>2.0162001621914327</c:v>
                </c:pt>
                <c:pt idx="9">
                  <c:v>1.9056801085308432</c:v>
                </c:pt>
                <c:pt idx="10">
                  <c:v>1.8040338018320761</c:v>
                </c:pt>
                <c:pt idx="11">
                  <c:v>1.7098232144914978</c:v>
                </c:pt>
                <c:pt idx="12">
                  <c:v>1.6219130385827143</c:v>
                </c:pt>
                <c:pt idx="13">
                  <c:v>1.5394185621267937</c:v>
                </c:pt>
                <c:pt idx="14">
                  <c:v>1.4616156104112927</c:v>
                </c:pt>
                <c:pt idx="15">
                  <c:v>1.3879125649753641</c:v>
                </c:pt>
                <c:pt idx="16">
                  <c:v>1.3178190714535574</c:v>
                </c:pt>
                <c:pt idx="17">
                  <c:v>1.2509344607243928</c:v>
                </c:pt>
                <c:pt idx="18">
                  <c:v>1.1868977801511527</c:v>
                </c:pt>
                <c:pt idx="19">
                  <c:v>1.1254201455526804</c:v>
                </c:pt>
                <c:pt idx="20">
                  <c:v>1.0662485165237572</c:v>
                </c:pt>
                <c:pt idx="21">
                  <c:v>1.0091605753492847</c:v>
                </c:pt>
                <c:pt idx="22">
                  <c:v>0.95395724736196541</c:v>
                </c:pt>
                <c:pt idx="23">
                  <c:v>0.90048123652316625</c:v>
                </c:pt>
                <c:pt idx="24">
                  <c:v>0.84857354388236572</c:v>
                </c:pt>
                <c:pt idx="25">
                  <c:v>0.79810811219010958</c:v>
                </c:pt>
                <c:pt idx="26">
                  <c:v>0.74896223800285655</c:v>
                </c:pt>
                <c:pt idx="27">
                  <c:v>0.70102865537348436</c:v>
                </c:pt>
                <c:pt idx="28">
                  <c:v>0.65421545169567841</c:v>
                </c:pt>
                <c:pt idx="29">
                  <c:v>0.60843615335120904</c:v>
                </c:pt>
                <c:pt idx="30">
                  <c:v>0.56361139162048468</c:v>
                </c:pt>
                <c:pt idx="31">
                  <c:v>0.51966901612737493</c:v>
                </c:pt>
                <c:pt idx="32">
                  <c:v>0.47654558470418884</c:v>
                </c:pt>
                <c:pt idx="33">
                  <c:v>0.43417529550147699</c:v>
                </c:pt>
                <c:pt idx="34">
                  <c:v>0.39250923551232691</c:v>
                </c:pt>
                <c:pt idx="35">
                  <c:v>0.35149184020020857</c:v>
                </c:pt>
                <c:pt idx="36">
                  <c:v>0.31108094839291872</c:v>
                </c:pt>
                <c:pt idx="37">
                  <c:v>0.27122796541355859</c:v>
                </c:pt>
                <c:pt idx="38">
                  <c:v>0.23189383257493373</c:v>
                </c:pt>
                <c:pt idx="39">
                  <c:v>0.19303960020174288</c:v>
                </c:pt>
                <c:pt idx="40">
                  <c:v>0.15462853862839898</c:v>
                </c:pt>
                <c:pt idx="41">
                  <c:v>0.11662949609830349</c:v>
                </c:pt>
                <c:pt idx="42">
                  <c:v>7.9003858109920444E-2</c:v>
                </c:pt>
                <c:pt idx="43">
                  <c:v>4.1731039719866636E-2</c:v>
                </c:pt>
                <c:pt idx="44">
                  <c:v>4.7732542055454151E-3</c:v>
                </c:pt>
                <c:pt idx="45">
                  <c:v>-3.1888921126220438E-2</c:v>
                </c:pt>
                <c:pt idx="46">
                  <c:v>-6.8292570536601538E-2</c:v>
                </c:pt>
                <c:pt idx="47">
                  <c:v>-0.10444744644939132</c:v>
                </c:pt>
                <c:pt idx="48">
                  <c:v>-0.14039056818467582</c:v>
                </c:pt>
                <c:pt idx="49">
                  <c:v>-0.17614060179662458</c:v>
                </c:pt>
                <c:pt idx="50">
                  <c:v>-0.21171953498718576</c:v>
                </c:pt>
                <c:pt idx="51">
                  <c:v>-0.24714996357880142</c:v>
                </c:pt>
                <c:pt idx="52">
                  <c:v>-0.28244804891042269</c:v>
                </c:pt>
                <c:pt idx="53">
                  <c:v>-0.3176409408069053</c:v>
                </c:pt>
                <c:pt idx="54">
                  <c:v>-0.35275086031286795</c:v>
                </c:pt>
                <c:pt idx="55">
                  <c:v>-0.3877853636685793</c:v>
                </c:pt>
                <c:pt idx="56">
                  <c:v>-0.42277653582771835</c:v>
                </c:pt>
                <c:pt idx="57">
                  <c:v>-0.45774007741095496</c:v>
                </c:pt>
                <c:pt idx="58">
                  <c:v>-0.49268550268536793</c:v>
                </c:pt>
                <c:pt idx="59">
                  <c:v>-0.52764759734055877</c:v>
                </c:pt>
                <c:pt idx="60">
                  <c:v>-0.56262647179925307</c:v>
                </c:pt>
                <c:pt idx="61">
                  <c:v>-0.59766080424466972</c:v>
                </c:pt>
                <c:pt idx="62">
                  <c:v>-0.63275232439412654</c:v>
                </c:pt>
                <c:pt idx="63">
                  <c:v>-0.66792563836973518</c:v>
                </c:pt>
                <c:pt idx="64">
                  <c:v>-0.70319790827459383</c:v>
                </c:pt>
                <c:pt idx="65">
                  <c:v>-0.73859701964632873</c:v>
                </c:pt>
                <c:pt idx="66">
                  <c:v>-0.77412971519940066</c:v>
                </c:pt>
                <c:pt idx="67">
                  <c:v>-0.80981982973242173</c:v>
                </c:pt>
                <c:pt idx="68">
                  <c:v>-0.84568746790890426</c:v>
                </c:pt>
                <c:pt idx="69">
                  <c:v>-0.88175281505048142</c:v>
                </c:pt>
                <c:pt idx="70">
                  <c:v>-0.91803543742055083</c:v>
                </c:pt>
                <c:pt idx="71">
                  <c:v>-0.95455350625971802</c:v>
                </c:pt>
                <c:pt idx="72">
                  <c:v>-0.99132812129179371</c:v>
                </c:pt>
                <c:pt idx="73">
                  <c:v>-1.0283902935727112</c:v>
                </c:pt>
                <c:pt idx="74">
                  <c:v>-1.0657504636234749</c:v>
                </c:pt>
                <c:pt idx="75">
                  <c:v>-1.1034370638282716</c:v>
                </c:pt>
                <c:pt idx="76">
                  <c:v>-1.1414709813002422</c:v>
                </c:pt>
                <c:pt idx="77">
                  <c:v>-1.1798781488798014</c:v>
                </c:pt>
                <c:pt idx="78">
                  <c:v>-1.2186784067025618</c:v>
                </c:pt>
                <c:pt idx="79">
                  <c:v>-1.2579066950025777</c:v>
                </c:pt>
                <c:pt idx="80">
                  <c:v>-1.2975761196291586</c:v>
                </c:pt>
                <c:pt idx="81">
                  <c:v>-1.3377244405969793</c:v>
                </c:pt>
                <c:pt idx="82">
                  <c:v>-1.3783762509979356</c:v>
                </c:pt>
                <c:pt idx="83">
                  <c:v>-1.4195627035567402</c:v>
                </c:pt>
                <c:pt idx="84">
                  <c:v>-1.4613008972987636</c:v>
                </c:pt>
                <c:pt idx="85">
                  <c:v>-1.5036280180282304</c:v>
                </c:pt>
                <c:pt idx="86">
                  <c:v>-1.5465738756532401</c:v>
                </c:pt>
                <c:pt idx="87">
                  <c:v>-1.5901698813875633</c:v>
                </c:pt>
                <c:pt idx="88">
                  <c:v>-1.634437752120498</c:v>
                </c:pt>
                <c:pt idx="89">
                  <c:v>-1.6794114503693809</c:v>
                </c:pt>
                <c:pt idx="90">
                  <c:v>-1.7251090153731095</c:v>
                </c:pt>
                <c:pt idx="91">
                  <c:v>-1.771562247023198</c:v>
                </c:pt>
                <c:pt idx="92">
                  <c:v>-1.8187843590467225</c:v>
                </c:pt>
                <c:pt idx="93">
                  <c:v>-1.8667914664917138</c:v>
                </c:pt>
                <c:pt idx="94">
                  <c:v>-1.9156015453365696</c:v>
                </c:pt>
                <c:pt idx="95">
                  <c:v>-1.9651874787280699</c:v>
                </c:pt>
                <c:pt idx="96">
                  <c:v>-2.0155492884242365</c:v>
                </c:pt>
                <c:pt idx="97">
                  <c:v>-2.0666626278243787</c:v>
                </c:pt>
                <c:pt idx="98">
                  <c:v>-2.1184497338638071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A0-4DB4-84B4-CDBA800BA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142734"/>
        <c:axId val="1205991822"/>
      </c:scatterChart>
      <c:valAx>
        <c:axId val="17291427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05991822"/>
        <c:crosses val="autoZero"/>
        <c:crossBetween val="midCat"/>
      </c:valAx>
      <c:valAx>
        <c:axId val="12059918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729142734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Wilson!$P$58:$P$156</c:f>
              <c:numCache>
                <c:formatCode>General</c:formatCode>
                <c:ptCount val="99"/>
                <c:pt idx="0">
                  <c:v>3.7308330476994369</c:v>
                </c:pt>
                <c:pt idx="1">
                  <c:v>3.3441000347783745</c:v>
                </c:pt>
                <c:pt idx="2">
                  <c:v>3.0419803979195863</c:v>
                </c:pt>
                <c:pt idx="3">
                  <c:v>2.7989148680954421</c:v>
                </c:pt>
                <c:pt idx="4">
                  <c:v>2.59655970158025</c:v>
                </c:pt>
                <c:pt idx="5">
                  <c:v>2.4234173579017173</c:v>
                </c:pt>
                <c:pt idx="6">
                  <c:v>2.2720532931487778</c:v>
                </c:pt>
                <c:pt idx="7">
                  <c:v>2.1374831882514504</c:v>
                </c:pt>
                <c:pt idx="8">
                  <c:v>2.0162001621914327</c:v>
                </c:pt>
                <c:pt idx="9">
                  <c:v>1.9056801085308432</c:v>
                </c:pt>
                <c:pt idx="10">
                  <c:v>1.8040338018320761</c:v>
                </c:pt>
                <c:pt idx="11">
                  <c:v>1.7098232144914978</c:v>
                </c:pt>
                <c:pt idx="12">
                  <c:v>1.6219130385827143</c:v>
                </c:pt>
                <c:pt idx="13">
                  <c:v>1.5394185621267937</c:v>
                </c:pt>
                <c:pt idx="14">
                  <c:v>1.4616156104112927</c:v>
                </c:pt>
                <c:pt idx="15">
                  <c:v>1.3879125649753641</c:v>
                </c:pt>
                <c:pt idx="16">
                  <c:v>1.3178190714535574</c:v>
                </c:pt>
                <c:pt idx="17">
                  <c:v>1.2509344607243928</c:v>
                </c:pt>
                <c:pt idx="18">
                  <c:v>1.1868977801511527</c:v>
                </c:pt>
                <c:pt idx="19">
                  <c:v>1.1254201455526804</c:v>
                </c:pt>
                <c:pt idx="20">
                  <c:v>1.0662485165237572</c:v>
                </c:pt>
                <c:pt idx="21">
                  <c:v>1.0091605753492847</c:v>
                </c:pt>
                <c:pt idx="22">
                  <c:v>0.95395724736196541</c:v>
                </c:pt>
                <c:pt idx="23">
                  <c:v>0.90048123652316625</c:v>
                </c:pt>
                <c:pt idx="24">
                  <c:v>0.84857354388236572</c:v>
                </c:pt>
                <c:pt idx="25">
                  <c:v>0.79810811219010958</c:v>
                </c:pt>
                <c:pt idx="26">
                  <c:v>0.74896223800285655</c:v>
                </c:pt>
                <c:pt idx="27">
                  <c:v>0.70102865537348436</c:v>
                </c:pt>
                <c:pt idx="28">
                  <c:v>0.65421545169567841</c:v>
                </c:pt>
                <c:pt idx="29">
                  <c:v>0.60843615335120904</c:v>
                </c:pt>
                <c:pt idx="30">
                  <c:v>0.56361139162048468</c:v>
                </c:pt>
                <c:pt idx="31">
                  <c:v>0.51966901612737493</c:v>
                </c:pt>
                <c:pt idx="32">
                  <c:v>0.47654558470418884</c:v>
                </c:pt>
                <c:pt idx="33">
                  <c:v>0.43417529550147699</c:v>
                </c:pt>
                <c:pt idx="34">
                  <c:v>0.39250923551232691</c:v>
                </c:pt>
                <c:pt idx="35">
                  <c:v>0.35149184020020857</c:v>
                </c:pt>
                <c:pt idx="36">
                  <c:v>0.31108094839291872</c:v>
                </c:pt>
                <c:pt idx="37">
                  <c:v>0.27122796541355859</c:v>
                </c:pt>
                <c:pt idx="38">
                  <c:v>0.23189383257493373</c:v>
                </c:pt>
                <c:pt idx="39">
                  <c:v>0.19303960020174288</c:v>
                </c:pt>
                <c:pt idx="40">
                  <c:v>0.15462853862839898</c:v>
                </c:pt>
                <c:pt idx="41">
                  <c:v>0.11662949609830349</c:v>
                </c:pt>
                <c:pt idx="42">
                  <c:v>7.9003858109920444E-2</c:v>
                </c:pt>
                <c:pt idx="43">
                  <c:v>4.1731039719866636E-2</c:v>
                </c:pt>
                <c:pt idx="44">
                  <c:v>4.7732542055454151E-3</c:v>
                </c:pt>
                <c:pt idx="45">
                  <c:v>3.1888921126220438E-2</c:v>
                </c:pt>
                <c:pt idx="46">
                  <c:v>6.8292570536601538E-2</c:v>
                </c:pt>
                <c:pt idx="47">
                  <c:v>0.10444744644939132</c:v>
                </c:pt>
                <c:pt idx="48">
                  <c:v>0.14039056818467582</c:v>
                </c:pt>
                <c:pt idx="49">
                  <c:v>0.17614060179662458</c:v>
                </c:pt>
                <c:pt idx="50">
                  <c:v>0.21171953498718576</c:v>
                </c:pt>
                <c:pt idx="51">
                  <c:v>0.24714996357880142</c:v>
                </c:pt>
                <c:pt idx="52">
                  <c:v>0.28244804891042269</c:v>
                </c:pt>
                <c:pt idx="53">
                  <c:v>0.3176409408069053</c:v>
                </c:pt>
                <c:pt idx="54">
                  <c:v>0.35275086031286795</c:v>
                </c:pt>
                <c:pt idx="55">
                  <c:v>0.3877853636685793</c:v>
                </c:pt>
                <c:pt idx="56">
                  <c:v>0.42277653582771835</c:v>
                </c:pt>
                <c:pt idx="57">
                  <c:v>0.45774007741095496</c:v>
                </c:pt>
                <c:pt idx="58">
                  <c:v>0.49268550268536793</c:v>
                </c:pt>
                <c:pt idx="59">
                  <c:v>0.52764759734055877</c:v>
                </c:pt>
                <c:pt idx="60">
                  <c:v>0.56262647179925307</c:v>
                </c:pt>
                <c:pt idx="61">
                  <c:v>0.59766080424466972</c:v>
                </c:pt>
                <c:pt idx="62">
                  <c:v>0.63275232439412654</c:v>
                </c:pt>
                <c:pt idx="63">
                  <c:v>0.66792563836973518</c:v>
                </c:pt>
                <c:pt idx="64">
                  <c:v>0.70319790827459383</c:v>
                </c:pt>
                <c:pt idx="65">
                  <c:v>0.73859701964632873</c:v>
                </c:pt>
                <c:pt idx="66">
                  <c:v>0.77412971519940066</c:v>
                </c:pt>
                <c:pt idx="67">
                  <c:v>0.80981982973242173</c:v>
                </c:pt>
                <c:pt idx="68">
                  <c:v>0.84568746790890426</c:v>
                </c:pt>
                <c:pt idx="69">
                  <c:v>0.88175281505048142</c:v>
                </c:pt>
                <c:pt idx="70">
                  <c:v>0.91803543742055083</c:v>
                </c:pt>
                <c:pt idx="71">
                  <c:v>0.95455350625971802</c:v>
                </c:pt>
                <c:pt idx="72">
                  <c:v>0.99132812129179371</c:v>
                </c:pt>
                <c:pt idx="73">
                  <c:v>1.0283902935727112</c:v>
                </c:pt>
                <c:pt idx="74">
                  <c:v>1.0657504636234749</c:v>
                </c:pt>
                <c:pt idx="75">
                  <c:v>1.1034370638282716</c:v>
                </c:pt>
                <c:pt idx="76">
                  <c:v>1.1414709813002422</c:v>
                </c:pt>
                <c:pt idx="77">
                  <c:v>1.1798781488798014</c:v>
                </c:pt>
                <c:pt idx="78">
                  <c:v>1.2186784067025618</c:v>
                </c:pt>
                <c:pt idx="79">
                  <c:v>1.2579066950025777</c:v>
                </c:pt>
                <c:pt idx="80">
                  <c:v>1.2975761196291586</c:v>
                </c:pt>
                <c:pt idx="81">
                  <c:v>1.3377244405969793</c:v>
                </c:pt>
                <c:pt idx="82">
                  <c:v>1.3783762509979356</c:v>
                </c:pt>
                <c:pt idx="83">
                  <c:v>1.4195627035567402</c:v>
                </c:pt>
                <c:pt idx="84">
                  <c:v>1.4613008972987636</c:v>
                </c:pt>
                <c:pt idx="85">
                  <c:v>1.5036280180282304</c:v>
                </c:pt>
                <c:pt idx="86">
                  <c:v>1.5465738756532401</c:v>
                </c:pt>
                <c:pt idx="87">
                  <c:v>1.5901698813875633</c:v>
                </c:pt>
                <c:pt idx="88">
                  <c:v>1.634437752120498</c:v>
                </c:pt>
                <c:pt idx="89">
                  <c:v>1.6794114503693809</c:v>
                </c:pt>
                <c:pt idx="90">
                  <c:v>1.7251090153731095</c:v>
                </c:pt>
                <c:pt idx="91">
                  <c:v>1.771562247023198</c:v>
                </c:pt>
                <c:pt idx="92">
                  <c:v>1.8187843590467225</c:v>
                </c:pt>
                <c:pt idx="93">
                  <c:v>1.8667914664917138</c:v>
                </c:pt>
                <c:pt idx="94">
                  <c:v>1.9156015453365696</c:v>
                </c:pt>
                <c:pt idx="95">
                  <c:v>1.9651874787280699</c:v>
                </c:pt>
                <c:pt idx="96">
                  <c:v>2.0155492884242365</c:v>
                </c:pt>
                <c:pt idx="97">
                  <c:v>2.0666626278243787</c:v>
                </c:pt>
                <c:pt idx="98">
                  <c:v>2.1184497338638071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63-4899-BCD9-033361B06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12968"/>
        <c:axId val="2032183987"/>
      </c:scatterChart>
      <c:valAx>
        <c:axId val="2691129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32183987"/>
        <c:crosses val="autoZero"/>
        <c:crossBetween val="midCat"/>
      </c:valAx>
      <c:valAx>
        <c:axId val="20321839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69112968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Wilson!$G$58:$G$156</c:f>
              <c:numCache>
                <c:formatCode>General</c:formatCode>
                <c:ptCount val="99"/>
                <c:pt idx="0">
                  <c:v>41.867622177783637</c:v>
                </c:pt>
                <c:pt idx="1">
                  <c:v>28.614470239127396</c:v>
                </c:pt>
                <c:pt idx="2">
                  <c:v>21.318134031409542</c:v>
                </c:pt>
                <c:pt idx="3">
                  <c:v>16.863165511279643</c:v>
                </c:pt>
                <c:pt idx="4">
                  <c:v>13.901310153729959</c:v>
                </c:pt>
                <c:pt idx="5">
                  <c:v>11.803938504972471</c:v>
                </c:pt>
                <c:pt idx="6">
                  <c:v>10.246787395640792</c:v>
                </c:pt>
                <c:pt idx="7">
                  <c:v>9.0478367955646686</c:v>
                </c:pt>
                <c:pt idx="8">
                  <c:v>8.0977840722402554</c:v>
                </c:pt>
                <c:pt idx="9">
                  <c:v>7.3272474126636107</c:v>
                </c:pt>
                <c:pt idx="10">
                  <c:v>6.6902575111253366</c:v>
                </c:pt>
                <c:pt idx="11">
                  <c:v>6.1551951827605658</c:v>
                </c:pt>
                <c:pt idx="12">
                  <c:v>5.6996211778154553</c:v>
                </c:pt>
                <c:pt idx="13">
                  <c:v>5.3071399900759797</c:v>
                </c:pt>
                <c:pt idx="14">
                  <c:v>4.9657031722005627</c:v>
                </c:pt>
                <c:pt idx="15">
                  <c:v>4.6659672199532514</c:v>
                </c:pt>
                <c:pt idx="16">
                  <c:v>4.4008149332728914</c:v>
                </c:pt>
                <c:pt idx="17">
                  <c:v>4.1646206832109849</c:v>
                </c:pt>
                <c:pt idx="18">
                  <c:v>3.952925610198982</c:v>
                </c:pt>
                <c:pt idx="19">
                  <c:v>3.7621369159923956</c:v>
                </c:pt>
                <c:pt idx="20">
                  <c:v>3.5893371898850321</c:v>
                </c:pt>
                <c:pt idx="21">
                  <c:v>3.4320973097473297</c:v>
                </c:pt>
                <c:pt idx="22">
                  <c:v>3.2884278057198562</c:v>
                </c:pt>
                <c:pt idx="23">
                  <c:v>3.156683658338181</c:v>
                </c:pt>
                <c:pt idx="24">
                  <c:v>3.0354335458963759</c:v>
                </c:pt>
                <c:pt idx="25">
                  <c:v>2.9234875185410556</c:v>
                </c:pt>
                <c:pt idx="26">
                  <c:v>2.819833733906747</c:v>
                </c:pt>
                <c:pt idx="27">
                  <c:v>2.7235872940482531</c:v>
                </c:pt>
                <c:pt idx="28">
                  <c:v>2.6339974446996126</c:v>
                </c:pt>
                <c:pt idx="29">
                  <c:v>2.5504019287320401</c:v>
                </c:pt>
                <c:pt idx="30">
                  <c:v>2.4722320152732804</c:v>
                </c:pt>
                <c:pt idx="31">
                  <c:v>2.3989901357804868</c:v>
                </c:pt>
                <c:pt idx="32">
                  <c:v>2.3302239007152235</c:v>
                </c:pt>
                <c:pt idx="33">
                  <c:v>2.2655458909577395</c:v>
                </c:pt>
                <c:pt idx="34">
                  <c:v>2.2046116436940579</c:v>
                </c:pt>
                <c:pt idx="35">
                  <c:v>2.1471093308893088</c:v>
                </c:pt>
                <c:pt idx="36">
                  <c:v>2.092773184436441</c:v>
                </c:pt>
                <c:pt idx="37">
                  <c:v>2.0413534465694969</c:v>
                </c:pt>
                <c:pt idx="38">
                  <c:v>1.9926220913176473</c:v>
                </c:pt>
                <c:pt idx="39">
                  <c:v>1.9463865731543182</c:v>
                </c:pt>
                <c:pt idx="40">
                  <c:v>1.9024731948607925</c:v>
                </c:pt>
                <c:pt idx="41">
                  <c:v>1.8607066217700585</c:v>
                </c:pt>
                <c:pt idx="42">
                  <c:v>1.8209432115344364</c:v>
                </c:pt>
                <c:pt idx="43">
                  <c:v>1.7830594399340576</c:v>
                </c:pt>
                <c:pt idx="44">
                  <c:v>1.7469165596338385</c:v>
                </c:pt>
                <c:pt idx="45">
                  <c:v>1.712419145149221</c:v>
                </c:pt>
                <c:pt idx="46">
                  <c:v>1.6794547620268174</c:v>
                </c:pt>
                <c:pt idx="47">
                  <c:v>1.6479364355842328</c:v>
                </c:pt>
                <c:pt idx="48">
                  <c:v>1.6177737864188508</c:v>
                </c:pt>
                <c:pt idx="49">
                  <c:v>1.5888846640455847</c:v>
                </c:pt>
                <c:pt idx="50">
                  <c:v>1.5612086708463908</c:v>
                </c:pt>
                <c:pt idx="51">
                  <c:v>1.5346680724426733</c:v>
                </c:pt>
                <c:pt idx="52">
                  <c:v>1.5092146107997622</c:v>
                </c:pt>
                <c:pt idx="53">
                  <c:v>1.4847736281285491</c:v>
                </c:pt>
                <c:pt idx="54">
                  <c:v>1.4613034837055363</c:v>
                </c:pt>
                <c:pt idx="55">
                  <c:v>1.4387551973250263</c:v>
                </c:pt>
                <c:pt idx="56">
                  <c:v>1.4170805423710717</c:v>
                </c:pt>
                <c:pt idx="57">
                  <c:v>1.3962400197655154</c:v>
                </c:pt>
                <c:pt idx="58">
                  <c:v>1.3761940905534682</c:v>
                </c:pt>
                <c:pt idx="59">
                  <c:v>1.3569033122870073</c:v>
                </c:pt>
                <c:pt idx="60">
                  <c:v>1.3383367388977012</c:v>
                </c:pt>
                <c:pt idx="61">
                  <c:v>1.3204639386458845</c:v>
                </c:pt>
                <c:pt idx="62">
                  <c:v>1.3032536214744594</c:v>
                </c:pt>
                <c:pt idx="63">
                  <c:v>1.286684145100035</c:v>
                </c:pt>
                <c:pt idx="64">
                  <c:v>1.2707243644342798</c:v>
                </c:pt>
                <c:pt idx="65">
                  <c:v>1.2553515955619332</c:v>
                </c:pt>
                <c:pt idx="66">
                  <c:v>1.2405508200668609</c:v>
                </c:pt>
                <c:pt idx="67">
                  <c:v>1.226291190698819</c:v>
                </c:pt>
                <c:pt idx="68">
                  <c:v>1.2125625139919158</c:v>
                </c:pt>
                <c:pt idx="69">
                  <c:v>1.1993434254611701</c:v>
                </c:pt>
                <c:pt idx="70">
                  <c:v>1.1866190693650491</c:v>
                </c:pt>
                <c:pt idx="71">
                  <c:v>1.1743768531011498</c:v>
                </c:pt>
                <c:pt idx="72">
                  <c:v>1.1625971851714865</c:v>
                </c:pt>
                <c:pt idx="73">
                  <c:v>1.1512727405945986</c:v>
                </c:pt>
                <c:pt idx="74">
                  <c:v>1.1403947499358675</c:v>
                </c:pt>
                <c:pt idx="75">
                  <c:v>1.1299445579973346</c:v>
                </c:pt>
                <c:pt idx="76">
                  <c:v>1.1199157481005442</c:v>
                </c:pt>
                <c:pt idx="77">
                  <c:v>1.1103071175751626</c:v>
                </c:pt>
                <c:pt idx="78">
                  <c:v>1.1011056223083591</c:v>
                </c:pt>
                <c:pt idx="79">
                  <c:v>1.0923021010138523</c:v>
                </c:pt>
                <c:pt idx="80">
                  <c:v>1.0839025518278043</c:v>
                </c:pt>
                <c:pt idx="81">
                  <c:v>1.0758885748919318</c:v>
                </c:pt>
                <c:pt idx="82">
                  <c:v>1.0682672812027212</c:v>
                </c:pt>
                <c:pt idx="83">
                  <c:v>1.0610335952189069</c:v>
                </c:pt>
                <c:pt idx="84">
                  <c:v>1.0541859795375472</c:v>
                </c:pt>
                <c:pt idx="85">
                  <c:v>1.0477210619308657</c:v>
                </c:pt>
                <c:pt idx="86">
                  <c:v>1.0416464985557359</c:v>
                </c:pt>
                <c:pt idx="87">
                  <c:v>1.0359619851260575</c:v>
                </c:pt>
                <c:pt idx="88">
                  <c:v>1.0306694556715543</c:v>
                </c:pt>
                <c:pt idx="89">
                  <c:v>1.0257746277706874</c:v>
                </c:pt>
                <c:pt idx="90">
                  <c:v>1.0212853872060172</c:v>
                </c:pt>
                <c:pt idx="91">
                  <c:v>1.0172096393652106</c:v>
                </c:pt>
                <c:pt idx="92">
                  <c:v>1.013544418874162</c:v>
                </c:pt>
                <c:pt idx="93">
                  <c:v>1.0103210576148949</c:v>
                </c:pt>
                <c:pt idx="94">
                  <c:v>1.0075430769265241</c:v>
                </c:pt>
                <c:pt idx="95">
                  <c:v>1.0052258308792532</c:v>
                </c:pt>
                <c:pt idx="96">
                  <c:v>1.0033849826618007</c:v>
                </c:pt>
                <c:pt idx="97">
                  <c:v>1.0020445713688984</c:v>
                </c:pt>
                <c:pt idx="98">
                  <c:v>1.0012058083096131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59-4191-85C3-AA01EB039BAB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Wilson!$L$58:$L$156</c:f>
              <c:numCache>
                <c:formatCode>General</c:formatCode>
                <c:ptCount val="99"/>
                <c:pt idx="0">
                  <c:v>1.0036865186794599</c:v>
                </c:pt>
                <c:pt idx="1">
                  <c:v>1.0098608080193157</c:v>
                </c:pt>
                <c:pt idx="2">
                  <c:v>1.0177330720759306</c:v>
                </c:pt>
                <c:pt idx="3">
                  <c:v>1.0265635034334808</c:v>
                </c:pt>
                <c:pt idx="4">
                  <c:v>1.0360582724340117</c:v>
                </c:pt>
                <c:pt idx="5">
                  <c:v>1.046044480888298</c:v>
                </c:pt>
                <c:pt idx="6">
                  <c:v>1.0564465217654784</c:v>
                </c:pt>
                <c:pt idx="7">
                  <c:v>1.0672043932392139</c:v>
                </c:pt>
                <c:pt idx="8">
                  <c:v>1.0783049211839917</c:v>
                </c:pt>
                <c:pt idx="9">
                  <c:v>1.0897189438683004</c:v>
                </c:pt>
                <c:pt idx="10">
                  <c:v>1.1014401640190423</c:v>
                </c:pt>
                <c:pt idx="11">
                  <c:v>1.1134610818280908</c:v>
                </c:pt>
                <c:pt idx="12">
                  <c:v>1.1257918717185098</c:v>
                </c:pt>
                <c:pt idx="13">
                  <c:v>1.1384122400971404</c:v>
                </c:pt>
                <c:pt idx="14">
                  <c:v>1.1513547619441935</c:v>
                </c:pt>
                <c:pt idx="15">
                  <c:v>1.1646057099068436</c:v>
                </c:pt>
                <c:pt idx="16">
                  <c:v>1.1781797520093922</c:v>
                </c:pt>
                <c:pt idx="17">
                  <c:v>1.1920693402342364</c:v>
                </c:pt>
                <c:pt idx="18">
                  <c:v>1.2063004364740273</c:v>
                </c:pt>
                <c:pt idx="19">
                  <c:v>1.2208739797730537</c:v>
                </c:pt>
                <c:pt idx="20">
                  <c:v>1.2358006284206438</c:v>
                </c:pt>
                <c:pt idx="21">
                  <c:v>1.2510847306544359</c:v>
                </c:pt>
                <c:pt idx="22">
                  <c:v>1.2667471716329193</c:v>
                </c:pt>
                <c:pt idx="23">
                  <c:v>1.2827943248343474</c:v>
                </c:pt>
                <c:pt idx="24">
                  <c:v>1.299241612395245</c:v>
                </c:pt>
                <c:pt idx="25">
                  <c:v>1.316095168897099</c:v>
                </c:pt>
                <c:pt idx="26">
                  <c:v>1.3333781516194538</c:v>
                </c:pt>
                <c:pt idx="27">
                  <c:v>1.3511028895022745</c:v>
                </c:pt>
                <c:pt idx="28">
                  <c:v>1.3692829128135495</c:v>
                </c:pt>
                <c:pt idx="29">
                  <c:v>1.3879319208588878</c:v>
                </c:pt>
                <c:pt idx="30">
                  <c:v>1.4070706651831488</c:v>
                </c:pt>
                <c:pt idx="31">
                  <c:v>1.4267210736251537</c:v>
                </c:pt>
                <c:pt idx="32">
                  <c:v>1.4468933966865358</c:v>
                </c:pt>
                <c:pt idx="33">
                  <c:v>1.4676176587923511</c:v>
                </c:pt>
                <c:pt idx="34">
                  <c:v>1.4889067600477877</c:v>
                </c:pt>
                <c:pt idx="35">
                  <c:v>1.5107868382321434</c:v>
                </c:pt>
                <c:pt idx="36">
                  <c:v>1.5332798297220667</c:v>
                </c:pt>
                <c:pt idx="37">
                  <c:v>1.5564149641211313</c:v>
                </c:pt>
                <c:pt idx="38">
                  <c:v>1.5802097204172971</c:v>
                </c:pt>
                <c:pt idx="39">
                  <c:v>1.6046970966851206</c:v>
                </c:pt>
                <c:pt idx="40">
                  <c:v>1.629912255840049</c:v>
                </c:pt>
                <c:pt idx="41">
                  <c:v>1.6558704523718295</c:v>
                </c:pt>
                <c:pt idx="42">
                  <c:v>1.6826177358683723</c:v>
                </c:pt>
                <c:pt idx="43">
                  <c:v>1.7101817230211565</c:v>
                </c:pt>
                <c:pt idx="44">
                  <c:v>1.7385979520274264</c:v>
                </c:pt>
                <c:pt idx="45">
                  <c:v>1.767906355832169</c:v>
                </c:pt>
                <c:pt idx="46">
                  <c:v>1.7981561249840143</c:v>
                </c:pt>
                <c:pt idx="47">
                  <c:v>1.8293693803299025</c:v>
                </c:pt>
                <c:pt idx="48">
                  <c:v>1.8616097425636244</c:v>
                </c:pt>
                <c:pt idx="49">
                  <c:v>1.8949129536508071</c:v>
                </c:pt>
                <c:pt idx="50">
                  <c:v>1.9293436073646448</c:v>
                </c:pt>
                <c:pt idx="51">
                  <c:v>1.9649446594282844</c:v>
                </c:pt>
                <c:pt idx="52">
                  <c:v>2.0017813099296733</c:v>
                </c:pt>
                <c:pt idx="53">
                  <c:v>2.0399050496238957</c:v>
                </c:pt>
                <c:pt idx="54">
                  <c:v>2.0794006326029129</c:v>
                </c:pt>
                <c:pt idx="55">
                  <c:v>2.1203128681373888</c:v>
                </c:pt>
                <c:pt idx="56">
                  <c:v>2.1627386994593145</c:v>
                </c:pt>
                <c:pt idx="57">
                  <c:v>2.206754757721582</c:v>
                </c:pt>
                <c:pt idx="58">
                  <c:v>2.2524247135411026</c:v>
                </c:pt>
                <c:pt idx="59">
                  <c:v>2.2998702874335026</c:v>
                </c:pt>
                <c:pt idx="60">
                  <c:v>2.3491512087768802</c:v>
                </c:pt>
                <c:pt idx="61">
                  <c:v>2.4004205418234466</c:v>
                </c:pt>
                <c:pt idx="62">
                  <c:v>2.4537470094949616</c:v>
                </c:pt>
                <c:pt idx="63">
                  <c:v>2.5092756287295477</c:v>
                </c:pt>
                <c:pt idx="64">
                  <c:v>2.5671209341048171</c:v>
                </c:pt>
                <c:pt idx="65">
                  <c:v>2.6274471485031436</c:v>
                </c:pt>
                <c:pt idx="66">
                  <c:v>2.6903874209884124</c:v>
                </c:pt>
                <c:pt idx="67">
                  <c:v>2.7560931507865223</c:v>
                </c:pt>
                <c:pt idx="68">
                  <c:v>2.8247598957764435</c:v>
                </c:pt>
                <c:pt idx="69">
                  <c:v>2.8965694157502284</c:v>
                </c:pt>
                <c:pt idx="70">
                  <c:v>2.9717279433008157</c:v>
                </c:pt>
                <c:pt idx="71">
                  <c:v>3.0504562676773905</c:v>
                </c:pt>
                <c:pt idx="72">
                  <c:v>3.1329798375002973</c:v>
                </c:pt>
                <c:pt idx="73">
                  <c:v>3.2196039494440147</c:v>
                </c:pt>
                <c:pt idx="74">
                  <c:v>3.3105850894925877</c:v>
                </c:pt>
                <c:pt idx="75">
                  <c:v>3.4062283778757863</c:v>
                </c:pt>
                <c:pt idx="76">
                  <c:v>3.5068718835972144</c:v>
                </c:pt>
                <c:pt idx="77">
                  <c:v>3.6129145762102874</c:v>
                </c:pt>
                <c:pt idx="78">
                  <c:v>3.7247256306233263</c:v>
                </c:pt>
                <c:pt idx="79">
                  <c:v>3.8427727769002846</c:v>
                </c:pt>
                <c:pt idx="80">
                  <c:v>3.9675315352015876</c:v>
                </c:pt>
                <c:pt idx="81">
                  <c:v>4.0995259375658559</c:v>
                </c:pt>
                <c:pt idx="82">
                  <c:v>4.239368093239297</c:v>
                </c:pt>
                <c:pt idx="83">
                  <c:v>4.3877046273584011</c:v>
                </c:pt>
                <c:pt idx="84">
                  <c:v>4.5451911457985021</c:v>
                </c:pt>
                <c:pt idx="85">
                  <c:v>4.7126265485623504</c:v>
                </c:pt>
                <c:pt idx="86">
                  <c:v>4.8909008459691972</c:v>
                </c:pt>
                <c:pt idx="87">
                  <c:v>5.0809605616660836</c:v>
                </c:pt>
                <c:pt idx="88">
                  <c:v>5.2838040387479079</c:v>
                </c:pt>
                <c:pt idx="89">
                  <c:v>5.5006128425363734</c:v>
                </c:pt>
                <c:pt idx="90">
                  <c:v>5.732610621634957</c:v>
                </c:pt>
                <c:pt idx="91">
                  <c:v>5.9812254870731172</c:v>
                </c:pt>
                <c:pt idx="92">
                  <c:v>6.247852921722691</c:v>
                </c:pt>
                <c:pt idx="93">
                  <c:v>6.5342634070526797</c:v>
                </c:pt>
                <c:pt idx="94">
                  <c:v>6.8422478830376408</c:v>
                </c:pt>
                <c:pt idx="95">
                  <c:v>7.1735431973863131</c:v>
                </c:pt>
                <c:pt idx="96">
                  <c:v>7.530252357993537</c:v>
                </c:pt>
                <c:pt idx="97">
                  <c:v>7.9145679997621796</c:v>
                </c:pt>
                <c:pt idx="98">
                  <c:v>8.3282622066921661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A59-4191-85C3-AA01EB039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831795"/>
        <c:axId val="372891866"/>
      </c:scatterChart>
      <c:valAx>
        <c:axId val="127783179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72891866"/>
        <c:crosses val="autoZero"/>
        <c:crossBetween val="midCat"/>
      </c:valAx>
      <c:valAx>
        <c:axId val="3728918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7783179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UNIQUAC!$R$58:$R$156</c:f>
              <c:numCache>
                <c:formatCode>General</c:formatCode>
                <c:ptCount val="99"/>
                <c:pt idx="0">
                  <c:v>93.706669802338027</c:v>
                </c:pt>
                <c:pt idx="1">
                  <c:v>178.0185384820625</c:v>
                </c:pt>
                <c:pt idx="2">
                  <c:v>258.21114752768352</c:v>
                </c:pt>
                <c:pt idx="3">
                  <c:v>334.8890930292514</c:v>
                </c:pt>
                <c:pt idx="4">
                  <c:v>408.40249961368983</c:v>
                </c:pt>
                <c:pt idx="5">
                  <c:v>478.96336831177825</c:v>
                </c:pt>
                <c:pt idx="6">
                  <c:v>546.80179110597976</c:v>
                </c:pt>
                <c:pt idx="7">
                  <c:v>611.99104106559014</c:v>
                </c:pt>
                <c:pt idx="8">
                  <c:v>674.64532389584292</c:v>
                </c:pt>
                <c:pt idx="9">
                  <c:v>734.88141774824555</c:v>
                </c:pt>
                <c:pt idx="10">
                  <c:v>792.72787425722106</c:v>
                </c:pt>
                <c:pt idx="11">
                  <c:v>848.27758120269255</c:v>
                </c:pt>
                <c:pt idx="12">
                  <c:v>901.59384453593714</c:v>
                </c:pt>
                <c:pt idx="13">
                  <c:v>952.73304247349824</c:v>
                </c:pt>
                <c:pt idx="14">
                  <c:v>1001.7082014600496</c:v>
                </c:pt>
                <c:pt idx="15">
                  <c:v>1048.6582139593563</c:v>
                </c:pt>
                <c:pt idx="16">
                  <c:v>1093.5661111510133</c:v>
                </c:pt>
                <c:pt idx="17">
                  <c:v>1136.4826757779599</c:v>
                </c:pt>
                <c:pt idx="18">
                  <c:v>1177.4361413889044</c:v>
                </c:pt>
                <c:pt idx="19">
                  <c:v>1216.4513547536442</c:v>
                </c:pt>
                <c:pt idx="20">
                  <c:v>1253.6217229946751</c:v>
                </c:pt>
                <c:pt idx="21">
                  <c:v>1288.9430901274309</c:v>
                </c:pt>
                <c:pt idx="22">
                  <c:v>1322.4769640390659</c:v>
                </c:pt>
                <c:pt idx="23">
                  <c:v>1354.2269661360922</c:v>
                </c:pt>
                <c:pt idx="24">
                  <c:v>1384.240757315104</c:v>
                </c:pt>
                <c:pt idx="25">
                  <c:v>1412.5463241727255</c:v>
                </c:pt>
                <c:pt idx="26">
                  <c:v>1439.1620647752479</c:v>
                </c:pt>
                <c:pt idx="27">
                  <c:v>1464.1356819574646</c:v>
                </c:pt>
                <c:pt idx="28">
                  <c:v>1487.4840465921827</c:v>
                </c:pt>
                <c:pt idx="29">
                  <c:v>1509.2226493810451</c:v>
                </c:pt>
                <c:pt idx="30">
                  <c:v>1529.4151140880024</c:v>
                </c:pt>
                <c:pt idx="31">
                  <c:v>1548.0412577759371</c:v>
                </c:pt>
                <c:pt idx="32">
                  <c:v>1565.1571862390558</c:v>
                </c:pt>
                <c:pt idx="33">
                  <c:v>1580.7620408768812</c:v>
                </c:pt>
                <c:pt idx="34">
                  <c:v>1594.8903548986111</c:v>
                </c:pt>
                <c:pt idx="35">
                  <c:v>1607.56433110372</c:v>
                </c:pt>
                <c:pt idx="36">
                  <c:v>1618.8107879068034</c:v>
                </c:pt>
                <c:pt idx="37">
                  <c:v>1628.6685059011693</c:v>
                </c:pt>
                <c:pt idx="38">
                  <c:v>1637.1013582828637</c:v>
                </c:pt>
                <c:pt idx="39">
                  <c:v>1644.1624164371169</c:v>
                </c:pt>
                <c:pt idx="40">
                  <c:v>1649.8656787552263</c:v>
                </c:pt>
                <c:pt idx="41">
                  <c:v>1654.238104074278</c:v>
                </c:pt>
                <c:pt idx="42">
                  <c:v>1657.2688135441128</c:v>
                </c:pt>
                <c:pt idx="43">
                  <c:v>1659.0171473556966</c:v>
                </c:pt>
                <c:pt idx="44">
                  <c:v>1659.468106363332</c:v>
                </c:pt>
                <c:pt idx="45">
                  <c:v>1658.6500660265003</c:v>
                </c:pt>
                <c:pt idx="46">
                  <c:v>1656.579708231799</c:v>
                </c:pt>
                <c:pt idx="47">
                  <c:v>1653.2581178871433</c:v>
                </c:pt>
                <c:pt idx="48">
                  <c:v>1648.7158591492844</c:v>
                </c:pt>
                <c:pt idx="49">
                  <c:v>1642.9528588892128</c:v>
                </c:pt>
                <c:pt idx="50">
                  <c:v>1636.0007655970178</c:v>
                </c:pt>
                <c:pt idx="51">
                  <c:v>1627.8488317272252</c:v>
                </c:pt>
                <c:pt idx="52">
                  <c:v>1618.5333061109311</c:v>
                </c:pt>
                <c:pt idx="53">
                  <c:v>1608.0499997677477</c:v>
                </c:pt>
                <c:pt idx="54">
                  <c:v>1596.4087202856299</c:v>
                </c:pt>
                <c:pt idx="55">
                  <c:v>1583.6304988578577</c:v>
                </c:pt>
                <c:pt idx="56">
                  <c:v>1569.7294878315436</c:v>
                </c:pt>
                <c:pt idx="57">
                  <c:v>1554.6992328663464</c:v>
                </c:pt>
                <c:pt idx="58">
                  <c:v>1538.5762473997847</c:v>
                </c:pt>
                <c:pt idx="59">
                  <c:v>1521.3398193650912</c:v>
                </c:pt>
                <c:pt idx="60">
                  <c:v>1503.0130721058847</c:v>
                </c:pt>
                <c:pt idx="61">
                  <c:v>1483.6047460495677</c:v>
                </c:pt>
                <c:pt idx="62">
                  <c:v>1463.1268144850692</c:v>
                </c:pt>
                <c:pt idx="63">
                  <c:v>1441.5899049055818</c:v>
                </c:pt>
                <c:pt idx="64">
                  <c:v>1418.9956647545905</c:v>
                </c:pt>
                <c:pt idx="65">
                  <c:v>1395.3567227867102</c:v>
                </c:pt>
                <c:pt idx="66">
                  <c:v>1370.663599123111</c:v>
                </c:pt>
                <c:pt idx="67">
                  <c:v>1344.9398568815391</c:v>
                </c:pt>
                <c:pt idx="68">
                  <c:v>1318.1902420946233</c:v>
                </c:pt>
                <c:pt idx="69">
                  <c:v>1290.4280947971943</c:v>
                </c:pt>
                <c:pt idx="70">
                  <c:v>1261.6379558230594</c:v>
                </c:pt>
                <c:pt idx="71">
                  <c:v>1231.8388816044317</c:v>
                </c:pt>
                <c:pt idx="72">
                  <c:v>1201.0455787596866</c:v>
                </c:pt>
                <c:pt idx="73">
                  <c:v>1169.2485300403469</c:v>
                </c:pt>
                <c:pt idx="74">
                  <c:v>1136.4588187271552</c:v>
                </c:pt>
                <c:pt idx="75">
                  <c:v>1102.6781170535935</c:v>
                </c:pt>
                <c:pt idx="76">
                  <c:v>1067.9206288184571</c:v>
                </c:pt>
                <c:pt idx="77">
                  <c:v>1032.1642957196111</c:v>
                </c:pt>
                <c:pt idx="78">
                  <c:v>995.4469482719694</c:v>
                </c:pt>
                <c:pt idx="79">
                  <c:v>957.75132007466618</c:v>
                </c:pt>
                <c:pt idx="80">
                  <c:v>919.08296671739583</c:v>
                </c:pt>
                <c:pt idx="81">
                  <c:v>879.45997683588644</c:v>
                </c:pt>
                <c:pt idx="82">
                  <c:v>838.85671254890963</c:v>
                </c:pt>
                <c:pt idx="83">
                  <c:v>797.29975226765475</c:v>
                </c:pt>
                <c:pt idx="84">
                  <c:v>754.78232874642686</c:v>
                </c:pt>
                <c:pt idx="85">
                  <c:v>711.31235289526205</c:v>
                </c:pt>
                <c:pt idx="86">
                  <c:v>666.87563680681012</c:v>
                </c:pt>
                <c:pt idx="87">
                  <c:v>621.49367394142701</c:v>
                </c:pt>
                <c:pt idx="88">
                  <c:v>575.14922836644121</c:v>
                </c:pt>
                <c:pt idx="89">
                  <c:v>527.86126128453259</c:v>
                </c:pt>
                <c:pt idx="90">
                  <c:v>479.62138369581027</c:v>
                </c:pt>
                <c:pt idx="91">
                  <c:v>430.42305399837198</c:v>
                </c:pt>
                <c:pt idx="92">
                  <c:v>380.24542887872565</c:v>
                </c:pt>
                <c:pt idx="93">
                  <c:v>329.15786083426428</c:v>
                </c:pt>
                <c:pt idx="94">
                  <c:v>277.10823789626346</c:v>
                </c:pt>
                <c:pt idx="95">
                  <c:v>224.09656363748698</c:v>
                </c:pt>
                <c:pt idx="96">
                  <c:v>170.14466723022952</c:v>
                </c:pt>
                <c:pt idx="97">
                  <c:v>115.22879694610647</c:v>
                </c:pt>
                <c:pt idx="98">
                  <c:v>59.380133370106122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56-4D61-8C77-639AA35D2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321027"/>
        <c:axId val="280914049"/>
      </c:scatterChart>
      <c:valAx>
        <c:axId val="212232102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80914049"/>
        <c:crosses val="autoZero"/>
        <c:crossBetween val="midCat"/>
      </c:valAx>
      <c:valAx>
        <c:axId val="2809140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122321027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UNIQUAC!$S$57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UNIQUAC!$A$58:$A$156</c:f>
              <c:numCache>
                <c:formatCode>General</c:formatCode>
                <c:ptCount val="99"/>
                <c:pt idx="0">
                  <c:v>2.7744515186792721E-3</c:v>
                </c:pt>
                <c:pt idx="1">
                  <c:v>2.8368206842808645E-3</c:v>
                </c:pt>
                <c:pt idx="2">
                  <c:v>2.8802332758534779E-3</c:v>
                </c:pt>
                <c:pt idx="3">
                  <c:v>2.911208151382824E-3</c:v>
                </c:pt>
                <c:pt idx="4">
                  <c:v>2.9337394411050343E-3</c:v>
                </c:pt>
                <c:pt idx="5">
                  <c:v>2.9503407496048756E-3</c:v>
                </c:pt>
                <c:pt idx="6">
                  <c:v>2.9626662574237009E-3</c:v>
                </c:pt>
                <c:pt idx="7">
                  <c:v>2.9718291400328864E-3</c:v>
                </c:pt>
                <c:pt idx="8">
                  <c:v>2.9786132589394885E-3</c:v>
                </c:pt>
                <c:pt idx="9">
                  <c:v>2.983582835447948E-3</c:v>
                </c:pt>
                <c:pt idx="10">
                  <c:v>2.9871513658301552E-3</c:v>
                </c:pt>
                <c:pt idx="11">
                  <c:v>2.9896304667261608E-3</c:v>
                </c:pt>
                <c:pt idx="12">
                  <c:v>2.9912571535914831E-3</c:v>
                </c:pt>
                <c:pt idx="13">
                  <c:v>2.9922157507244903E-3</c:v>
                </c:pt>
                <c:pt idx="14">
                  <c:v>2.9926446779106313E-3</c:v>
                </c:pt>
                <c:pt idx="15">
                  <c:v>2.9926652766734015E-3</c:v>
                </c:pt>
                <c:pt idx="16">
                  <c:v>2.9923616975308827E-3</c:v>
                </c:pt>
                <c:pt idx="17">
                  <c:v>2.9918075334312059E-3</c:v>
                </c:pt>
                <c:pt idx="18">
                  <c:v>2.9910585296315196E-3</c:v>
                </c:pt>
                <c:pt idx="19">
                  <c:v>2.9901605776033388E-3</c:v>
                </c:pt>
                <c:pt idx="20">
                  <c:v>2.9891568335861664E-3</c:v>
                </c:pt>
                <c:pt idx="21">
                  <c:v>2.9880751895336095E-3</c:v>
                </c:pt>
                <c:pt idx="22">
                  <c:v>2.9869425805093041E-3</c:v>
                </c:pt>
                <c:pt idx="23">
                  <c:v>2.9857787358809991E-3</c:v>
                </c:pt>
                <c:pt idx="24">
                  <c:v>2.9845997636793911E-3</c:v>
                </c:pt>
                <c:pt idx="25">
                  <c:v>2.9834208320939706E-3</c:v>
                </c:pt>
                <c:pt idx="26">
                  <c:v>2.9822526146899798E-3</c:v>
                </c:pt>
                <c:pt idx="27">
                  <c:v>2.9811039743481969E-3</c:v>
                </c:pt>
                <c:pt idx="28">
                  <c:v>2.9799828591385944E-3</c:v>
                </c:pt>
                <c:pt idx="29">
                  <c:v>2.9788945322390863E-3</c:v>
                </c:pt>
                <c:pt idx="30">
                  <c:v>2.9778451300171856E-3</c:v>
                </c:pt>
                <c:pt idx="31">
                  <c:v>2.9768363433614019E-3</c:v>
                </c:pt>
                <c:pt idx="32">
                  <c:v>2.9758725183827088E-3</c:v>
                </c:pt>
                <c:pt idx="33">
                  <c:v>2.974954453447318E-3</c:v>
                </c:pt>
                <c:pt idx="34">
                  <c:v>2.9740838334750982E-3</c:v>
                </c:pt>
                <c:pt idx="35">
                  <c:v>2.9732623437216149E-3</c:v>
                </c:pt>
                <c:pt idx="36">
                  <c:v>2.9724907867648069E-3</c:v>
                </c:pt>
                <c:pt idx="37">
                  <c:v>2.971770851504474E-3</c:v>
                </c:pt>
                <c:pt idx="38">
                  <c:v>2.9710980495038417E-3</c:v>
                </c:pt>
                <c:pt idx="39">
                  <c:v>2.9704740817224949E-3</c:v>
                </c:pt>
                <c:pt idx="40">
                  <c:v>2.9698988868224994E-3</c:v>
                </c:pt>
                <c:pt idx="41">
                  <c:v>2.9693715265776571E-3</c:v>
                </c:pt>
                <c:pt idx="42">
                  <c:v>2.9688901872835312E-3</c:v>
                </c:pt>
                <c:pt idx="43">
                  <c:v>2.9684557054460775E-3</c:v>
                </c:pt>
                <c:pt idx="44">
                  <c:v>2.9680653971657354E-3</c:v>
                </c:pt>
                <c:pt idx="45">
                  <c:v>2.9677192276451356E-3</c:v>
                </c:pt>
                <c:pt idx="46">
                  <c:v>2.9674154049216367E-3</c:v>
                </c:pt>
                <c:pt idx="47">
                  <c:v>2.9671512618107457E-3</c:v>
                </c:pt>
                <c:pt idx="48">
                  <c:v>2.9669276574029297E-3</c:v>
                </c:pt>
                <c:pt idx="49">
                  <c:v>2.9667410527539962E-3</c:v>
                </c:pt>
                <c:pt idx="50">
                  <c:v>2.9665923139746376E-3</c:v>
                </c:pt>
                <c:pt idx="51">
                  <c:v>2.9664770296784163E-3</c:v>
                </c:pt>
                <c:pt idx="52">
                  <c:v>2.9663960720169775E-3</c:v>
                </c:pt>
                <c:pt idx="53">
                  <c:v>2.9663467956038739E-3</c:v>
                </c:pt>
                <c:pt idx="54">
                  <c:v>2.9663265575513328E-3</c:v>
                </c:pt>
                <c:pt idx="55">
                  <c:v>2.9663353566706805E-3</c:v>
                </c:pt>
                <c:pt idx="56">
                  <c:v>2.9663714336057847E-3</c:v>
                </c:pt>
                <c:pt idx="57">
                  <c:v>2.9664312704572519E-3</c:v>
                </c:pt>
                <c:pt idx="58">
                  <c:v>2.966515750122072E-3</c:v>
                </c:pt>
                <c:pt idx="59">
                  <c:v>2.9666204763858497E-3</c:v>
                </c:pt>
                <c:pt idx="60">
                  <c:v>2.9667445733791639E-3</c:v>
                </c:pt>
                <c:pt idx="61">
                  <c:v>2.9668862854791388E-3</c:v>
                </c:pt>
                <c:pt idx="62">
                  <c:v>2.9670438570620688E-3</c:v>
                </c:pt>
                <c:pt idx="63">
                  <c:v>2.9672155323051141E-3</c:v>
                </c:pt>
                <c:pt idx="64">
                  <c:v>2.9673986744630123E-3</c:v>
                </c:pt>
                <c:pt idx="65">
                  <c:v>2.9675915264578594E-3</c:v>
                </c:pt>
                <c:pt idx="66">
                  <c:v>2.9677905689551301E-3</c:v>
                </c:pt>
                <c:pt idx="67">
                  <c:v>2.9679949235414827E-3</c:v>
                </c:pt>
                <c:pt idx="68">
                  <c:v>2.9682019493369482E-3</c:v>
                </c:pt>
                <c:pt idx="69">
                  <c:v>2.9684098851611267E-3</c:v>
                </c:pt>
                <c:pt idx="70">
                  <c:v>2.9686143250484257E-3</c:v>
                </c:pt>
                <c:pt idx="71">
                  <c:v>2.9688135047763759E-3</c:v>
                </c:pt>
                <c:pt idx="72">
                  <c:v>2.9690056592216875E-3</c:v>
                </c:pt>
                <c:pt idx="73">
                  <c:v>2.9691863776104346E-3</c:v>
                </c:pt>
                <c:pt idx="74">
                  <c:v>2.9693530106418647E-3</c:v>
                </c:pt>
                <c:pt idx="75">
                  <c:v>2.969502026388183E-3</c:v>
                </c:pt>
                <c:pt idx="76">
                  <c:v>2.9696307739273549E-3</c:v>
                </c:pt>
                <c:pt idx="77">
                  <c:v>2.9697330744518024E-3</c:v>
                </c:pt>
                <c:pt idx="78">
                  <c:v>2.9698080405176856E-3</c:v>
                </c:pt>
                <c:pt idx="79">
                  <c:v>2.9698494939673446E-3</c:v>
                </c:pt>
                <c:pt idx="80">
                  <c:v>2.9698530219739428E-3</c:v>
                </c:pt>
                <c:pt idx="81">
                  <c:v>2.9698150963422868E-3</c:v>
                </c:pt>
                <c:pt idx="82">
                  <c:v>2.9697277828725109E-3</c:v>
                </c:pt>
                <c:pt idx="83">
                  <c:v>2.9695875628921527E-3</c:v>
                </c:pt>
                <c:pt idx="84">
                  <c:v>2.9693873975635584E-3</c:v>
                </c:pt>
                <c:pt idx="85">
                  <c:v>2.9691211401425182E-3</c:v>
                </c:pt>
                <c:pt idx="86">
                  <c:v>2.9687800125104392E-3</c:v>
                </c:pt>
                <c:pt idx="87">
                  <c:v>2.9683578984738487E-3</c:v>
                </c:pt>
                <c:pt idx="88">
                  <c:v>2.9678442973910574E-3</c:v>
                </c:pt>
                <c:pt idx="89">
                  <c:v>2.9672313802521851E-3</c:v>
                </c:pt>
                <c:pt idx="90">
                  <c:v>2.9665078299490918E-3</c:v>
                </c:pt>
                <c:pt idx="91">
                  <c:v>2.9656614952450065E-3</c:v>
                </c:pt>
                <c:pt idx="92">
                  <c:v>2.9646776446703399E-3</c:v>
                </c:pt>
                <c:pt idx="93">
                  <c:v>2.9635486479846537E-3</c:v>
                </c:pt>
                <c:pt idx="94">
                  <c:v>2.9622537774660175E-3</c:v>
                </c:pt>
                <c:pt idx="95">
                  <c:v>2.9607759364712232E-3</c:v>
                </c:pt>
                <c:pt idx="96">
                  <c:v>2.959097285945561E-3</c:v>
                </c:pt>
                <c:pt idx="97">
                  <c:v>2.9571940250486166E-3</c:v>
                </c:pt>
                <c:pt idx="98">
                  <c:v>2.9550443197547075E-3</c:v>
                </c:pt>
              </c:numCache>
            </c:numRef>
          </c:xVal>
          <c:yVal>
            <c:numRef>
              <c:f>UNIQUAC!$S$58:$S$156</c:f>
              <c:numCache>
                <c:formatCode>General</c:formatCode>
                <c:ptCount val="99"/>
                <c:pt idx="0">
                  <c:v>0.65723689388198714</c:v>
                </c:pt>
                <c:pt idx="1">
                  <c:v>0.42828398771120069</c:v>
                </c:pt>
                <c:pt idx="2">
                  <c:v>0.26800708942586665</c:v>
                </c:pt>
                <c:pt idx="3">
                  <c:v>0.15318843515620817</c:v>
                </c:pt>
                <c:pt idx="4">
                  <c:v>6.9426199846207501E-2</c:v>
                </c:pt>
                <c:pt idx="5">
                  <c:v>7.5780457803253255E-3</c:v>
                </c:pt>
                <c:pt idx="6">
                  <c:v>-3.841282054929035E-2</c:v>
                </c:pt>
                <c:pt idx="7">
                  <c:v>-7.264275994890107E-2</c:v>
                </c:pt>
                <c:pt idx="8">
                  <c:v>-9.8008298492993556E-2</c:v>
                </c:pt>
                <c:pt idx="9">
                  <c:v>-0.11660122347186967</c:v>
                </c:pt>
                <c:pt idx="10">
                  <c:v>-0.12995854922961489</c:v>
                </c:pt>
                <c:pt idx="11">
                  <c:v>-0.13924109876385077</c:v>
                </c:pt>
                <c:pt idx="12">
                  <c:v>-0.14533329802395348</c:v>
                </c:pt>
                <c:pt idx="13">
                  <c:v>-0.14892390103482134</c:v>
                </c:pt>
                <c:pt idx="14">
                  <c:v>-0.15053064858456447</c:v>
                </c:pt>
                <c:pt idx="15">
                  <c:v>-0.15060781278103294</c:v>
                </c:pt>
                <c:pt idx="16">
                  <c:v>-0.14947060469034426</c:v>
                </c:pt>
                <c:pt idx="17">
                  <c:v>-0.14739480177842854</c:v>
                </c:pt>
                <c:pt idx="18">
                  <c:v>-0.14458936208573833</c:v>
                </c:pt>
                <c:pt idx="19">
                  <c:v>-0.14122632921591874</c:v>
                </c:pt>
                <c:pt idx="20">
                  <c:v>-0.13746747064802375</c:v>
                </c:pt>
                <c:pt idx="21">
                  <c:v>-0.13341734887747153</c:v>
                </c:pt>
                <c:pt idx="22">
                  <c:v>-0.12917690434103299</c:v>
                </c:pt>
                <c:pt idx="23">
                  <c:v>-0.12482005952444107</c:v>
                </c:pt>
                <c:pt idx="24">
                  <c:v>-0.12040714746338324</c:v>
                </c:pt>
                <c:pt idx="25">
                  <c:v>-0.11599495365316843</c:v>
                </c:pt>
                <c:pt idx="26">
                  <c:v>-0.11162341646344043</c:v>
                </c:pt>
                <c:pt idx="27">
                  <c:v>-0.10732567963917768</c:v>
                </c:pt>
                <c:pt idx="28">
                  <c:v>-0.10313144849975985</c:v>
                </c:pt>
                <c:pt idx="29">
                  <c:v>-9.9060371925789245E-2</c:v>
                </c:pt>
                <c:pt idx="30">
                  <c:v>-9.5135356421915035E-2</c:v>
                </c:pt>
                <c:pt idx="31">
                  <c:v>-9.1362675312054914E-2</c:v>
                </c:pt>
                <c:pt idx="32">
                  <c:v>-8.7758529588006451E-2</c:v>
                </c:pt>
                <c:pt idx="33">
                  <c:v>-8.4325851270463437E-2</c:v>
                </c:pt>
                <c:pt idx="34">
                  <c:v>-8.1070888106527642E-2</c:v>
                </c:pt>
                <c:pt idx="35">
                  <c:v>-7.799988940953935E-2</c:v>
                </c:pt>
                <c:pt idx="36">
                  <c:v>-7.5115805818597489E-2</c:v>
                </c:pt>
                <c:pt idx="37">
                  <c:v>-7.2424902664174506E-2</c:v>
                </c:pt>
                <c:pt idx="38">
                  <c:v>-6.9910360036486596E-2</c:v>
                </c:pt>
                <c:pt idx="39">
                  <c:v>-6.7578495775519831E-2</c:v>
                </c:pt>
                <c:pt idx="40">
                  <c:v>-6.5429043501508091E-2</c:v>
                </c:pt>
                <c:pt idx="41">
                  <c:v>-6.3458463238710752E-2</c:v>
                </c:pt>
                <c:pt idx="42">
                  <c:v>-6.1659947524726401E-2</c:v>
                </c:pt>
                <c:pt idx="43">
                  <c:v>-6.0036594707622369E-2</c:v>
                </c:pt>
                <c:pt idx="44">
                  <c:v>-5.8578352782507802E-2</c:v>
                </c:pt>
                <c:pt idx="45">
                  <c:v>-5.7285070730212773E-2</c:v>
                </c:pt>
                <c:pt idx="46">
                  <c:v>-5.6150035536704758E-2</c:v>
                </c:pt>
                <c:pt idx="47">
                  <c:v>-5.5163267775942874E-2</c:v>
                </c:pt>
                <c:pt idx="48">
                  <c:v>-5.4327963880448416E-2</c:v>
                </c:pt>
                <c:pt idx="49">
                  <c:v>-5.3630893034246813E-2</c:v>
                </c:pt>
                <c:pt idx="50">
                  <c:v>-5.3075282136983294E-2</c:v>
                </c:pt>
                <c:pt idx="51">
                  <c:v>-5.2644646010498786E-2</c:v>
                </c:pt>
                <c:pt idx="52">
                  <c:v>-5.2342237764949395E-2</c:v>
                </c:pt>
                <c:pt idx="53">
                  <c:v>-5.2158172565241905E-2</c:v>
                </c:pt>
                <c:pt idx="54">
                  <c:v>-5.2082576415495914E-2</c:v>
                </c:pt>
                <c:pt idx="55">
                  <c:v>-5.2115444159503123E-2</c:v>
                </c:pt>
                <c:pt idx="56">
                  <c:v>-5.225020427740603E-2</c:v>
                </c:pt>
                <c:pt idx="57">
                  <c:v>-5.2473717255568632E-2</c:v>
                </c:pt>
                <c:pt idx="58">
                  <c:v>-5.2789282817136941E-2</c:v>
                </c:pt>
                <c:pt idx="59">
                  <c:v>-5.3180481601785907E-2</c:v>
                </c:pt>
                <c:pt idx="60">
                  <c:v>-5.3644044371847006E-2</c:v>
                </c:pt>
                <c:pt idx="61">
                  <c:v>-5.4173415803461147E-2</c:v>
                </c:pt>
                <c:pt idx="62">
                  <c:v>-5.4762040570043781E-2</c:v>
                </c:pt>
                <c:pt idx="63">
                  <c:v>-5.5403362482146501E-2</c:v>
                </c:pt>
                <c:pt idx="64">
                  <c:v>-5.6087534193314942E-2</c:v>
                </c:pt>
                <c:pt idx="65">
                  <c:v>-5.6807994071303852E-2</c:v>
                </c:pt>
                <c:pt idx="66">
                  <c:v>-5.7551596381914268E-2</c:v>
                </c:pt>
                <c:pt idx="67">
                  <c:v>-5.8315060856861119E-2</c:v>
                </c:pt>
                <c:pt idx="68">
                  <c:v>-5.9088522214114376E-2</c:v>
                </c:pt>
                <c:pt idx="69">
                  <c:v>-5.9865401024371039E-2</c:v>
                </c:pt>
                <c:pt idx="70">
                  <c:v>-6.0629235627596693E-2</c:v>
                </c:pt>
                <c:pt idx="71">
                  <c:v>-6.1373433394152604E-2</c:v>
                </c:pt>
                <c:pt idx="72">
                  <c:v>-6.2091397784789018E-2</c:v>
                </c:pt>
                <c:pt idx="73">
                  <c:v>-6.2766646272558999E-2</c:v>
                </c:pt>
                <c:pt idx="74">
                  <c:v>-6.338927703266857E-2</c:v>
                </c:pt>
                <c:pt idx="75">
                  <c:v>-6.3946089683436888E-2</c:v>
                </c:pt>
                <c:pt idx="76">
                  <c:v>-6.4427175361553554E-2</c:v>
                </c:pt>
                <c:pt idx="77">
                  <c:v>-6.4809442361273215E-2</c:v>
                </c:pt>
                <c:pt idx="78">
                  <c:v>-6.5089571221629366E-2</c:v>
                </c:pt>
                <c:pt idx="79">
                  <c:v>-6.5244473056066413E-2</c:v>
                </c:pt>
                <c:pt idx="80">
                  <c:v>-6.5257656422834404E-2</c:v>
                </c:pt>
                <c:pt idx="81">
                  <c:v>-6.5115937136619784E-2</c:v>
                </c:pt>
                <c:pt idx="82">
                  <c:v>-6.4789669180039672E-2</c:v>
                </c:pt>
                <c:pt idx="83">
                  <c:v>-6.4265709697830131E-2</c:v>
                </c:pt>
                <c:pt idx="84">
                  <c:v>-6.3517766498681252E-2</c:v>
                </c:pt>
                <c:pt idx="85">
                  <c:v>-6.2522887026571286E-2</c:v>
                </c:pt>
                <c:pt idx="86">
                  <c:v>-6.1248294684899084E-2</c:v>
                </c:pt>
                <c:pt idx="87">
                  <c:v>-5.9671169470511529E-2</c:v>
                </c:pt>
                <c:pt idx="88">
                  <c:v>-5.7752323054629393E-2</c:v>
                </c:pt>
                <c:pt idx="89">
                  <c:v>-5.5462565772995506E-2</c:v>
                </c:pt>
                <c:pt idx="90">
                  <c:v>-5.2759697659062493E-2</c:v>
                </c:pt>
                <c:pt idx="91">
                  <c:v>-4.9598430451525198E-2</c:v>
                </c:pt>
                <c:pt idx="92">
                  <c:v>-4.5923873457676442E-2</c:v>
                </c:pt>
                <c:pt idx="93">
                  <c:v>-4.1707698470846752E-2</c:v>
                </c:pt>
                <c:pt idx="94">
                  <c:v>-3.6872714038614363E-2</c:v>
                </c:pt>
                <c:pt idx="95">
                  <c:v>-3.1355358227921827E-2</c:v>
                </c:pt>
                <c:pt idx="96">
                  <c:v>-2.5089377347600014E-2</c:v>
                </c:pt>
                <c:pt idx="97">
                  <c:v>-1.7986365201432642E-2</c:v>
                </c:pt>
                <c:pt idx="98">
                  <c:v>-9.965383826126873E-3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7C9-4EDA-926C-2337AF348A41}"/>
            </c:ext>
          </c:extLst>
        </c:ser>
        <c:ser>
          <c:idx val="1"/>
          <c:order val="1"/>
          <c:tx>
            <c:strRef>
              <c:f>UNIQUAC!$T$57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UNIQUAC!$A$58:$A$156</c:f>
              <c:numCache>
                <c:formatCode>General</c:formatCode>
                <c:ptCount val="99"/>
                <c:pt idx="0">
                  <c:v>2.7744515186792721E-3</c:v>
                </c:pt>
                <c:pt idx="1">
                  <c:v>2.8368206842808645E-3</c:v>
                </c:pt>
                <c:pt idx="2">
                  <c:v>2.8802332758534779E-3</c:v>
                </c:pt>
                <c:pt idx="3">
                  <c:v>2.911208151382824E-3</c:v>
                </c:pt>
                <c:pt idx="4">
                  <c:v>2.9337394411050343E-3</c:v>
                </c:pt>
                <c:pt idx="5">
                  <c:v>2.9503407496048756E-3</c:v>
                </c:pt>
                <c:pt idx="6">
                  <c:v>2.9626662574237009E-3</c:v>
                </c:pt>
                <c:pt idx="7">
                  <c:v>2.9718291400328864E-3</c:v>
                </c:pt>
                <c:pt idx="8">
                  <c:v>2.9786132589394885E-3</c:v>
                </c:pt>
                <c:pt idx="9">
                  <c:v>2.983582835447948E-3</c:v>
                </c:pt>
                <c:pt idx="10">
                  <c:v>2.9871513658301552E-3</c:v>
                </c:pt>
                <c:pt idx="11">
                  <c:v>2.9896304667261608E-3</c:v>
                </c:pt>
                <c:pt idx="12">
                  <c:v>2.9912571535914831E-3</c:v>
                </c:pt>
                <c:pt idx="13">
                  <c:v>2.9922157507244903E-3</c:v>
                </c:pt>
                <c:pt idx="14">
                  <c:v>2.9926446779106313E-3</c:v>
                </c:pt>
                <c:pt idx="15">
                  <c:v>2.9926652766734015E-3</c:v>
                </c:pt>
                <c:pt idx="16">
                  <c:v>2.9923616975308827E-3</c:v>
                </c:pt>
                <c:pt idx="17">
                  <c:v>2.9918075334312059E-3</c:v>
                </c:pt>
                <c:pt idx="18">
                  <c:v>2.9910585296315196E-3</c:v>
                </c:pt>
                <c:pt idx="19">
                  <c:v>2.9901605776033388E-3</c:v>
                </c:pt>
                <c:pt idx="20">
                  <c:v>2.9891568335861664E-3</c:v>
                </c:pt>
                <c:pt idx="21">
                  <c:v>2.9880751895336095E-3</c:v>
                </c:pt>
                <c:pt idx="22">
                  <c:v>2.9869425805093041E-3</c:v>
                </c:pt>
                <c:pt idx="23">
                  <c:v>2.9857787358809991E-3</c:v>
                </c:pt>
                <c:pt idx="24">
                  <c:v>2.9845997636793911E-3</c:v>
                </c:pt>
                <c:pt idx="25">
                  <c:v>2.9834208320939706E-3</c:v>
                </c:pt>
                <c:pt idx="26">
                  <c:v>2.9822526146899798E-3</c:v>
                </c:pt>
                <c:pt idx="27">
                  <c:v>2.9811039743481969E-3</c:v>
                </c:pt>
                <c:pt idx="28">
                  <c:v>2.9799828591385944E-3</c:v>
                </c:pt>
                <c:pt idx="29">
                  <c:v>2.9788945322390863E-3</c:v>
                </c:pt>
                <c:pt idx="30">
                  <c:v>2.9778451300171856E-3</c:v>
                </c:pt>
                <c:pt idx="31">
                  <c:v>2.9768363433614019E-3</c:v>
                </c:pt>
                <c:pt idx="32">
                  <c:v>2.9758725183827088E-3</c:v>
                </c:pt>
                <c:pt idx="33">
                  <c:v>2.974954453447318E-3</c:v>
                </c:pt>
                <c:pt idx="34">
                  <c:v>2.9740838334750982E-3</c:v>
                </c:pt>
                <c:pt idx="35">
                  <c:v>2.9732623437216149E-3</c:v>
                </c:pt>
                <c:pt idx="36">
                  <c:v>2.9724907867648069E-3</c:v>
                </c:pt>
                <c:pt idx="37">
                  <c:v>2.971770851504474E-3</c:v>
                </c:pt>
                <c:pt idx="38">
                  <c:v>2.9710980495038417E-3</c:v>
                </c:pt>
                <c:pt idx="39">
                  <c:v>2.9704740817224949E-3</c:v>
                </c:pt>
                <c:pt idx="40">
                  <c:v>2.9698988868224994E-3</c:v>
                </c:pt>
                <c:pt idx="41">
                  <c:v>2.9693715265776571E-3</c:v>
                </c:pt>
                <c:pt idx="42">
                  <c:v>2.9688901872835312E-3</c:v>
                </c:pt>
                <c:pt idx="43">
                  <c:v>2.9684557054460775E-3</c:v>
                </c:pt>
                <c:pt idx="44">
                  <c:v>2.9680653971657354E-3</c:v>
                </c:pt>
                <c:pt idx="45">
                  <c:v>2.9677192276451356E-3</c:v>
                </c:pt>
                <c:pt idx="46">
                  <c:v>2.9674154049216367E-3</c:v>
                </c:pt>
                <c:pt idx="47">
                  <c:v>2.9671512618107457E-3</c:v>
                </c:pt>
                <c:pt idx="48">
                  <c:v>2.9669276574029297E-3</c:v>
                </c:pt>
                <c:pt idx="49">
                  <c:v>2.9667410527539962E-3</c:v>
                </c:pt>
                <c:pt idx="50">
                  <c:v>2.9665923139746376E-3</c:v>
                </c:pt>
                <c:pt idx="51">
                  <c:v>2.9664770296784163E-3</c:v>
                </c:pt>
                <c:pt idx="52">
                  <c:v>2.9663960720169775E-3</c:v>
                </c:pt>
                <c:pt idx="53">
                  <c:v>2.9663467956038739E-3</c:v>
                </c:pt>
                <c:pt idx="54">
                  <c:v>2.9663265575513328E-3</c:v>
                </c:pt>
                <c:pt idx="55">
                  <c:v>2.9663353566706805E-3</c:v>
                </c:pt>
                <c:pt idx="56">
                  <c:v>2.9663714336057847E-3</c:v>
                </c:pt>
                <c:pt idx="57">
                  <c:v>2.9664312704572519E-3</c:v>
                </c:pt>
                <c:pt idx="58">
                  <c:v>2.966515750122072E-3</c:v>
                </c:pt>
                <c:pt idx="59">
                  <c:v>2.9666204763858497E-3</c:v>
                </c:pt>
                <c:pt idx="60">
                  <c:v>2.9667445733791639E-3</c:v>
                </c:pt>
                <c:pt idx="61">
                  <c:v>2.9668862854791388E-3</c:v>
                </c:pt>
                <c:pt idx="62">
                  <c:v>2.9670438570620688E-3</c:v>
                </c:pt>
                <c:pt idx="63">
                  <c:v>2.9672155323051141E-3</c:v>
                </c:pt>
                <c:pt idx="64">
                  <c:v>2.9673986744630123E-3</c:v>
                </c:pt>
                <c:pt idx="65">
                  <c:v>2.9675915264578594E-3</c:v>
                </c:pt>
                <c:pt idx="66">
                  <c:v>2.9677905689551301E-3</c:v>
                </c:pt>
                <c:pt idx="67">
                  <c:v>2.9679949235414827E-3</c:v>
                </c:pt>
                <c:pt idx="68">
                  <c:v>2.9682019493369482E-3</c:v>
                </c:pt>
                <c:pt idx="69">
                  <c:v>2.9684098851611267E-3</c:v>
                </c:pt>
                <c:pt idx="70">
                  <c:v>2.9686143250484257E-3</c:v>
                </c:pt>
                <c:pt idx="71">
                  <c:v>2.9688135047763759E-3</c:v>
                </c:pt>
                <c:pt idx="72">
                  <c:v>2.9690056592216875E-3</c:v>
                </c:pt>
                <c:pt idx="73">
                  <c:v>2.9691863776104346E-3</c:v>
                </c:pt>
                <c:pt idx="74">
                  <c:v>2.9693530106418647E-3</c:v>
                </c:pt>
                <c:pt idx="75">
                  <c:v>2.969502026388183E-3</c:v>
                </c:pt>
                <c:pt idx="76">
                  <c:v>2.9696307739273549E-3</c:v>
                </c:pt>
                <c:pt idx="77">
                  <c:v>2.9697330744518024E-3</c:v>
                </c:pt>
                <c:pt idx="78">
                  <c:v>2.9698080405176856E-3</c:v>
                </c:pt>
                <c:pt idx="79">
                  <c:v>2.9698494939673446E-3</c:v>
                </c:pt>
                <c:pt idx="80">
                  <c:v>2.9698530219739428E-3</c:v>
                </c:pt>
                <c:pt idx="81">
                  <c:v>2.9698150963422868E-3</c:v>
                </c:pt>
                <c:pt idx="82">
                  <c:v>2.9697277828725109E-3</c:v>
                </c:pt>
                <c:pt idx="83">
                  <c:v>2.9695875628921527E-3</c:v>
                </c:pt>
                <c:pt idx="84">
                  <c:v>2.9693873975635584E-3</c:v>
                </c:pt>
                <c:pt idx="85">
                  <c:v>2.9691211401425182E-3</c:v>
                </c:pt>
                <c:pt idx="86">
                  <c:v>2.9687800125104392E-3</c:v>
                </c:pt>
                <c:pt idx="87">
                  <c:v>2.9683578984738487E-3</c:v>
                </c:pt>
                <c:pt idx="88">
                  <c:v>2.9678442973910574E-3</c:v>
                </c:pt>
                <c:pt idx="89">
                  <c:v>2.9672313802521851E-3</c:v>
                </c:pt>
                <c:pt idx="90">
                  <c:v>2.9665078299490918E-3</c:v>
                </c:pt>
                <c:pt idx="91">
                  <c:v>2.9656614952450065E-3</c:v>
                </c:pt>
                <c:pt idx="92">
                  <c:v>2.9646776446703399E-3</c:v>
                </c:pt>
                <c:pt idx="93">
                  <c:v>2.9635486479846537E-3</c:v>
                </c:pt>
                <c:pt idx="94">
                  <c:v>2.9622537774660175E-3</c:v>
                </c:pt>
                <c:pt idx="95">
                  <c:v>2.9607759364712232E-3</c:v>
                </c:pt>
                <c:pt idx="96">
                  <c:v>2.959097285945561E-3</c:v>
                </c:pt>
                <c:pt idx="97">
                  <c:v>2.9571940250486166E-3</c:v>
                </c:pt>
                <c:pt idx="98">
                  <c:v>2.9550443197547075E-3</c:v>
                </c:pt>
              </c:numCache>
            </c:numRef>
          </c:xVal>
          <c:yVal>
            <c:numRef>
              <c:f>UNIQUAC!$T$58:$T$156</c:f>
              <c:numCache>
                <c:formatCode>General</c:formatCode>
                <c:ptCount val="99"/>
                <c:pt idx="0">
                  <c:v>-0.45927210180947214</c:v>
                </c:pt>
                <c:pt idx="1">
                  <c:v>-0.77321819918542511</c:v>
                </c:pt>
                <c:pt idx="2">
                  <c:v>-0.99296431668292262</c:v>
                </c:pt>
                <c:pt idx="3">
                  <c:v>-1.1503703180236888</c:v>
                </c:pt>
                <c:pt idx="4">
                  <c:v>-1.2651928646221815</c:v>
                </c:pt>
                <c:pt idx="5">
                  <c:v>-1.3499709728632381</c:v>
                </c:pt>
                <c:pt idx="6">
                  <c:v>-1.4130104095516649</c:v>
                </c:pt>
                <c:pt idx="7">
                  <c:v>-1.4599279004472023</c:v>
                </c:pt>
                <c:pt idx="8">
                  <c:v>-1.4946946234693705</c:v>
                </c:pt>
                <c:pt idx="9">
                  <c:v>-1.5201782226180709</c:v>
                </c:pt>
                <c:pt idx="10">
                  <c:v>-1.5384856682340047</c:v>
                </c:pt>
                <c:pt idx="11">
                  <c:v>-1.5512081576988603</c:v>
                </c:pt>
                <c:pt idx="12">
                  <c:v>-1.5595579679820588</c:v>
                </c:pt>
                <c:pt idx="13">
                  <c:v>-1.5644791388052961</c:v>
                </c:pt>
                <c:pt idx="14">
                  <c:v>-1.5666812939540016</c:v>
                </c:pt>
                <c:pt idx="15">
                  <c:v>-1.5667870525925149</c:v>
                </c:pt>
                <c:pt idx="16">
                  <c:v>-1.5652284330629378</c:v>
                </c:pt>
                <c:pt idx="17">
                  <c:v>-1.5623834035645099</c:v>
                </c:pt>
                <c:pt idx="18">
                  <c:v>-1.5585383505732784</c:v>
                </c:pt>
                <c:pt idx="19">
                  <c:v>-1.5539290669386314</c:v>
                </c:pt>
                <c:pt idx="20">
                  <c:v>-1.5487772623761715</c:v>
                </c:pt>
                <c:pt idx="21">
                  <c:v>-1.5432262441728735</c:v>
                </c:pt>
                <c:pt idx="22">
                  <c:v>-1.5374143565712703</c:v>
                </c:pt>
                <c:pt idx="23">
                  <c:v>-1.5314429147410134</c:v>
                </c:pt>
                <c:pt idx="24">
                  <c:v>-1.5253946093860724</c:v>
                </c:pt>
                <c:pt idx="25">
                  <c:v>-1.5193472699486816</c:v>
                </c:pt>
                <c:pt idx="26">
                  <c:v>-1.5133556360964844</c:v>
                </c:pt>
                <c:pt idx="27">
                  <c:v>-1.5074651353958501</c:v>
                </c:pt>
                <c:pt idx="28">
                  <c:v>-1.5017164831980558</c:v>
                </c:pt>
                <c:pt idx="29">
                  <c:v>-1.4961366117952732</c:v>
                </c:pt>
                <c:pt idx="30">
                  <c:v>-1.4907569187059724</c:v>
                </c:pt>
                <c:pt idx="31">
                  <c:v>-1.4855860039242781</c:v>
                </c:pt>
                <c:pt idx="32">
                  <c:v>-1.4806460745887873</c:v>
                </c:pt>
                <c:pt idx="33">
                  <c:v>-1.4759411511453002</c:v>
                </c:pt>
                <c:pt idx="34">
                  <c:v>-1.4714797986366071</c:v>
                </c:pt>
                <c:pt idx="35">
                  <c:v>-1.4672705842415774</c:v>
                </c:pt>
                <c:pt idx="36">
                  <c:v>-1.4633175538296628</c:v>
                </c:pt>
                <c:pt idx="37">
                  <c:v>-1.4596292964542874</c:v>
                </c:pt>
                <c:pt idx="38">
                  <c:v>-1.4561827595088461</c:v>
                </c:pt>
                <c:pt idx="39">
                  <c:v>-1.4529866037748107</c:v>
                </c:pt>
                <c:pt idx="40">
                  <c:v>-1.4500404653546841</c:v>
                </c:pt>
                <c:pt idx="41">
                  <c:v>-1.4473394933026846</c:v>
                </c:pt>
                <c:pt idx="42">
                  <c:v>-1.4448743579710615</c:v>
                </c:pt>
                <c:pt idx="43">
                  <c:v>-1.442649307000416</c:v>
                </c:pt>
                <c:pt idx="44">
                  <c:v>-1.4406505633846949</c:v>
                </c:pt>
                <c:pt idx="45">
                  <c:v>-1.4388779208155822</c:v>
                </c:pt>
                <c:pt idx="46">
                  <c:v>-1.4373221786689558</c:v>
                </c:pt>
                <c:pt idx="47">
                  <c:v>-1.4359696590880537</c:v>
                </c:pt>
                <c:pt idx="48">
                  <c:v>-1.4348247437050834</c:v>
                </c:pt>
                <c:pt idx="49">
                  <c:v>-1.4338692979525145</c:v>
                </c:pt>
                <c:pt idx="50">
                  <c:v>-1.4331077450839131</c:v>
                </c:pt>
                <c:pt idx="51">
                  <c:v>-1.4325174897608843</c:v>
                </c:pt>
                <c:pt idx="52">
                  <c:v>-1.4321029910435816</c:v>
                </c:pt>
                <c:pt idx="53">
                  <c:v>-1.4318507002969676</c:v>
                </c:pt>
                <c:pt idx="54">
                  <c:v>-1.431747083693669</c:v>
                </c:pt>
                <c:pt idx="55">
                  <c:v>-1.4317921341896787</c:v>
                </c:pt>
                <c:pt idx="56">
                  <c:v>-1.4319768444575818</c:v>
                </c:pt>
                <c:pt idx="57">
                  <c:v>-1.4322832046596026</c:v>
                </c:pt>
                <c:pt idx="58">
                  <c:v>-1.4327157375349164</c:v>
                </c:pt>
                <c:pt idx="59">
                  <c:v>-1.4332519376602413</c:v>
                </c:pt>
                <c:pt idx="60">
                  <c:v>-1.4338873239432728</c:v>
                </c:pt>
                <c:pt idx="61">
                  <c:v>-1.434612911182261</c:v>
                </c:pt>
                <c:pt idx="62">
                  <c:v>-1.4354197141717067</c:v>
                </c:pt>
                <c:pt idx="63">
                  <c:v>-1.4362987465272994</c:v>
                </c:pt>
                <c:pt idx="64">
                  <c:v>-1.4372365108279237</c:v>
                </c:pt>
                <c:pt idx="65">
                  <c:v>-1.4382240132536956</c:v>
                </c:pt>
                <c:pt idx="66">
                  <c:v>-1.4392432354686349</c:v>
                </c:pt>
                <c:pt idx="67">
                  <c:v>-1.4402896813111163</c:v>
                </c:pt>
                <c:pt idx="68">
                  <c:v>-1.4413498288578237</c:v>
                </c:pt>
                <c:pt idx="69">
                  <c:v>-1.4424146599759429</c:v>
                </c:pt>
                <c:pt idx="70">
                  <c:v>-1.4434616114556142</c:v>
                </c:pt>
                <c:pt idx="71">
                  <c:v>-1.4444816471308786</c:v>
                </c:pt>
                <c:pt idx="72">
                  <c:v>-1.4454657254948506</c:v>
                </c:pt>
                <c:pt idx="73">
                  <c:v>-1.4463912548311928</c:v>
                </c:pt>
                <c:pt idx="74">
                  <c:v>-1.4472446632951734</c:v>
                </c:pt>
                <c:pt idx="75">
                  <c:v>-1.448007857896296</c:v>
                </c:pt>
                <c:pt idx="76">
                  <c:v>-1.4486672571745305</c:v>
                </c:pt>
                <c:pt idx="77">
                  <c:v>-1.4491912106399674</c:v>
                </c:pt>
                <c:pt idx="78">
                  <c:v>-1.4495751685896077</c:v>
                </c:pt>
                <c:pt idx="79">
                  <c:v>-1.449787484384901</c:v>
                </c:pt>
                <c:pt idx="80">
                  <c:v>-1.4498055541311174</c:v>
                </c:pt>
                <c:pt idx="81">
                  <c:v>-1.4496113069638235</c:v>
                </c:pt>
                <c:pt idx="82">
                  <c:v>-1.4491641085737801</c:v>
                </c:pt>
                <c:pt idx="83">
                  <c:v>-1.4484459445577629</c:v>
                </c:pt>
                <c:pt idx="84">
                  <c:v>-1.4474207772559391</c:v>
                </c:pt>
                <c:pt idx="85">
                  <c:v>-1.4460571462719198</c:v>
                </c:pt>
                <c:pt idx="86">
                  <c:v>-1.4443101256266258</c:v>
                </c:pt>
                <c:pt idx="87">
                  <c:v>-1.4421484360062062</c:v>
                </c:pt>
                <c:pt idx="88">
                  <c:v>-1.4395183623933749</c:v>
                </c:pt>
                <c:pt idx="89">
                  <c:v>-1.4363798939114538</c:v>
                </c:pt>
                <c:pt idx="90">
                  <c:v>-1.432675186366547</c:v>
                </c:pt>
                <c:pt idx="91">
                  <c:v>-1.4283421616666567</c:v>
                </c:pt>
                <c:pt idx="92">
                  <c:v>-1.4233055788900693</c:v>
                </c:pt>
                <c:pt idx="93">
                  <c:v>-1.4175266040420522</c:v>
                </c:pt>
                <c:pt idx="94">
                  <c:v>-1.4108994262712293</c:v>
                </c:pt>
                <c:pt idx="95">
                  <c:v>-1.4033369140028047</c:v>
                </c:pt>
                <c:pt idx="96">
                  <c:v>-1.39474824352445</c:v>
                </c:pt>
                <c:pt idx="97">
                  <c:v>-1.3850122237690499</c:v>
                </c:pt>
                <c:pt idx="98">
                  <c:v>-1.3740178961213181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C9-4EDA-926C-2337AF348A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851242"/>
        <c:axId val="2016355735"/>
      </c:scatterChart>
      <c:valAx>
        <c:axId val="11218512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16355735"/>
        <c:crosses val="autoZero"/>
        <c:crossBetween val="midCat"/>
      </c:valAx>
      <c:valAx>
        <c:axId val="20163557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21851242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UNIQUAC!$P$2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50-45BA-9B17-59FC803157BC}"/>
            </c:ext>
          </c:extLst>
        </c:ser>
        <c:ser>
          <c:idx val="1"/>
          <c:order val="1"/>
          <c:tx>
            <c:strRef>
              <c:f>UNIQUAC!$Y$57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UNIQUAC!$Y$58:$Y$156</c:f>
              <c:numCache>
                <c:formatCode>General</c:formatCode>
                <c:ptCount val="99"/>
                <c:pt idx="0">
                  <c:v>11.875669726166247</c:v>
                </c:pt>
                <c:pt idx="1">
                  <c:v>19.456846308306389</c:v>
                </c:pt>
                <c:pt idx="2">
                  <c:v>24.48004609241017</c:v>
                </c:pt>
                <c:pt idx="3">
                  <c:v>27.903432749033133</c:v>
                </c:pt>
                <c:pt idx="4">
                  <c:v>30.276533408722198</c:v>
                </c:pt>
                <c:pt idx="5">
                  <c:v>31.929690052951255</c:v>
                </c:pt>
                <c:pt idx="6">
                  <c:v>33.072884386244958</c:v>
                </c:pt>
                <c:pt idx="7">
                  <c:v>33.843825380794733</c:v>
                </c:pt>
                <c:pt idx="8">
                  <c:v>34.337453093957755</c:v>
                </c:pt>
                <c:pt idx="9">
                  <c:v>34.620973547601352</c:v>
                </c:pt>
                <c:pt idx="10">
                  <c:v>34.742990644310368</c:v>
                </c:pt>
                <c:pt idx="11">
                  <c:v>34.739734819273458</c:v>
                </c:pt>
                <c:pt idx="12">
                  <c:v>34.638526184842938</c:v>
                </c:pt>
                <c:pt idx="13">
                  <c:v>34.460463244479605</c:v>
                </c:pt>
                <c:pt idx="14">
                  <c:v>34.221308982746848</c:v>
                </c:pt>
                <c:pt idx="15">
                  <c:v>33.934817487724025</c:v>
                </c:pt>
                <c:pt idx="16">
                  <c:v>33.61049866996305</c:v>
                </c:pt>
                <c:pt idx="17">
                  <c:v>33.256650901196117</c:v>
                </c:pt>
                <c:pt idx="18">
                  <c:v>32.879548702433517</c:v>
                </c:pt>
                <c:pt idx="19">
                  <c:v>32.484352636574712</c:v>
                </c:pt>
                <c:pt idx="20">
                  <c:v>32.075918314451435</c:v>
                </c:pt>
                <c:pt idx="21">
                  <c:v>31.657379353295497</c:v>
                </c:pt>
                <c:pt idx="22">
                  <c:v>31.231766722849994</c:v>
                </c:pt>
                <c:pt idx="23">
                  <c:v>30.801300549928161</c:v>
                </c:pt>
                <c:pt idx="24">
                  <c:v>30.36779511658122</c:v>
                </c:pt>
                <c:pt idx="25">
                  <c:v>29.932962460886138</c:v>
                </c:pt>
                <c:pt idx="26">
                  <c:v>29.498008024419271</c:v>
                </c:pt>
                <c:pt idx="27">
                  <c:v>29.063934298998099</c:v>
                </c:pt>
                <c:pt idx="28">
                  <c:v>28.63164206745428</c:v>
                </c:pt>
                <c:pt idx="29">
                  <c:v>28.201728379759647</c:v>
                </c:pt>
                <c:pt idx="30">
                  <c:v>27.774890976954062</c:v>
                </c:pt>
                <c:pt idx="31">
                  <c:v>27.351322043103472</c:v>
                </c:pt>
                <c:pt idx="32">
                  <c:v>26.931516726013868</c:v>
                </c:pt>
                <c:pt idx="33">
                  <c:v>26.515565894459602</c:v>
                </c:pt>
                <c:pt idx="34">
                  <c:v>26.103661385624847</c:v>
                </c:pt>
                <c:pt idx="35">
                  <c:v>25.6959949671765</c:v>
                </c:pt>
                <c:pt idx="36">
                  <c:v>25.29265736833354</c:v>
                </c:pt>
                <c:pt idx="37">
                  <c:v>24.893840276231206</c:v>
                </c:pt>
                <c:pt idx="38">
                  <c:v>24.499028610641233</c:v>
                </c:pt>
                <c:pt idx="39">
                  <c:v>24.108414157026022</c:v>
                </c:pt>
                <c:pt idx="40">
                  <c:v>23.721986764632693</c:v>
                </c:pt>
                <c:pt idx="41">
                  <c:v>23.33963536536022</c:v>
                </c:pt>
                <c:pt idx="42">
                  <c:v>22.961148005262398</c:v>
                </c:pt>
                <c:pt idx="43">
                  <c:v>22.586615567553498</c:v>
                </c:pt>
                <c:pt idx="44">
                  <c:v>22.215725242014688</c:v>
                </c:pt>
                <c:pt idx="45">
                  <c:v>21.848467029604123</c:v>
                </c:pt>
                <c:pt idx="46">
                  <c:v>21.484629108989459</c:v>
                </c:pt>
                <c:pt idx="47">
                  <c:v>21.123898781561582</c:v>
                </c:pt>
                <c:pt idx="48">
                  <c:v>20.76636698897692</c:v>
                </c:pt>
                <c:pt idx="49">
                  <c:v>20.411620145001432</c:v>
                </c:pt>
                <c:pt idx="50">
                  <c:v>20.059749168333781</c:v>
                </c:pt>
                <c:pt idx="51">
                  <c:v>19.710239574922252</c:v>
                </c:pt>
                <c:pt idx="52">
                  <c:v>19.36318224038402</c:v>
                </c:pt>
                <c:pt idx="53">
                  <c:v>19.018264430578963</c:v>
                </c:pt>
                <c:pt idx="54">
                  <c:v>18.675173384623879</c:v>
                </c:pt>
                <c:pt idx="55">
                  <c:v>18.333898966564309</c:v>
                </c:pt>
                <c:pt idx="56">
                  <c:v>17.994229209250577</c:v>
                </c:pt>
                <c:pt idx="57">
                  <c:v>17.655750316982605</c:v>
                </c:pt>
                <c:pt idx="58">
                  <c:v>17.318552865248392</c:v>
                </c:pt>
                <c:pt idx="59">
                  <c:v>16.982122039451212</c:v>
                </c:pt>
                <c:pt idx="60">
                  <c:v>16.646346495087347</c:v>
                </c:pt>
                <c:pt idx="61">
                  <c:v>16.311013919073428</c:v>
                </c:pt>
                <c:pt idx="62">
                  <c:v>15.975911911182012</c:v>
                </c:pt>
                <c:pt idx="63">
                  <c:v>15.640827979263278</c:v>
                </c:pt>
                <c:pt idx="64">
                  <c:v>15.305448645108561</c:v>
                </c:pt>
                <c:pt idx="65">
                  <c:v>14.969561216839965</c:v>
                </c:pt>
                <c:pt idx="66">
                  <c:v>14.632751114388503</c:v>
                </c:pt>
                <c:pt idx="67">
                  <c:v>14.294906320186094</c:v>
                </c:pt>
                <c:pt idx="68">
                  <c:v>13.95571292257541</c:v>
                </c:pt>
                <c:pt idx="69">
                  <c:v>13.614957788456719</c:v>
                </c:pt>
                <c:pt idx="70">
                  <c:v>13.272124981469171</c:v>
                </c:pt>
                <c:pt idx="71">
                  <c:v>12.927001130388796</c:v>
                </c:pt>
                <c:pt idx="72">
                  <c:v>12.579372749986117</c:v>
                </c:pt>
                <c:pt idx="73">
                  <c:v>12.228723543151311</c:v>
                </c:pt>
                <c:pt idx="74">
                  <c:v>11.874738891606093</c:v>
                </c:pt>
                <c:pt idx="75">
                  <c:v>11.517003165660071</c:v>
                </c:pt>
                <c:pt idx="76">
                  <c:v>11.155201528710554</c:v>
                </c:pt>
                <c:pt idx="77">
                  <c:v>10.78861544132438</c:v>
                </c:pt>
                <c:pt idx="78">
                  <c:v>10.417131677793556</c:v>
                </c:pt>
                <c:pt idx="79">
                  <c:v>10.040031530666587</c:v>
                </c:pt>
                <c:pt idx="80">
                  <c:v>9.6567980334609</c:v>
                </c:pt>
                <c:pt idx="81">
                  <c:v>9.2670150746252666</c:v>
                </c:pt>
                <c:pt idx="82">
                  <c:v>8.8697620415361538</c:v>
                </c:pt>
                <c:pt idx="83">
                  <c:v>8.4646228237947607</c:v>
                </c:pt>
                <c:pt idx="84">
                  <c:v>8.0507777851899078</c:v>
                </c:pt>
                <c:pt idx="85">
                  <c:v>7.6275082892716339</c:v>
                </c:pt>
                <c:pt idx="86">
                  <c:v>7.1937932140050904</c:v>
                </c:pt>
                <c:pt idx="87">
                  <c:v>6.748914328928513</c:v>
                </c:pt>
                <c:pt idx="88">
                  <c:v>6.2916493502071296</c:v>
                </c:pt>
                <c:pt idx="89">
                  <c:v>5.8210790647830244</c:v>
                </c:pt>
                <c:pt idx="90">
                  <c:v>5.3358813773250064</c:v>
                </c:pt>
                <c:pt idx="91">
                  <c:v>4.8346341331570368</c:v>
                </c:pt>
                <c:pt idx="92">
                  <c:v>4.315613688697514</c:v>
                </c:pt>
                <c:pt idx="93">
                  <c:v>3.7779042360412807</c:v>
                </c:pt>
                <c:pt idx="94">
                  <c:v>3.2190791317233729</c:v>
                </c:pt>
                <c:pt idx="95">
                  <c:v>2.6371171299757101</c:v>
                </c:pt>
                <c:pt idx="96">
                  <c:v>2.02989863772759</c:v>
                </c:pt>
                <c:pt idx="97">
                  <c:v>1.3946018007746388</c:v>
                </c:pt>
                <c:pt idx="98">
                  <c:v>0.72861022524820362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50-45BA-9B17-59FC803157BC}"/>
            </c:ext>
          </c:extLst>
        </c:ser>
        <c:ser>
          <c:idx val="2"/>
          <c:order val="2"/>
          <c:tx>
            <c:strRef>
              <c:f>UNIQUAC!$Q$2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50-45BA-9B17-59FC8031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6487013"/>
        <c:axId val="1971970504"/>
      </c:scatterChart>
      <c:valAx>
        <c:axId val="19564870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71970504"/>
        <c:crosses val="autoZero"/>
        <c:crossBetween val="midCat"/>
      </c:valAx>
      <c:valAx>
        <c:axId val="19719705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56487013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UNIQUAC!$P$2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96-4B20-A6A7-DEE964E1722E}"/>
            </c:ext>
          </c:extLst>
        </c:ser>
        <c:ser>
          <c:idx val="1"/>
          <c:order val="1"/>
          <c:tx>
            <c:strRef>
              <c:f>UNIQUAC!$Z$57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UNIQUAC!$Z$58:$Z$156</c:f>
              <c:numCache>
                <c:formatCode>General</c:formatCode>
                <c:ptCount val="99"/>
                <c:pt idx="0">
                  <c:v>12.444982101701783</c:v>
                </c:pt>
                <c:pt idx="1">
                  <c:v>20.0947803757104</c:v>
                </c:pt>
                <c:pt idx="2">
                  <c:v>25.132388364793542</c:v>
                </c:pt>
                <c:pt idx="3">
                  <c:v>28.549799560321617</c:v>
                </c:pt>
                <c:pt idx="4">
                  <c:v>30.910107401756591</c:v>
                </c:pt>
                <c:pt idx="5">
                  <c:v>32.549205276132625</c:v>
                </c:pt>
                <c:pt idx="6">
                  <c:v>33.679286517531466</c:v>
                </c:pt>
                <c:pt idx="7">
                  <c:v>34.438844406551823</c:v>
                </c:pt>
                <c:pt idx="8">
                  <c:v>34.922972169771128</c:v>
                </c:pt>
                <c:pt idx="9">
                  <c:v>35.198762979202343</c:v>
                </c:pt>
                <c:pt idx="10">
                  <c:v>35.314609951742852</c:v>
                </c:pt>
                <c:pt idx="11">
                  <c:v>35.306506148617359</c:v>
                </c:pt>
                <c:pt idx="12">
                  <c:v>35.201544574814363</c:v>
                </c:pt>
                <c:pt idx="13">
                  <c:v>35.020618178514155</c:v>
                </c:pt>
                <c:pt idx="14">
                  <c:v>34.779319850512024</c:v>
                </c:pt>
                <c:pt idx="15">
                  <c:v>34.491242423633139</c:v>
                </c:pt>
                <c:pt idx="16">
                  <c:v>34.16577867214005</c:v>
                </c:pt>
                <c:pt idx="17">
                  <c:v>33.811121311133661</c:v>
                </c:pt>
                <c:pt idx="18">
                  <c:v>33.433462995946286</c:v>
                </c:pt>
                <c:pt idx="19">
                  <c:v>33.037896321527626</c:v>
                </c:pt>
                <c:pt idx="20">
                  <c:v>32.629213821823043</c:v>
                </c:pt>
                <c:pt idx="21">
                  <c:v>32.210507969143691</c:v>
                </c:pt>
                <c:pt idx="22">
                  <c:v>31.784771173529293</c:v>
                </c:pt>
                <c:pt idx="23">
                  <c:v>31.354195782103375</c:v>
                </c:pt>
                <c:pt idx="24">
                  <c:v>30.920574078419293</c:v>
                </c:pt>
                <c:pt idx="25">
                  <c:v>30.485598281799241</c:v>
                </c:pt>
                <c:pt idx="26">
                  <c:v>30.050460546664453</c:v>
                </c:pt>
                <c:pt idx="27">
                  <c:v>29.616152961856869</c:v>
                </c:pt>
                <c:pt idx="28">
                  <c:v>29.183567549952897</c:v>
                </c:pt>
                <c:pt idx="29">
                  <c:v>28.753296266567645</c:v>
                </c:pt>
                <c:pt idx="30">
                  <c:v>28.326030999651437</c:v>
                </c:pt>
                <c:pt idx="31">
                  <c:v>27.901963568776353</c:v>
                </c:pt>
                <c:pt idx="32">
                  <c:v>27.481585724414458</c:v>
                </c:pt>
                <c:pt idx="33">
                  <c:v>27.064989147206859</c:v>
                </c:pt>
                <c:pt idx="34">
                  <c:v>26.652365447222621</c:v>
                </c:pt>
                <c:pt idx="35">
                  <c:v>26.243906163209886</c:v>
                </c:pt>
                <c:pt idx="36">
                  <c:v>25.839702761835156</c:v>
                </c:pt>
                <c:pt idx="37">
                  <c:v>25.439946636915067</c:v>
                </c:pt>
                <c:pt idx="38">
                  <c:v>25.04412910863681</c:v>
                </c:pt>
                <c:pt idx="39">
                  <c:v>24.652441422769357</c:v>
                </c:pt>
                <c:pt idx="40">
                  <c:v>24.26487474986385</c:v>
                </c:pt>
                <c:pt idx="41">
                  <c:v>23.881320184444405</c:v>
                </c:pt>
                <c:pt idx="42">
                  <c:v>23.501568744187523</c:v>
                </c:pt>
                <c:pt idx="43">
                  <c:v>23.125711369091903</c:v>
                </c:pt>
                <c:pt idx="44">
                  <c:v>22.75343892063654</c:v>
                </c:pt>
                <c:pt idx="45">
                  <c:v>22.384742180928527</c:v>
                </c:pt>
                <c:pt idx="46">
                  <c:v>22.019411851839322</c:v>
                </c:pt>
                <c:pt idx="47">
                  <c:v>21.657138554129972</c:v>
                </c:pt>
                <c:pt idx="48">
                  <c:v>21.298012826564502</c:v>
                </c:pt>
                <c:pt idx="49">
                  <c:v>20.941625125012195</c:v>
                </c:pt>
                <c:pt idx="50">
                  <c:v>20.588065821537327</c:v>
                </c:pt>
                <c:pt idx="51">
                  <c:v>20.236825203477679</c:v>
                </c:pt>
                <c:pt idx="52">
                  <c:v>19.887993472510573</c:v>
                </c:pt>
                <c:pt idx="53">
                  <c:v>19.541260743705948</c:v>
                </c:pt>
                <c:pt idx="54">
                  <c:v>19.196317044567763</c:v>
                </c:pt>
                <c:pt idx="55">
                  <c:v>18.853152314061902</c:v>
                </c:pt>
                <c:pt idx="56">
                  <c:v>18.511556401631822</c:v>
                </c:pt>
                <c:pt idx="57">
                  <c:v>18.171119066200276</c:v>
                </c:pt>
                <c:pt idx="58">
                  <c:v>17.831929975157834</c:v>
                </c:pt>
                <c:pt idx="59">
                  <c:v>17.493478703338553</c:v>
                </c:pt>
                <c:pt idx="60">
                  <c:v>17.155654731981087</c:v>
                </c:pt>
                <c:pt idx="61">
                  <c:v>16.818247447675503</c:v>
                </c:pt>
                <c:pt idx="62">
                  <c:v>16.481046141296815</c:v>
                </c:pt>
                <c:pt idx="63">
                  <c:v>16.14384000692354</c:v>
                </c:pt>
                <c:pt idx="64">
                  <c:v>15.806318140741382</c:v>
                </c:pt>
                <c:pt idx="65">
                  <c:v>15.468269539932123</c:v>
                </c:pt>
                <c:pt idx="66">
                  <c:v>15.129283101547685</c:v>
                </c:pt>
                <c:pt idx="67">
                  <c:v>14.789247621368247</c:v>
                </c:pt>
                <c:pt idx="68">
                  <c:v>14.447851792745098</c:v>
                </c:pt>
                <c:pt idx="69">
                  <c:v>14.104884205427595</c:v>
                </c:pt>
                <c:pt idx="70">
                  <c:v>13.759833344373362</c:v>
                </c:pt>
                <c:pt idx="71">
                  <c:v>13.412487588542888</c:v>
                </c:pt>
                <c:pt idx="72">
                  <c:v>13.062635209677012</c:v>
                </c:pt>
                <c:pt idx="73">
                  <c:v>12.709764371057588</c:v>
                </c:pt>
                <c:pt idx="74">
                  <c:v>12.353563126250549</c:v>
                </c:pt>
                <c:pt idx="75">
                  <c:v>11.993619417831894</c:v>
                </c:pt>
                <c:pt idx="76">
                  <c:v>11.629621076095816</c:v>
                </c:pt>
                <c:pt idx="77">
                  <c:v>11.260855817744812</c:v>
                </c:pt>
                <c:pt idx="78">
                  <c:v>10.88721124456066</c:v>
                </c:pt>
                <c:pt idx="79">
                  <c:v>10.50797484205782</c:v>
                </c:pt>
                <c:pt idx="80">
                  <c:v>10.122633978117335</c:v>
                </c:pt>
                <c:pt idx="81">
                  <c:v>9.7307759016009072</c:v>
                </c:pt>
                <c:pt idx="82">
                  <c:v>9.3314877409465566</c:v>
                </c:pt>
                <c:pt idx="83">
                  <c:v>8.9243565027431373</c:v>
                </c:pt>
                <c:pt idx="84">
                  <c:v>8.5085690702849774</c:v>
                </c:pt>
                <c:pt idx="85">
                  <c:v>8.0834122021064445</c:v>
                </c:pt>
                <c:pt idx="86">
                  <c:v>7.6478725304946806</c:v>
                </c:pt>
                <c:pt idx="87">
                  <c:v>7.2012365599816803</c:v>
                </c:pt>
                <c:pt idx="88">
                  <c:v>6.7422906658142097</c:v>
                </c:pt>
                <c:pt idx="89">
                  <c:v>6.2701210924019506</c:v>
                </c:pt>
                <c:pt idx="90">
                  <c:v>5.7834139517433982</c:v>
                </c:pt>
                <c:pt idx="91">
                  <c:v>5.2807552218288834</c:v>
                </c:pt>
                <c:pt idx="92">
                  <c:v>4.7604307450196188</c:v>
                </c:pt>
                <c:pt idx="93">
                  <c:v>4.2215262264047624</c:v>
                </c:pt>
                <c:pt idx="94">
                  <c:v>3.6616272321329575</c:v>
                </c:pt>
                <c:pt idx="95">
                  <c:v>3.0787191877207079</c:v>
                </c:pt>
                <c:pt idx="96">
                  <c:v>2.4706873763348653</c:v>
                </c:pt>
                <c:pt idx="97">
                  <c:v>1.8347169370508141</c:v>
                </c:pt>
                <c:pt idx="98">
                  <c:v>1.1681928630849256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96-4B20-A6A7-DEE964E1722E}"/>
            </c:ext>
          </c:extLst>
        </c:ser>
        <c:ser>
          <c:idx val="2"/>
          <c:order val="2"/>
          <c:tx>
            <c:strRef>
              <c:f>UNIQUAC!$Q$2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96-4B20-A6A7-DEE964E17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985279"/>
        <c:axId val="325122466"/>
      </c:scatterChart>
      <c:valAx>
        <c:axId val="10059852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325122466"/>
        <c:crosses val="autoZero"/>
        <c:crossBetween val="midCat"/>
      </c:valAx>
      <c:valAx>
        <c:axId val="3251224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05985279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UNIQUAC!$O$57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UNIQUAC!$O$58:$O$156</c:f>
              <c:numCache>
                <c:formatCode>General</c:formatCode>
                <c:ptCount val="99"/>
                <c:pt idx="0">
                  <c:v>2.9615424760681219</c:v>
                </c:pt>
                <c:pt idx="1">
                  <c:v>2.8758242649496513</c:v>
                </c:pt>
                <c:pt idx="2">
                  <c:v>2.7839825851804165</c:v>
                </c:pt>
                <c:pt idx="3">
                  <c:v>2.6895470359145737</c:v>
                </c:pt>
                <c:pt idx="4">
                  <c:v>2.5945209097819992</c:v>
                </c:pt>
                <c:pt idx="5">
                  <c:v>2.5000417751880724</c:v>
                </c:pt>
                <c:pt idx="6">
                  <c:v>2.4067827785147284</c:v>
                </c:pt>
                <c:pt idx="7">
                  <c:v>2.3151309790076886</c:v>
                </c:pt>
                <c:pt idx="8">
                  <c:v>2.2253050510418064</c:v>
                </c:pt>
                <c:pt idx="9">
                  <c:v>2.1374100642470828</c:v>
                </c:pt>
                <c:pt idx="10">
                  <c:v>2.0515137645132331</c:v>
                </c:pt>
                <c:pt idx="11">
                  <c:v>1.9676139369331747</c:v>
                </c:pt>
                <c:pt idx="12">
                  <c:v>1.8856890252687259</c:v>
                </c:pt>
                <c:pt idx="13">
                  <c:v>1.8057077101809174</c:v>
                </c:pt>
                <c:pt idx="14">
                  <c:v>1.7276140868267591</c:v>
                </c:pt>
                <c:pt idx="15">
                  <c:v>1.6513519308364877</c:v>
                </c:pt>
                <c:pt idx="16">
                  <c:v>1.5768609953953285</c:v>
                </c:pt>
                <c:pt idx="17">
                  <c:v>1.5040842104104077</c:v>
                </c:pt>
                <c:pt idx="18">
                  <c:v>1.4329517235980058</c:v>
                </c:pt>
                <c:pt idx="19">
                  <c:v>1.3634021933410814</c:v>
                </c:pt>
                <c:pt idx="20">
                  <c:v>1.2953724116177294</c:v>
                </c:pt>
                <c:pt idx="21">
                  <c:v>1.2288052933583093</c:v>
                </c:pt>
                <c:pt idx="22">
                  <c:v>1.1636357155433577</c:v>
                </c:pt>
                <c:pt idx="23">
                  <c:v>1.0998187243919555</c:v>
                </c:pt>
                <c:pt idx="24">
                  <c:v>1.0372837128144377</c:v>
                </c:pt>
                <c:pt idx="25">
                  <c:v>0.97598911041984093</c:v>
                </c:pt>
                <c:pt idx="26">
                  <c:v>0.9158879751990251</c:v>
                </c:pt>
                <c:pt idx="27">
                  <c:v>0.85691673836960924</c:v>
                </c:pt>
                <c:pt idx="28">
                  <c:v>0.79904061872555476</c:v>
                </c:pt>
                <c:pt idx="29">
                  <c:v>0.74221855935922487</c:v>
                </c:pt>
                <c:pt idx="30">
                  <c:v>0.68639171048102676</c:v>
                </c:pt>
                <c:pt idx="31">
                  <c:v>0.63153722941905222</c:v>
                </c:pt>
                <c:pt idx="32">
                  <c:v>0.5776045749945391</c:v>
                </c:pt>
                <c:pt idx="33">
                  <c:v>0.52456467593324774</c:v>
                </c:pt>
                <c:pt idx="34">
                  <c:v>0.47237407203756382</c:v>
                </c:pt>
                <c:pt idx="35">
                  <c:v>0.42100469002164032</c:v>
                </c:pt>
                <c:pt idx="36">
                  <c:v>0.37042151481912694</c:v>
                </c:pt>
                <c:pt idx="37">
                  <c:v>0.32059136024175927</c:v>
                </c:pt>
                <c:pt idx="38">
                  <c:v>0.2714922964391992</c:v>
                </c:pt>
                <c:pt idx="39">
                  <c:v>0.22308494478403554</c:v>
                </c:pt>
                <c:pt idx="40">
                  <c:v>0.17535147852107935</c:v>
                </c:pt>
                <c:pt idx="41">
                  <c:v>0.12825470305232603</c:v>
                </c:pt>
                <c:pt idx="42">
                  <c:v>8.1788360713759403E-2</c:v>
                </c:pt>
                <c:pt idx="43">
                  <c:v>3.59049416222956E-2</c:v>
                </c:pt>
                <c:pt idx="44">
                  <c:v>-9.4033695973637504E-3</c:v>
                </c:pt>
                <c:pt idx="45">
                  <c:v>-5.4158083406118281E-2</c:v>
                </c:pt>
                <c:pt idx="46">
                  <c:v>-9.83883030222657E-2</c:v>
                </c:pt>
                <c:pt idx="47">
                  <c:v>-0.14211547797735868</c:v>
                </c:pt>
                <c:pt idx="48">
                  <c:v>-0.18534873471853169</c:v>
                </c:pt>
                <c:pt idx="49">
                  <c:v>-0.22811802422631711</c:v>
                </c:pt>
                <c:pt idx="50">
                  <c:v>-0.27043149038638087</c:v>
                </c:pt>
                <c:pt idx="51">
                  <c:v>-0.31231705053500786</c:v>
                </c:pt>
                <c:pt idx="52">
                  <c:v>-0.35378782809783782</c:v>
                </c:pt>
                <c:pt idx="53">
                  <c:v>-0.39485202867947106</c:v>
                </c:pt>
                <c:pt idx="54">
                  <c:v>-0.43553975870139983</c:v>
                </c:pt>
                <c:pt idx="55">
                  <c:v>-0.47585219029713954</c:v>
                </c:pt>
                <c:pt idx="56">
                  <c:v>-0.51581020831505653</c:v>
                </c:pt>
                <c:pt idx="57">
                  <c:v>-0.55543270399456102</c:v>
                </c:pt>
                <c:pt idx="58">
                  <c:v>-0.59472884436929263</c:v>
                </c:pt>
                <c:pt idx="59">
                  <c:v>-0.63370664726948345</c:v>
                </c:pt>
                <c:pt idx="60">
                  <c:v>-0.67238533948149937</c:v>
                </c:pt>
                <c:pt idx="61">
                  <c:v>-0.71077297920224047</c:v>
                </c:pt>
                <c:pt idx="62">
                  <c:v>-0.74888428049979161</c:v>
                </c:pt>
                <c:pt idx="63">
                  <c:v>-0.78672980832322381</c:v>
                </c:pt>
                <c:pt idx="64">
                  <c:v>-0.82432044024082896</c:v>
                </c:pt>
                <c:pt idx="65">
                  <c:v>-0.8616700334529579</c:v>
                </c:pt>
                <c:pt idx="66">
                  <c:v>-0.89878084050227602</c:v>
                </c:pt>
                <c:pt idx="67">
                  <c:v>-0.93566650574036359</c:v>
                </c:pt>
                <c:pt idx="68">
                  <c:v>-0.97234075658065344</c:v>
                </c:pt>
                <c:pt idx="69">
                  <c:v>-1.008810066326586</c:v>
                </c:pt>
                <c:pt idx="70">
                  <c:v>-1.0450745636249619</c:v>
                </c:pt>
                <c:pt idx="71">
                  <c:v>-1.0811586486783387</c:v>
                </c:pt>
                <c:pt idx="72">
                  <c:v>-1.1170562118073011</c:v>
                </c:pt>
                <c:pt idx="73">
                  <c:v>-1.1527789334228691</c:v>
                </c:pt>
                <c:pt idx="74">
                  <c:v>-1.1883401274886154</c:v>
                </c:pt>
                <c:pt idx="75">
                  <c:v>-1.2237396703933423</c:v>
                </c:pt>
                <c:pt idx="76">
                  <c:v>-1.2589845683075163</c:v>
                </c:pt>
                <c:pt idx="77">
                  <c:v>-1.294083889448586</c:v>
                </c:pt>
                <c:pt idx="78">
                  <c:v>-1.3290436109756687</c:v>
                </c:pt>
                <c:pt idx="79">
                  <c:v>-1.3638584694333273</c:v>
                </c:pt>
                <c:pt idx="80">
                  <c:v>-1.398548179693176</c:v>
                </c:pt>
                <c:pt idx="81">
                  <c:v>-1.4331135950069989</c:v>
                </c:pt>
                <c:pt idx="82">
                  <c:v>-1.4675490219319853</c:v>
                </c:pt>
                <c:pt idx="83">
                  <c:v>-1.5018628863037533</c:v>
                </c:pt>
                <c:pt idx="84">
                  <c:v>-1.5360556073274663</c:v>
                </c:pt>
                <c:pt idx="85">
                  <c:v>-1.5701349761679435</c:v>
                </c:pt>
                <c:pt idx="86">
                  <c:v>-1.6041001202053093</c:v>
                </c:pt>
                <c:pt idx="87">
                  <c:v>-1.6379514942597371</c:v>
                </c:pt>
                <c:pt idx="88">
                  <c:v>-1.6716766465425752</c:v>
                </c:pt>
                <c:pt idx="89">
                  <c:v>-1.7052806635274445</c:v>
                </c:pt>
                <c:pt idx="90">
                  <c:v>-1.7387604541275612</c:v>
                </c:pt>
                <c:pt idx="91">
                  <c:v>-1.7721158377288748</c:v>
                </c:pt>
                <c:pt idx="92">
                  <c:v>-1.8053383453959257</c:v>
                </c:pt>
                <c:pt idx="93">
                  <c:v>-1.8384250229241017</c:v>
                </c:pt>
                <c:pt idx="94">
                  <c:v>-1.8713400537271849</c:v>
                </c:pt>
                <c:pt idx="95">
                  <c:v>-1.9041166177494431</c:v>
                </c:pt>
                <c:pt idx="96">
                  <c:v>-1.9366871986474468</c:v>
                </c:pt>
                <c:pt idx="97">
                  <c:v>-1.9690816228096908</c:v>
                </c:pt>
                <c:pt idx="98">
                  <c:v>-2.0012670479926191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8EA-4F3A-A050-67B6D2754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226620"/>
        <c:axId val="1180678100"/>
      </c:scatterChart>
      <c:valAx>
        <c:axId val="18992266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80678100"/>
        <c:crosses val="autoZero"/>
        <c:crossBetween val="midCat"/>
      </c:valAx>
      <c:valAx>
        <c:axId val="11806781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9922662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Munka1!$E$58:$E$156</c:f>
              <c:numCache>
                <c:formatCode>General</c:formatCode>
                <c:ptCount val="99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0.15</c:v>
                </c:pt>
                <c:pt idx="6">
                  <c:v>0.2</c:v>
                </c:pt>
                <c:pt idx="7">
                  <c:v>0.25</c:v>
                </c:pt>
                <c:pt idx="8">
                  <c:v>0.3</c:v>
                </c:pt>
                <c:pt idx="9">
                  <c:v>0.35</c:v>
                </c:pt>
                <c:pt idx="10">
                  <c:v>0.4</c:v>
                </c:pt>
                <c:pt idx="11">
                  <c:v>0.45</c:v>
                </c:pt>
                <c:pt idx="12">
                  <c:v>0.5</c:v>
                </c:pt>
                <c:pt idx="13">
                  <c:v>0.55000000000000004</c:v>
                </c:pt>
                <c:pt idx="14">
                  <c:v>0.6</c:v>
                </c:pt>
                <c:pt idx="15">
                  <c:v>0.65</c:v>
                </c:pt>
                <c:pt idx="16">
                  <c:v>0.7</c:v>
                </c:pt>
                <c:pt idx="17">
                  <c:v>0.75</c:v>
                </c:pt>
                <c:pt idx="18">
                  <c:v>0.8</c:v>
                </c:pt>
                <c:pt idx="19">
                  <c:v>0.82</c:v>
                </c:pt>
                <c:pt idx="20">
                  <c:v>0.84</c:v>
                </c:pt>
                <c:pt idx="21">
                  <c:v>0.86</c:v>
                </c:pt>
                <c:pt idx="22">
                  <c:v>0.88</c:v>
                </c:pt>
                <c:pt idx="23">
                  <c:v>0.9</c:v>
                </c:pt>
                <c:pt idx="24">
                  <c:v>0.92</c:v>
                </c:pt>
                <c:pt idx="25">
                  <c:v>0.94</c:v>
                </c:pt>
                <c:pt idx="26">
                  <c:v>0.96</c:v>
                </c:pt>
                <c:pt idx="27">
                  <c:v>0.98</c:v>
                </c:pt>
                <c:pt idx="28">
                  <c:v>0.99</c:v>
                </c:pt>
              </c:numCache>
            </c:numRef>
          </c:xVal>
          <c:yVal>
            <c:numRef>
              <c:f>Munka1!$S$58:$S$156</c:f>
              <c:numCache>
                <c:formatCode>General</c:formatCode>
                <c:ptCount val="99"/>
                <c:pt idx="0">
                  <c:v>282.31466248880429</c:v>
                </c:pt>
                <c:pt idx="1">
                  <c:v>470.16245701749096</c:v>
                </c:pt>
                <c:pt idx="2">
                  <c:v>593.63187335523014</c:v>
                </c:pt>
                <c:pt idx="3">
                  <c:v>709.59544478803105</c:v>
                </c:pt>
                <c:pt idx="4">
                  <c:v>847.25493671508525</c:v>
                </c:pt>
                <c:pt idx="5">
                  <c:v>1090.3734268648752</c:v>
                </c:pt>
                <c:pt idx="6">
                  <c:v>1316.1130623591353</c:v>
                </c:pt>
                <c:pt idx="7">
                  <c:v>1459.6186515921033</c:v>
                </c:pt>
                <c:pt idx="8">
                  <c:v>1565.7259620703505</c:v>
                </c:pt>
                <c:pt idx="9">
                  <c:v>1639.3166886722927</c:v>
                </c:pt>
                <c:pt idx="10">
                  <c:v>1682.5455612424435</c:v>
                </c:pt>
                <c:pt idx="11">
                  <c:v>1697.1200341129663</c:v>
                </c:pt>
                <c:pt idx="12">
                  <c:v>1683.9340729820469</c:v>
                </c:pt>
                <c:pt idx="13">
                  <c:v>1644.2552480777908</c:v>
                </c:pt>
                <c:pt idx="14">
                  <c:v>1579.1204435206928</c:v>
                </c:pt>
                <c:pt idx="15">
                  <c:v>1487.9769315615019</c:v>
                </c:pt>
                <c:pt idx="16">
                  <c:v>1369.6177999227862</c:v>
                </c:pt>
                <c:pt idx="17">
                  <c:v>1223.3112327550152</c:v>
                </c:pt>
                <c:pt idx="18">
                  <c:v>1049.5792691458028</c:v>
                </c:pt>
                <c:pt idx="19">
                  <c:v>973.60322532411567</c:v>
                </c:pt>
                <c:pt idx="20">
                  <c:v>890.34284863341668</c:v>
                </c:pt>
                <c:pt idx="21">
                  <c:v>802.39950616032229</c:v>
                </c:pt>
                <c:pt idx="22">
                  <c:v>711.55281793029042</c:v>
                </c:pt>
                <c:pt idx="23">
                  <c:v>616.49901980399454</c:v>
                </c:pt>
                <c:pt idx="24">
                  <c:v>519.27146959752986</c:v>
                </c:pt>
                <c:pt idx="25">
                  <c:v>417.39455055440203</c:v>
                </c:pt>
                <c:pt idx="26">
                  <c:v>311.56432786828344</c:v>
                </c:pt>
                <c:pt idx="27">
                  <c:v>197.56395758657897</c:v>
                </c:pt>
                <c:pt idx="28">
                  <c:v>136.08289605430778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E2-4BE9-BB61-A560FC3A1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4865333"/>
        <c:axId val="1924294891"/>
      </c:scatterChart>
      <c:valAx>
        <c:axId val="87486533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24294891"/>
        <c:crosses val="autoZero"/>
        <c:crossBetween val="midCat"/>
      </c:valAx>
      <c:valAx>
        <c:axId val="19242948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874865333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UNIQUAC!$P$58:$P$156</c:f>
              <c:numCache>
                <c:formatCode>General</c:formatCode>
                <c:ptCount val="99"/>
                <c:pt idx="0">
                  <c:v>2.9615424760681219</c:v>
                </c:pt>
                <c:pt idx="1">
                  <c:v>2.8758242649496513</c:v>
                </c:pt>
                <c:pt idx="2">
                  <c:v>2.7839825851804165</c:v>
                </c:pt>
                <c:pt idx="3">
                  <c:v>2.6895470359145737</c:v>
                </c:pt>
                <c:pt idx="4">
                  <c:v>2.5945209097819992</c:v>
                </c:pt>
                <c:pt idx="5">
                  <c:v>2.5000417751880724</c:v>
                </c:pt>
                <c:pt idx="6">
                  <c:v>2.4067827785147284</c:v>
                </c:pt>
                <c:pt idx="7">
                  <c:v>2.3151309790076886</c:v>
                </c:pt>
                <c:pt idx="8">
                  <c:v>2.2253050510418064</c:v>
                </c:pt>
                <c:pt idx="9">
                  <c:v>2.1374100642470828</c:v>
                </c:pt>
                <c:pt idx="10">
                  <c:v>2.0515137645132331</c:v>
                </c:pt>
                <c:pt idx="11">
                  <c:v>1.9676139369331747</c:v>
                </c:pt>
                <c:pt idx="12">
                  <c:v>1.8856890252687259</c:v>
                </c:pt>
                <c:pt idx="13">
                  <c:v>1.8057077101809174</c:v>
                </c:pt>
                <c:pt idx="14">
                  <c:v>1.7276140868267591</c:v>
                </c:pt>
                <c:pt idx="15">
                  <c:v>1.6513519308364877</c:v>
                </c:pt>
                <c:pt idx="16">
                  <c:v>1.5768609953953285</c:v>
                </c:pt>
                <c:pt idx="17">
                  <c:v>1.5040842104104077</c:v>
                </c:pt>
                <c:pt idx="18">
                  <c:v>1.4329517235980058</c:v>
                </c:pt>
                <c:pt idx="19">
                  <c:v>1.3634021933410814</c:v>
                </c:pt>
                <c:pt idx="20">
                  <c:v>1.2953724116177294</c:v>
                </c:pt>
                <c:pt idx="21">
                  <c:v>1.2288052933583093</c:v>
                </c:pt>
                <c:pt idx="22">
                  <c:v>1.1636357155433577</c:v>
                </c:pt>
                <c:pt idx="23">
                  <c:v>1.0998187243919555</c:v>
                </c:pt>
                <c:pt idx="24">
                  <c:v>1.0372837128144377</c:v>
                </c:pt>
                <c:pt idx="25">
                  <c:v>0.97598911041984093</c:v>
                </c:pt>
                <c:pt idx="26">
                  <c:v>0.9158879751990251</c:v>
                </c:pt>
                <c:pt idx="27">
                  <c:v>0.85691673836960924</c:v>
                </c:pt>
                <c:pt idx="28">
                  <c:v>0.79904061872555476</c:v>
                </c:pt>
                <c:pt idx="29">
                  <c:v>0.74221855935922487</c:v>
                </c:pt>
                <c:pt idx="30">
                  <c:v>0.68639171048102676</c:v>
                </c:pt>
                <c:pt idx="31">
                  <c:v>0.63153722941905222</c:v>
                </c:pt>
                <c:pt idx="32">
                  <c:v>0.5776045749945391</c:v>
                </c:pt>
                <c:pt idx="33">
                  <c:v>0.52456467593324774</c:v>
                </c:pt>
                <c:pt idx="34">
                  <c:v>0.47237407203756382</c:v>
                </c:pt>
                <c:pt idx="35">
                  <c:v>0.42100469002164032</c:v>
                </c:pt>
                <c:pt idx="36">
                  <c:v>0.37042151481912694</c:v>
                </c:pt>
                <c:pt idx="37">
                  <c:v>0.32059136024175927</c:v>
                </c:pt>
                <c:pt idx="38">
                  <c:v>0.2714922964391992</c:v>
                </c:pt>
                <c:pt idx="39">
                  <c:v>0.22308494478403554</c:v>
                </c:pt>
                <c:pt idx="40">
                  <c:v>0.17535147852107935</c:v>
                </c:pt>
                <c:pt idx="41">
                  <c:v>0.12825470305232603</c:v>
                </c:pt>
                <c:pt idx="42">
                  <c:v>8.1788360713759403E-2</c:v>
                </c:pt>
                <c:pt idx="43">
                  <c:v>3.59049416222956E-2</c:v>
                </c:pt>
                <c:pt idx="44">
                  <c:v>9.4033695973637504E-3</c:v>
                </c:pt>
                <c:pt idx="45">
                  <c:v>5.4158083406118281E-2</c:v>
                </c:pt>
                <c:pt idx="46">
                  <c:v>9.83883030222657E-2</c:v>
                </c:pt>
                <c:pt idx="47">
                  <c:v>0.14211547797735868</c:v>
                </c:pt>
                <c:pt idx="48">
                  <c:v>0.18534873471853169</c:v>
                </c:pt>
                <c:pt idx="49">
                  <c:v>0.22811802422631711</c:v>
                </c:pt>
                <c:pt idx="50">
                  <c:v>0.27043149038638087</c:v>
                </c:pt>
                <c:pt idx="51">
                  <c:v>0.31231705053500786</c:v>
                </c:pt>
                <c:pt idx="52">
                  <c:v>0.35378782809783782</c:v>
                </c:pt>
                <c:pt idx="53">
                  <c:v>0.39485202867947106</c:v>
                </c:pt>
                <c:pt idx="54">
                  <c:v>0.43553975870139983</c:v>
                </c:pt>
                <c:pt idx="55">
                  <c:v>0.47585219029713954</c:v>
                </c:pt>
                <c:pt idx="56">
                  <c:v>0.51581020831505653</c:v>
                </c:pt>
                <c:pt idx="57">
                  <c:v>0.55543270399456102</c:v>
                </c:pt>
                <c:pt idx="58">
                  <c:v>0.59472884436929263</c:v>
                </c:pt>
                <c:pt idx="59">
                  <c:v>0.63370664726948345</c:v>
                </c:pt>
                <c:pt idx="60">
                  <c:v>0.67238533948149937</c:v>
                </c:pt>
                <c:pt idx="61">
                  <c:v>0.71077297920224047</c:v>
                </c:pt>
                <c:pt idx="62">
                  <c:v>0.74888428049979161</c:v>
                </c:pt>
                <c:pt idx="63">
                  <c:v>0.78672980832322381</c:v>
                </c:pt>
                <c:pt idx="64">
                  <c:v>0.82432044024082896</c:v>
                </c:pt>
                <c:pt idx="65">
                  <c:v>0.8616700334529579</c:v>
                </c:pt>
                <c:pt idx="66">
                  <c:v>0.89878084050227602</c:v>
                </c:pt>
                <c:pt idx="67">
                  <c:v>0.93566650574036359</c:v>
                </c:pt>
                <c:pt idx="68">
                  <c:v>0.97234075658065344</c:v>
                </c:pt>
                <c:pt idx="69">
                  <c:v>1.008810066326586</c:v>
                </c:pt>
                <c:pt idx="70">
                  <c:v>1.0450745636249619</c:v>
                </c:pt>
                <c:pt idx="71">
                  <c:v>1.0811586486783387</c:v>
                </c:pt>
                <c:pt idx="72">
                  <c:v>1.1170562118073011</c:v>
                </c:pt>
                <c:pt idx="73">
                  <c:v>1.1527789334228691</c:v>
                </c:pt>
                <c:pt idx="74">
                  <c:v>1.1883401274886154</c:v>
                </c:pt>
                <c:pt idx="75">
                  <c:v>1.2237396703933423</c:v>
                </c:pt>
                <c:pt idx="76">
                  <c:v>1.2589845683075163</c:v>
                </c:pt>
                <c:pt idx="77">
                  <c:v>1.294083889448586</c:v>
                </c:pt>
                <c:pt idx="78">
                  <c:v>1.3290436109756687</c:v>
                </c:pt>
                <c:pt idx="79">
                  <c:v>1.3638584694333273</c:v>
                </c:pt>
                <c:pt idx="80">
                  <c:v>1.398548179693176</c:v>
                </c:pt>
                <c:pt idx="81">
                  <c:v>1.4331135950069989</c:v>
                </c:pt>
                <c:pt idx="82">
                  <c:v>1.4675490219319853</c:v>
                </c:pt>
                <c:pt idx="83">
                  <c:v>1.5018628863037533</c:v>
                </c:pt>
                <c:pt idx="84">
                  <c:v>1.5360556073274663</c:v>
                </c:pt>
                <c:pt idx="85">
                  <c:v>1.5701349761679435</c:v>
                </c:pt>
                <c:pt idx="86">
                  <c:v>1.6041001202053093</c:v>
                </c:pt>
                <c:pt idx="87">
                  <c:v>1.6379514942597371</c:v>
                </c:pt>
                <c:pt idx="88">
                  <c:v>1.6716766465425752</c:v>
                </c:pt>
                <c:pt idx="89">
                  <c:v>1.7052806635274445</c:v>
                </c:pt>
                <c:pt idx="90">
                  <c:v>1.7387604541275612</c:v>
                </c:pt>
                <c:pt idx="91">
                  <c:v>1.7721158377288748</c:v>
                </c:pt>
                <c:pt idx="92">
                  <c:v>1.8053383453959257</c:v>
                </c:pt>
                <c:pt idx="93">
                  <c:v>1.8384250229241017</c:v>
                </c:pt>
                <c:pt idx="94">
                  <c:v>1.8713400537271849</c:v>
                </c:pt>
                <c:pt idx="95">
                  <c:v>1.9041166177494431</c:v>
                </c:pt>
                <c:pt idx="96">
                  <c:v>1.9366871986474468</c:v>
                </c:pt>
                <c:pt idx="97">
                  <c:v>1.9690816228096908</c:v>
                </c:pt>
                <c:pt idx="98">
                  <c:v>2.0012670479926191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BE-4E2A-BF6F-231BF3EE8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414020"/>
        <c:axId val="1474658317"/>
      </c:scatterChart>
      <c:valAx>
        <c:axId val="134041402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74658317"/>
        <c:crosses val="autoZero"/>
        <c:crossBetween val="midCat"/>
      </c:valAx>
      <c:valAx>
        <c:axId val="14746583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40414020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UNIQUAC!$G$58:$G$156</c:f>
              <c:numCache>
                <c:formatCode>General</c:formatCode>
                <c:ptCount val="99"/>
                <c:pt idx="0">
                  <c:v>19.359780671177582</c:v>
                </c:pt>
                <c:pt idx="1">
                  <c:v>17.797348777183942</c:v>
                </c:pt>
                <c:pt idx="2">
                  <c:v>16.279646363791446</c:v>
                </c:pt>
                <c:pt idx="3">
                  <c:v>14.86826431265116</c:v>
                </c:pt>
                <c:pt idx="4">
                  <c:v>13.584192308675382</c:v>
                </c:pt>
                <c:pt idx="5">
                  <c:v>12.428673834844027</c:v>
                </c:pt>
                <c:pt idx="6">
                  <c:v>11.394821345606728</c:v>
                </c:pt>
                <c:pt idx="7">
                  <c:v>10.471695497896354</c:v>
                </c:pt>
                <c:pt idx="8">
                  <c:v>9.6477935842958384</c:v>
                </c:pt>
                <c:pt idx="9">
                  <c:v>8.9119265506076211</c:v>
                </c:pt>
                <c:pt idx="10">
                  <c:v>8.2537514020829796</c:v>
                </c:pt>
                <c:pt idx="11">
                  <c:v>7.6639868050525068</c:v>
                </c:pt>
                <c:pt idx="12">
                  <c:v>7.1344124437045133</c:v>
                </c:pt>
                <c:pt idx="13">
                  <c:v>6.6578597375101225</c:v>
                </c:pt>
                <c:pt idx="14">
                  <c:v>6.2279006154220102</c:v>
                </c:pt>
                <c:pt idx="15">
                  <c:v>5.8392672289410097</c:v>
                </c:pt>
                <c:pt idx="16">
                  <c:v>5.4870414209479179</c:v>
                </c:pt>
                <c:pt idx="17">
                  <c:v>5.1671141631698756</c:v>
                </c:pt>
                <c:pt idx="18">
                  <c:v>4.8758150947784387</c:v>
                </c:pt>
                <c:pt idx="19">
                  <c:v>4.6099773496948337</c:v>
                </c:pt>
                <c:pt idx="20">
                  <c:v>4.3669398665246639</c:v>
                </c:pt>
                <c:pt idx="21">
                  <c:v>4.1442338425994993</c:v>
                </c:pt>
                <c:pt idx="22">
                  <c:v>3.9397659352606804</c:v>
                </c:pt>
                <c:pt idx="23">
                  <c:v>3.7516704210003824</c:v>
                </c:pt>
                <c:pt idx="24">
                  <c:v>3.5782870160011915</c:v>
                </c:pt>
                <c:pt idx="25">
                  <c:v>3.4182007782779387</c:v>
                </c:pt>
                <c:pt idx="26">
                  <c:v>3.2701284241380657</c:v>
                </c:pt>
                <c:pt idx="27">
                  <c:v>3.1329244743451805</c:v>
                </c:pt>
                <c:pt idx="28">
                  <c:v>3.0055993580179701</c:v>
                </c:pt>
                <c:pt idx="29">
                  <c:v>2.8872524737620004</c:v>
                </c:pt>
                <c:pt idx="30">
                  <c:v>2.7770925213673676</c:v>
                </c:pt>
                <c:pt idx="31">
                  <c:v>2.6743947624473767</c:v>
                </c:pt>
                <c:pt idx="32">
                  <c:v>2.5785307951248151</c:v>
                </c:pt>
                <c:pt idx="33">
                  <c:v>2.4889187263126251</c:v>
                </c:pt>
                <c:pt idx="34">
                  <c:v>2.4050417841828642</c:v>
                </c:pt>
                <c:pt idx="35">
                  <c:v>2.3264465700798658</c:v>
                </c:pt>
                <c:pt idx="36">
                  <c:v>2.2527153725464135</c:v>
                </c:pt>
                <c:pt idx="37">
                  <c:v>2.1834818729716523</c:v>
                </c:pt>
                <c:pt idx="38">
                  <c:v>2.1183685116959463</c:v>
                </c:pt>
                <c:pt idx="39">
                  <c:v>2.057078637988579</c:v>
                </c:pt>
                <c:pt idx="40">
                  <c:v>1.9993393386580771</c:v>
                </c:pt>
                <c:pt idx="41">
                  <c:v>1.9448874804750182</c:v>
                </c:pt>
                <c:pt idx="42">
                  <c:v>1.8934910515448398</c:v>
                </c:pt>
                <c:pt idx="43">
                  <c:v>1.8449409420449865</c:v>
                </c:pt>
                <c:pt idx="44">
                  <c:v>1.7990374163935758</c:v>
                </c:pt>
                <c:pt idx="45">
                  <c:v>1.7556113487503542</c:v>
                </c:pt>
                <c:pt idx="46">
                  <c:v>1.714492548795977</c:v>
                </c:pt>
                <c:pt idx="47">
                  <c:v>1.6755221339450845</c:v>
                </c:pt>
                <c:pt idx="48">
                  <c:v>1.6385826347939714</c:v>
                </c:pt>
                <c:pt idx="49">
                  <c:v>1.6035292933391034</c:v>
                </c:pt>
                <c:pt idx="50">
                  <c:v>1.5702652580037206</c:v>
                </c:pt>
                <c:pt idx="51">
                  <c:v>1.5386608635254413</c:v>
                </c:pt>
                <c:pt idx="52">
                  <c:v>1.5086342738377989</c:v>
                </c:pt>
                <c:pt idx="53">
                  <c:v>1.4800904607149858</c:v>
                </c:pt>
                <c:pt idx="54">
                  <c:v>1.4529338819641917</c:v>
                </c:pt>
                <c:pt idx="55">
                  <c:v>1.4271013803246138</c:v>
                </c:pt>
                <c:pt idx="56">
                  <c:v>1.402517803192546</c:v>
                </c:pt>
                <c:pt idx="57">
                  <c:v>1.379104279761076</c:v>
                </c:pt>
                <c:pt idx="58">
                  <c:v>1.3568150596259168</c:v>
                </c:pt>
                <c:pt idx="59">
                  <c:v>1.3355795152720766</c:v>
                </c:pt>
                <c:pt idx="60">
                  <c:v>1.3153472649181039</c:v>
                </c:pt>
                <c:pt idx="61">
                  <c:v>1.29607042398476</c:v>
                </c:pt>
                <c:pt idx="62">
                  <c:v>1.2777025434023237</c:v>
                </c:pt>
                <c:pt idx="63">
                  <c:v>1.2602017803547496</c:v>
                </c:pt>
                <c:pt idx="64">
                  <c:v>1.2435248158734482</c:v>
                </c:pt>
                <c:pt idx="65">
                  <c:v>1.2276349776949289</c:v>
                </c:pt>
                <c:pt idx="66">
                  <c:v>1.2124929674723168</c:v>
                </c:pt>
                <c:pt idx="67">
                  <c:v>1.1980719694902018</c:v>
                </c:pt>
                <c:pt idx="68">
                  <c:v>1.1843389408731968</c:v>
                </c:pt>
                <c:pt idx="69">
                  <c:v>1.1712695173173846</c:v>
                </c:pt>
                <c:pt idx="70">
                  <c:v>1.1588306987263544</c:v>
                </c:pt>
                <c:pt idx="71">
                  <c:v>1.1469979735930664</c:v>
                </c:pt>
                <c:pt idx="72">
                  <c:v>1.1357568029175937</c:v>
                </c:pt>
                <c:pt idx="73">
                  <c:v>1.1250778887634794</c:v>
                </c:pt>
                <c:pt idx="74">
                  <c:v>1.1149419229990769</c:v>
                </c:pt>
                <c:pt idx="75">
                  <c:v>1.1053309380872409</c:v>
                </c:pt>
                <c:pt idx="76">
                  <c:v>1.0962311792461743</c:v>
                </c:pt>
                <c:pt idx="77">
                  <c:v>1.0876149599452616</c:v>
                </c:pt>
                <c:pt idx="78">
                  <c:v>1.0794807600475211</c:v>
                </c:pt>
                <c:pt idx="79">
                  <c:v>1.0718083781661039</c:v>
                </c:pt>
                <c:pt idx="80">
                  <c:v>1.064582258187097</c:v>
                </c:pt>
                <c:pt idx="81">
                  <c:v>1.0577969540427221</c:v>
                </c:pt>
                <c:pt idx="82">
                  <c:v>1.0514319033933337</c:v>
                </c:pt>
                <c:pt idx="83">
                  <c:v>1.0454848995802664</c:v>
                </c:pt>
                <c:pt idx="84">
                  <c:v>1.0399431077555989</c:v>
                </c:pt>
                <c:pt idx="85">
                  <c:v>1.0347989421658434</c:v>
                </c:pt>
                <c:pt idx="86">
                  <c:v>1.0300386148992486</c:v>
                </c:pt>
                <c:pt idx="87">
                  <c:v>1.0256622385842038</c:v>
                </c:pt>
                <c:pt idx="88">
                  <c:v>1.0216574839129484</c:v>
                </c:pt>
                <c:pt idx="89">
                  <c:v>1.0180238861707713</c:v>
                </c:pt>
                <c:pt idx="90">
                  <c:v>1.014752417137478</c:v>
                </c:pt>
                <c:pt idx="91">
                  <c:v>1.0118351104744192</c:v>
                </c:pt>
                <c:pt idx="92">
                  <c:v>1.0092601140695574</c:v>
                </c:pt>
                <c:pt idx="93">
                  <c:v>1.0070484668152999</c:v>
                </c:pt>
                <c:pt idx="94">
                  <c:v>1.005179214466182</c:v>
                </c:pt>
                <c:pt idx="95">
                  <c:v>1.0036470832026652</c:v>
                </c:pt>
                <c:pt idx="96">
                  <c:v>1.0024598525673654</c:v>
                </c:pt>
                <c:pt idx="97">
                  <c:v>1.001605210186884</c:v>
                </c:pt>
                <c:pt idx="98">
                  <c:v>1.0010934026518334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19-452B-A0EA-2A7FA07CE8C2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UNIQUAC!$L$58:$L$156</c:f>
              <c:numCache>
                <c:formatCode>General</c:formatCode>
                <c:ptCount val="99"/>
                <c:pt idx="0">
                  <c:v>1.0016566474747985</c:v>
                </c:pt>
                <c:pt idx="1">
                  <c:v>1.0032304428231358</c:v>
                </c:pt>
                <c:pt idx="2">
                  <c:v>1.0059506884513993</c:v>
                </c:pt>
                <c:pt idx="3">
                  <c:v>1.0097290157798833</c:v>
                </c:pt>
                <c:pt idx="4">
                  <c:v>1.0144898514007135</c:v>
                </c:pt>
                <c:pt idx="5">
                  <c:v>1.020165056152782</c:v>
                </c:pt>
                <c:pt idx="6">
                  <c:v>1.0267271364736716</c:v>
                </c:pt>
                <c:pt idx="7">
                  <c:v>1.0341139482699839</c:v>
                </c:pt>
                <c:pt idx="8">
                  <c:v>1.0422941467603148</c:v>
                </c:pt>
                <c:pt idx="9">
                  <c:v>1.0512504677752934</c:v>
                </c:pt>
                <c:pt idx="10">
                  <c:v>1.0609386635102709</c:v>
                </c:pt>
                <c:pt idx="11">
                  <c:v>1.0713487642952866</c:v>
                </c:pt>
                <c:pt idx="12">
                  <c:v>1.0824650281400687</c:v>
                </c:pt>
                <c:pt idx="13">
                  <c:v>1.0942731599378659</c:v>
                </c:pt>
                <c:pt idx="14">
                  <c:v>1.1067471409186644</c:v>
                </c:pt>
                <c:pt idx="15">
                  <c:v>1.1199156653022899</c:v>
                </c:pt>
                <c:pt idx="16">
                  <c:v>1.133747153304892</c:v>
                </c:pt>
                <c:pt idx="17">
                  <c:v>1.1482397681031964</c:v>
                </c:pt>
                <c:pt idx="18">
                  <c:v>1.1633869854776584</c:v>
                </c:pt>
                <c:pt idx="19">
                  <c:v>1.1791817318621032</c:v>
                </c:pt>
                <c:pt idx="20">
                  <c:v>1.1956501461768774</c:v>
                </c:pt>
                <c:pt idx="21">
                  <c:v>1.2127768397428442</c:v>
                </c:pt>
                <c:pt idx="22">
                  <c:v>1.2305799947701044</c:v>
                </c:pt>
                <c:pt idx="23">
                  <c:v>1.2490490003122732</c:v>
                </c:pt>
                <c:pt idx="24">
                  <c:v>1.2682024268962522</c:v>
                </c:pt>
                <c:pt idx="25">
                  <c:v>1.2880445479463092</c:v>
                </c:pt>
                <c:pt idx="26">
                  <c:v>1.308578302181441</c:v>
                </c:pt>
                <c:pt idx="27">
                  <c:v>1.3298287397177719</c:v>
                </c:pt>
                <c:pt idx="28">
                  <c:v>1.3517991149398296</c:v>
                </c:pt>
                <c:pt idx="29">
                  <c:v>1.3744955477523739</c:v>
                </c:pt>
                <c:pt idx="30">
                  <c:v>1.3979582989782176</c:v>
                </c:pt>
                <c:pt idx="31">
                  <c:v>1.4221728360013941</c:v>
                </c:pt>
                <c:pt idx="32">
                  <c:v>1.4471776371448646</c:v>
                </c:pt>
                <c:pt idx="33">
                  <c:v>1.4729743056389544</c:v>
                </c:pt>
                <c:pt idx="34">
                  <c:v>1.4995922011558696</c:v>
                </c:pt>
                <c:pt idx="35">
                  <c:v>1.5270493381465051</c:v>
                </c:pt>
                <c:pt idx="36">
                  <c:v>1.555372094390699</c:v>
                </c:pt>
                <c:pt idx="37">
                  <c:v>1.5845959153759017</c:v>
                </c:pt>
                <c:pt idx="38">
                  <c:v>1.6147076619530649</c:v>
                </c:pt>
                <c:pt idx="39">
                  <c:v>1.645759359810133</c:v>
                </c:pt>
                <c:pt idx="40">
                  <c:v>1.6777696410988383</c:v>
                </c:pt>
                <c:pt idx="41">
                  <c:v>1.7107800253607599</c:v>
                </c:pt>
                <c:pt idx="42">
                  <c:v>1.7447894367489183</c:v>
                </c:pt>
                <c:pt idx="43">
                  <c:v>1.7798735556447252</c:v>
                </c:pt>
                <c:pt idx="44">
                  <c:v>1.8160342185028366</c:v>
                </c:pt>
                <c:pt idx="45">
                  <c:v>1.8533137009608935</c:v>
                </c:pt>
                <c:pt idx="46">
                  <c:v>1.8917559086041966</c:v>
                </c:pt>
                <c:pt idx="47">
                  <c:v>1.9313907059069944</c:v>
                </c:pt>
                <c:pt idx="48">
                  <c:v>1.9722605176584453</c:v>
                </c:pt>
                <c:pt idx="49">
                  <c:v>2.0144073491034988</c:v>
                </c:pt>
                <c:pt idx="50">
                  <c:v>2.0578794298521439</c:v>
                </c:pt>
                <c:pt idx="51">
                  <c:v>2.1027153210311766</c:v>
                </c:pt>
                <c:pt idx="52">
                  <c:v>2.1489785049210157</c:v>
                </c:pt>
                <c:pt idx="53">
                  <c:v>2.1966978086925244</c:v>
                </c:pt>
                <c:pt idx="54">
                  <c:v>2.2459411138857166</c:v>
                </c:pt>
                <c:pt idx="55">
                  <c:v>2.296755720005375</c:v>
                </c:pt>
                <c:pt idx="56">
                  <c:v>2.349210373811502</c:v>
                </c:pt>
                <c:pt idx="57">
                  <c:v>2.4033579848323372</c:v>
                </c:pt>
                <c:pt idx="58">
                  <c:v>2.4592807514485582</c:v>
                </c:pt>
                <c:pt idx="59">
                  <c:v>2.5170106283413918</c:v>
                </c:pt>
                <c:pt idx="60">
                  <c:v>2.5766395502339958</c:v>
                </c:pt>
                <c:pt idx="61">
                  <c:v>2.6382344253516861</c:v>
                </c:pt>
                <c:pt idx="62">
                  <c:v>2.7018800829966496</c:v>
                </c:pt>
                <c:pt idx="63">
                  <c:v>2.7676585103428026</c:v>
                </c:pt>
                <c:pt idx="64">
                  <c:v>2.8356477115738392</c:v>
                </c:pt>
                <c:pt idx="65">
                  <c:v>2.9059477052812062</c:v>
                </c:pt>
                <c:pt idx="66">
                  <c:v>2.9786178502745715</c:v>
                </c:pt>
                <c:pt idx="67">
                  <c:v>3.053779727604109</c:v>
                </c:pt>
                <c:pt idx="68">
                  <c:v>3.1315419521152212</c:v>
                </c:pt>
                <c:pt idx="69">
                  <c:v>3.2120144165756721</c:v>
                </c:pt>
                <c:pt idx="70">
                  <c:v>3.2952631955297602</c:v>
                </c:pt>
                <c:pt idx="71">
                  <c:v>3.3814571299169947</c:v>
                </c:pt>
                <c:pt idx="72">
                  <c:v>3.4706969615003045</c:v>
                </c:pt>
                <c:pt idx="73">
                  <c:v>3.5631008860465805</c:v>
                </c:pt>
                <c:pt idx="74">
                  <c:v>3.6588264138788538</c:v>
                </c:pt>
                <c:pt idx="75">
                  <c:v>3.7579907967249979</c:v>
                </c:pt>
                <c:pt idx="76">
                  <c:v>3.8607546307365319</c:v>
                </c:pt>
                <c:pt idx="77">
                  <c:v>3.9672417428760625</c:v>
                </c:pt>
                <c:pt idx="78">
                  <c:v>4.0776618932333006</c:v>
                </c:pt>
                <c:pt idx="79">
                  <c:v>4.1921166120557389</c:v>
                </c:pt>
                <c:pt idx="80">
                  <c:v>4.3108308410038187</c:v>
                </c:pt>
                <c:pt idx="81">
                  <c:v>4.4339994853789486</c:v>
                </c:pt>
                <c:pt idx="82">
                  <c:v>4.5617301690491043</c:v>
                </c:pt>
                <c:pt idx="83">
                  <c:v>4.6942750079485496</c:v>
                </c:pt>
                <c:pt idx="84">
                  <c:v>4.8318123010819676</c:v>
                </c:pt>
                <c:pt idx="85">
                  <c:v>4.9745858715070872</c:v>
                </c:pt>
                <c:pt idx="86">
                  <c:v>5.1227756532735178</c:v>
                </c:pt>
                <c:pt idx="87">
                  <c:v>5.2766423910214</c:v>
                </c:pt>
                <c:pt idx="88">
                  <c:v>5.4363231413168389</c:v>
                </c:pt>
                <c:pt idx="89">
                  <c:v>5.6021141047403429</c:v>
                </c:pt>
                <c:pt idx="90">
                  <c:v>5.7742311472223067</c:v>
                </c:pt>
                <c:pt idx="91">
                  <c:v>5.9529176517314388</c:v>
                </c:pt>
                <c:pt idx="92">
                  <c:v>6.1383492085544464</c:v>
                </c:pt>
                <c:pt idx="93">
                  <c:v>6.3309402599927127</c:v>
                </c:pt>
                <c:pt idx="94">
                  <c:v>6.5306462336190325</c:v>
                </c:pt>
                <c:pt idx="95">
                  <c:v>6.7379590430965752</c:v>
                </c:pt>
                <c:pt idx="96">
                  <c:v>6.9527970422006424</c:v>
                </c:pt>
                <c:pt idx="97">
                  <c:v>7.1755940024994134</c:v>
                </c:pt>
                <c:pt idx="98">
                  <c:v>7.4065137781409192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19-452B-A0EA-2A7FA07CE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781430"/>
        <c:axId val="617021555"/>
      </c:scatterChart>
      <c:valAx>
        <c:axId val="11657814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17021555"/>
        <c:crosses val="autoZero"/>
        <c:crossBetween val="midCat"/>
      </c:valAx>
      <c:valAx>
        <c:axId val="6170215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6578143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Mod herington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UNIFAC!$R$57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UNIFAC!$R$58:$R$156</c:f>
              <c:numCache>
                <c:formatCode>General</c:formatCode>
                <c:ptCount val="99"/>
                <c:pt idx="0">
                  <c:v>102.98587202182811</c:v>
                </c:pt>
                <c:pt idx="1">
                  <c:v>192.53201794158102</c:v>
                </c:pt>
                <c:pt idx="2">
                  <c:v>275.52003309443882</c:v>
                </c:pt>
                <c:pt idx="3">
                  <c:v>353.08012616990084</c:v>
                </c:pt>
                <c:pt idx="4">
                  <c:v>425.81697834799428</c:v>
                </c:pt>
                <c:pt idx="5">
                  <c:v>494.18015427832677</c:v>
                </c:pt>
                <c:pt idx="6">
                  <c:v>558.46053416253642</c:v>
                </c:pt>
                <c:pt idx="7">
                  <c:v>618.88022608842243</c:v>
                </c:pt>
                <c:pt idx="8">
                  <c:v>675.69617665091187</c:v>
                </c:pt>
                <c:pt idx="9">
                  <c:v>729.03105827702632</c:v>
                </c:pt>
                <c:pt idx="10">
                  <c:v>779.09412322098876</c:v>
                </c:pt>
                <c:pt idx="11">
                  <c:v>826.0180544560825</c:v>
                </c:pt>
                <c:pt idx="12">
                  <c:v>869.93955931373114</c:v>
                </c:pt>
                <c:pt idx="13">
                  <c:v>910.98033231316583</c:v>
                </c:pt>
                <c:pt idx="14">
                  <c:v>949.26847114909049</c:v>
                </c:pt>
                <c:pt idx="15">
                  <c:v>984.92819638676679</c:v>
                </c:pt>
                <c:pt idx="16">
                  <c:v>1018.0404360324628</c:v>
                </c:pt>
                <c:pt idx="17">
                  <c:v>1048.7354594190415</c:v>
                </c:pt>
                <c:pt idx="18">
                  <c:v>1077.1079507798866</c:v>
                </c:pt>
                <c:pt idx="19">
                  <c:v>1103.2330433375137</c:v>
                </c:pt>
                <c:pt idx="20">
                  <c:v>1127.2088449704804</c:v>
                </c:pt>
                <c:pt idx="21">
                  <c:v>1149.1311753666469</c:v>
                </c:pt>
                <c:pt idx="22">
                  <c:v>1169.0823333282462</c:v>
                </c:pt>
                <c:pt idx="23">
                  <c:v>1187.1322772926446</c:v>
                </c:pt>
                <c:pt idx="24">
                  <c:v>1203.3563552343771</c:v>
                </c:pt>
                <c:pt idx="25">
                  <c:v>1217.8488234579722</c:v>
                </c:pt>
                <c:pt idx="26">
                  <c:v>1230.6396112975895</c:v>
                </c:pt>
                <c:pt idx="27">
                  <c:v>1241.80647298695</c:v>
                </c:pt>
                <c:pt idx="28">
                  <c:v>1251.4130403194988</c:v>
                </c:pt>
                <c:pt idx="29">
                  <c:v>1259.5295145318016</c:v>
                </c:pt>
                <c:pt idx="30">
                  <c:v>1266.2034957049848</c:v>
                </c:pt>
                <c:pt idx="31">
                  <c:v>1271.4959299730237</c:v>
                </c:pt>
                <c:pt idx="32">
                  <c:v>1275.4606011863709</c:v>
                </c:pt>
                <c:pt idx="33">
                  <c:v>1278.1446356403649</c:v>
                </c:pt>
                <c:pt idx="34">
                  <c:v>1279.5997020673287</c:v>
                </c:pt>
                <c:pt idx="35">
                  <c:v>1279.8675068031396</c:v>
                </c:pt>
                <c:pt idx="36">
                  <c:v>1278.9925161360159</c:v>
                </c:pt>
                <c:pt idx="37">
                  <c:v>1277.0378605875824</c:v>
                </c:pt>
                <c:pt idx="38">
                  <c:v>1274.019926513675</c:v>
                </c:pt>
                <c:pt idx="39">
                  <c:v>1269.9635668812575</c:v>
                </c:pt>
                <c:pt idx="40">
                  <c:v>1264.9292005250152</c:v>
                </c:pt>
                <c:pt idx="41">
                  <c:v>1258.9442936306305</c:v>
                </c:pt>
                <c:pt idx="42">
                  <c:v>1252.0467968229577</c:v>
                </c:pt>
                <c:pt idx="43">
                  <c:v>1244.2743876658722</c:v>
                </c:pt>
                <c:pt idx="44">
                  <c:v>1235.6444992809922</c:v>
                </c:pt>
                <c:pt idx="45">
                  <c:v>1226.1949905571162</c:v>
                </c:pt>
                <c:pt idx="46">
                  <c:v>1215.9582596797968</c:v>
                </c:pt>
                <c:pt idx="47">
                  <c:v>1204.9495043951381</c:v>
                </c:pt>
                <c:pt idx="48">
                  <c:v>1193.2019580108013</c:v>
                </c:pt>
                <c:pt idx="49">
                  <c:v>1180.7508142294482</c:v>
                </c:pt>
                <c:pt idx="50">
                  <c:v>1167.6037677315485</c:v>
                </c:pt>
                <c:pt idx="51">
                  <c:v>1153.7992668684051</c:v>
                </c:pt>
                <c:pt idx="52">
                  <c:v>1139.340896763975</c:v>
                </c:pt>
                <c:pt idx="53">
                  <c:v>1124.2685068831336</c:v>
                </c:pt>
                <c:pt idx="54">
                  <c:v>1108.5867984307301</c:v>
                </c:pt>
                <c:pt idx="55">
                  <c:v>1092.3372546811941</c:v>
                </c:pt>
                <c:pt idx="56">
                  <c:v>1075.5084885917834</c:v>
                </c:pt>
                <c:pt idx="57">
                  <c:v>1058.1442131584381</c:v>
                </c:pt>
                <c:pt idx="58">
                  <c:v>1040.2580633922537</c:v>
                </c:pt>
                <c:pt idx="59">
                  <c:v>1021.8531246953892</c:v>
                </c:pt>
                <c:pt idx="60">
                  <c:v>1002.960446193285</c:v>
                </c:pt>
                <c:pt idx="61">
                  <c:v>983.590871707264</c:v>
                </c:pt>
                <c:pt idx="62">
                  <c:v>963.758601035943</c:v>
                </c:pt>
                <c:pt idx="63">
                  <c:v>943.46875732593935</c:v>
                </c:pt>
                <c:pt idx="64">
                  <c:v>922.75525467524915</c:v>
                </c:pt>
                <c:pt idx="65">
                  <c:v>901.61528734196372</c:v>
                </c:pt>
                <c:pt idx="66">
                  <c:v>880.07305071109477</c:v>
                </c:pt>
                <c:pt idx="67">
                  <c:v>858.12803315500514</c:v>
                </c:pt>
                <c:pt idx="68">
                  <c:v>835.79684501671545</c:v>
                </c:pt>
                <c:pt idx="69">
                  <c:v>813.10340033675618</c:v>
                </c:pt>
                <c:pt idx="70">
                  <c:v>790.04495062010085</c:v>
                </c:pt>
                <c:pt idx="71">
                  <c:v>766.62617491475203</c:v>
                </c:pt>
                <c:pt idx="72">
                  <c:v>742.87069691044826</c:v>
                </c:pt>
                <c:pt idx="73">
                  <c:v>718.79005704907331</c:v>
                </c:pt>
                <c:pt idx="74">
                  <c:v>694.38875029461622</c:v>
                </c:pt>
                <c:pt idx="75">
                  <c:v>669.67725090960403</c:v>
                </c:pt>
                <c:pt idx="76">
                  <c:v>644.65593398542183</c:v>
                </c:pt>
                <c:pt idx="77">
                  <c:v>619.34709926091512</c:v>
                </c:pt>
                <c:pt idx="78">
                  <c:v>593.75835673261008</c:v>
                </c:pt>
                <c:pt idx="79">
                  <c:v>567.89170102830087</c:v>
                </c:pt>
                <c:pt idx="80">
                  <c:v>541.74585593900065</c:v>
                </c:pt>
                <c:pt idx="81">
                  <c:v>515.33841594613364</c:v>
                </c:pt>
                <c:pt idx="82">
                  <c:v>488.68788741233675</c:v>
                </c:pt>
                <c:pt idx="83">
                  <c:v>461.77421506453783</c:v>
                </c:pt>
                <c:pt idx="84">
                  <c:v>434.62212548191513</c:v>
                </c:pt>
                <c:pt idx="85">
                  <c:v>407.24901383712574</c:v>
                </c:pt>
                <c:pt idx="86">
                  <c:v>379.64225840016934</c:v>
                </c:pt>
                <c:pt idx="87">
                  <c:v>351.80920361167961</c:v>
                </c:pt>
                <c:pt idx="88">
                  <c:v>323.75451207287114</c:v>
                </c:pt>
                <c:pt idx="89">
                  <c:v>295.50490839278092</c:v>
                </c:pt>
                <c:pt idx="90">
                  <c:v>267.04573360847007</c:v>
                </c:pt>
                <c:pt idx="91">
                  <c:v>238.38215812018112</c:v>
                </c:pt>
                <c:pt idx="92">
                  <c:v>209.53062240082031</c:v>
                </c:pt>
                <c:pt idx="93">
                  <c:v>180.48323780222128</c:v>
                </c:pt>
                <c:pt idx="94">
                  <c:v>151.25704045347172</c:v>
                </c:pt>
                <c:pt idx="95">
                  <c:v>121.85523412689524</c:v>
                </c:pt>
                <c:pt idx="96">
                  <c:v>92.272713625029866</c:v>
                </c:pt>
                <c:pt idx="97">
                  <c:v>62.523682540376782</c:v>
                </c:pt>
                <c:pt idx="98">
                  <c:v>32.609962563564807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1D-4E2B-8ECE-7AE4772B9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7017717"/>
        <c:axId val="291167735"/>
      </c:scatterChart>
      <c:valAx>
        <c:axId val="153701771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91167735"/>
        <c:crosses val="autoZero"/>
        <c:crossBetween val="midCat"/>
      </c:valAx>
      <c:valAx>
        <c:axId val="2911677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dGe(Havasi)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37017717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UNIFAC!$S$57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UNIFAC!$A$58:$A$156</c:f>
              <c:numCache>
                <c:formatCode>General</c:formatCode>
                <c:ptCount val="99"/>
                <c:pt idx="0">
                  <c:v>2.8027275022961345E-3</c:v>
                </c:pt>
                <c:pt idx="1">
                  <c:v>2.8623777371129316E-3</c:v>
                </c:pt>
                <c:pt idx="2">
                  <c:v>2.8944582124173415E-3</c:v>
                </c:pt>
                <c:pt idx="3">
                  <c:v>2.9123468069175229E-3</c:v>
                </c:pt>
                <c:pt idx="4">
                  <c:v>2.9222617019778159E-3</c:v>
                </c:pt>
                <c:pt idx="5">
                  <c:v>2.9274407464037126E-3</c:v>
                </c:pt>
                <c:pt idx="6">
                  <c:v>2.9297066689791817E-3</c:v>
                </c:pt>
                <c:pt idx="7">
                  <c:v>2.9301513452471336E-3</c:v>
                </c:pt>
                <c:pt idx="8">
                  <c:v>2.9294586360440592E-3</c:v>
                </c:pt>
                <c:pt idx="9">
                  <c:v>2.9280664835063482E-3</c:v>
                </c:pt>
                <c:pt idx="10">
                  <c:v>2.9262662832087332E-3</c:v>
                </c:pt>
                <c:pt idx="11">
                  <c:v>2.9242510773672035E-3</c:v>
                </c:pt>
                <c:pt idx="12">
                  <c:v>2.922151545116851E-3</c:v>
                </c:pt>
                <c:pt idx="13">
                  <c:v>2.9200558781892851E-3</c:v>
                </c:pt>
                <c:pt idx="14">
                  <c:v>2.9180219662857578E-3</c:v>
                </c:pt>
                <c:pt idx="15">
                  <c:v>2.9160903743064444E-3</c:v>
                </c:pt>
                <c:pt idx="16">
                  <c:v>2.9142836326545483E-3</c:v>
                </c:pt>
                <c:pt idx="17">
                  <c:v>2.9126182486601229E-3</c:v>
                </c:pt>
                <c:pt idx="18">
                  <c:v>2.9111005211743262E-3</c:v>
                </c:pt>
                <c:pt idx="19">
                  <c:v>2.9097333782208208E-3</c:v>
                </c:pt>
                <c:pt idx="20">
                  <c:v>2.9085155518326559E-3</c:v>
                </c:pt>
                <c:pt idx="21">
                  <c:v>2.9074449780575129E-3</c:v>
                </c:pt>
                <c:pt idx="22">
                  <c:v>2.9065162641383853E-3</c:v>
                </c:pt>
                <c:pt idx="23">
                  <c:v>2.905724073023171E-3</c:v>
                </c:pt>
                <c:pt idx="24">
                  <c:v>2.9050605864910616E-3</c:v>
                </c:pt>
                <c:pt idx="25">
                  <c:v>2.9045214103891248E-3</c:v>
                </c:pt>
                <c:pt idx="26">
                  <c:v>2.9040954425158991E-3</c:v>
                </c:pt>
                <c:pt idx="27">
                  <c:v>2.9037775241812077E-3</c:v>
                </c:pt>
                <c:pt idx="28">
                  <c:v>2.903560839907237E-3</c:v>
                </c:pt>
                <c:pt idx="29">
                  <c:v>2.9034386004032297E-3</c:v>
                </c:pt>
                <c:pt idx="30">
                  <c:v>2.9034040379962681E-3</c:v>
                </c:pt>
                <c:pt idx="31">
                  <c:v>2.9034512453918601E-3</c:v>
                </c:pt>
                <c:pt idx="32">
                  <c:v>2.903574329034785E-3</c:v>
                </c:pt>
                <c:pt idx="33">
                  <c:v>2.9037674059077733E-3</c:v>
                </c:pt>
                <c:pt idx="34">
                  <c:v>2.9040254439093292E-3</c:v>
                </c:pt>
                <c:pt idx="35">
                  <c:v>2.9043434165359956E-3</c:v>
                </c:pt>
                <c:pt idx="36">
                  <c:v>2.9047163007159837E-3</c:v>
                </c:pt>
                <c:pt idx="37">
                  <c:v>2.9051416067699099E-3</c:v>
                </c:pt>
                <c:pt idx="38">
                  <c:v>2.9056126266302305E-3</c:v>
                </c:pt>
                <c:pt idx="39">
                  <c:v>2.9061251819234362E-3</c:v>
                </c:pt>
                <c:pt idx="40">
                  <c:v>2.9066767819018679E-3</c:v>
                </c:pt>
                <c:pt idx="41">
                  <c:v>2.9072640900554125E-3</c:v>
                </c:pt>
                <c:pt idx="42">
                  <c:v>2.9078837672332097E-3</c:v>
                </c:pt>
                <c:pt idx="43">
                  <c:v>2.9085333168128646E-3</c:v>
                </c:pt>
                <c:pt idx="44">
                  <c:v>2.9092093932552889E-3</c:v>
                </c:pt>
                <c:pt idx="45">
                  <c:v>2.9099094930850372E-3</c:v>
                </c:pt>
                <c:pt idx="46">
                  <c:v>2.9106319564103761E-3</c:v>
                </c:pt>
                <c:pt idx="47">
                  <c:v>2.9113734258567809E-3</c:v>
                </c:pt>
                <c:pt idx="48">
                  <c:v>2.9121322341004864E-3</c:v>
                </c:pt>
                <c:pt idx="49">
                  <c:v>2.912907559461182E-3</c:v>
                </c:pt>
                <c:pt idx="50">
                  <c:v>2.9136960321578809E-3</c:v>
                </c:pt>
                <c:pt idx="51">
                  <c:v>2.9144976732107825E-3</c:v>
                </c:pt>
                <c:pt idx="52">
                  <c:v>2.9153091043937207E-3</c:v>
                </c:pt>
                <c:pt idx="53">
                  <c:v>2.9161303416946568E-3</c:v>
                </c:pt>
                <c:pt idx="54">
                  <c:v>2.9169588487113463E-3</c:v>
                </c:pt>
                <c:pt idx="55">
                  <c:v>2.9177954887963948E-3</c:v>
                </c:pt>
                <c:pt idx="56">
                  <c:v>2.9186360163186778E-3</c:v>
                </c:pt>
                <c:pt idx="57">
                  <c:v>2.9194821422576069E-3</c:v>
                </c:pt>
                <c:pt idx="58">
                  <c:v>2.9203321702623748E-3</c:v>
                </c:pt>
                <c:pt idx="59">
                  <c:v>2.9211844000573725E-3</c:v>
                </c:pt>
                <c:pt idx="60">
                  <c:v>2.9220388350649339E-3</c:v>
                </c:pt>
                <c:pt idx="61">
                  <c:v>2.9228946243875804E-3</c:v>
                </c:pt>
                <c:pt idx="62">
                  <c:v>2.9237509151340368E-3</c:v>
                </c:pt>
                <c:pt idx="63">
                  <c:v>2.9246059970800737E-3</c:v>
                </c:pt>
                <c:pt idx="64">
                  <c:v>2.9254615793279865E-3</c:v>
                </c:pt>
                <c:pt idx="65">
                  <c:v>2.9263150933187252E-3</c:v>
                </c:pt>
                <c:pt idx="66">
                  <c:v>2.9271673918236023E-3</c:v>
                </c:pt>
                <c:pt idx="67">
                  <c:v>2.9280167576255073E-3</c:v>
                </c:pt>
                <c:pt idx="68">
                  <c:v>2.9288631851855759E-3</c:v>
                </c:pt>
                <c:pt idx="69">
                  <c:v>2.9297075272975504E-3</c:v>
                </c:pt>
                <c:pt idx="70">
                  <c:v>2.9305480623069684E-3</c:v>
                </c:pt>
                <c:pt idx="71">
                  <c:v>2.9313839239387953E-3</c:v>
                </c:pt>
                <c:pt idx="72">
                  <c:v>2.9322159635701492E-3</c:v>
                </c:pt>
                <c:pt idx="73">
                  <c:v>2.9330441742850049E-3</c:v>
                </c:pt>
                <c:pt idx="74">
                  <c:v>2.9338676884349871E-3</c:v>
                </c:pt>
                <c:pt idx="75">
                  <c:v>2.9346864977128524E-3</c:v>
                </c:pt>
                <c:pt idx="76">
                  <c:v>2.9354997321356497E-3</c:v>
                </c:pt>
                <c:pt idx="77">
                  <c:v>2.9363082442432943E-3</c:v>
                </c:pt>
                <c:pt idx="78">
                  <c:v>2.9371120258583345E-3</c:v>
                </c:pt>
                <c:pt idx="79">
                  <c:v>2.9379102057124728E-3</c:v>
                </c:pt>
                <c:pt idx="80">
                  <c:v>2.9387019107145955E-3</c:v>
                </c:pt>
                <c:pt idx="81">
                  <c:v>2.9394879941022113E-3</c:v>
                </c:pt>
                <c:pt idx="82">
                  <c:v>2.9402693110272744E-3</c:v>
                </c:pt>
                <c:pt idx="83">
                  <c:v>2.9410432586288739E-3</c:v>
                </c:pt>
                <c:pt idx="84">
                  <c:v>2.9418115557888085E-3</c:v>
                </c:pt>
                <c:pt idx="85">
                  <c:v>2.9425750592046102E-3</c:v>
                </c:pt>
                <c:pt idx="86">
                  <c:v>2.943332028456134E-3</c:v>
                </c:pt>
                <c:pt idx="87">
                  <c:v>2.9440824531508161E-3</c:v>
                </c:pt>
                <c:pt idx="88">
                  <c:v>2.9448263229779497E-3</c:v>
                </c:pt>
                <c:pt idx="89">
                  <c:v>2.9455653629790746E-3</c:v>
                </c:pt>
                <c:pt idx="90">
                  <c:v>2.946297829462389E-3</c:v>
                </c:pt>
                <c:pt idx="91">
                  <c:v>2.9470237123421948E-3</c:v>
                </c:pt>
                <c:pt idx="92">
                  <c:v>2.9477438705350898E-3</c:v>
                </c:pt>
                <c:pt idx="93">
                  <c:v>2.9484574260438424E-3</c:v>
                </c:pt>
                <c:pt idx="94">
                  <c:v>2.9491652387791641E-3</c:v>
                </c:pt>
                <c:pt idx="95">
                  <c:v>2.9498673002195E-3</c:v>
                </c:pt>
                <c:pt idx="96">
                  <c:v>2.9505627313241183E-3</c:v>
                </c:pt>
                <c:pt idx="97">
                  <c:v>2.9512523934656911E-3</c:v>
                </c:pt>
                <c:pt idx="98">
                  <c:v>2.9519362783227217E-3</c:v>
                </c:pt>
              </c:numCache>
            </c:numRef>
          </c:xVal>
          <c:yVal>
            <c:numRef>
              <c:f>UNIFAC!$S$58:$S$156</c:f>
              <c:numCache>
                <c:formatCode>General</c:formatCode>
                <c:ptCount val="99"/>
                <c:pt idx="0">
                  <c:v>0.55362841349120651</c:v>
                </c:pt>
                <c:pt idx="1">
                  <c:v>0.33401983895396109</c:v>
                </c:pt>
                <c:pt idx="2">
                  <c:v>0.21532547415565745</c:v>
                </c:pt>
                <c:pt idx="3">
                  <c:v>0.14896028276674791</c:v>
                </c:pt>
                <c:pt idx="4">
                  <c:v>0.11212138000210768</c:v>
                </c:pt>
                <c:pt idx="5">
                  <c:v>9.2862824876270983E-2</c:v>
                </c:pt>
                <c:pt idx="6">
                  <c:v>8.4433466146727421E-2</c:v>
                </c:pt>
                <c:pt idx="7">
                  <c:v>8.2779002249870989E-2</c:v>
                </c:pt>
                <c:pt idx="8">
                  <c:v>8.5356263565898122E-2</c:v>
                </c:pt>
                <c:pt idx="9">
                  <c:v>9.0535255000186693E-2</c:v>
                </c:pt>
                <c:pt idx="10">
                  <c:v>9.7231078204250851E-2</c:v>
                </c:pt>
                <c:pt idx="11">
                  <c:v>0.10472506061380778</c:v>
                </c:pt>
                <c:pt idx="12">
                  <c:v>0.11253088669980718</c:v>
                </c:pt>
                <c:pt idx="13">
                  <c:v>0.12032056927796414</c:v>
                </c:pt>
                <c:pt idx="14">
                  <c:v>0.12787901287024769</c:v>
                </c:pt>
                <c:pt idx="15">
                  <c:v>0.13505567074918556</c:v>
                </c:pt>
                <c:pt idx="16">
                  <c:v>0.14176709785165656</c:v>
                </c:pt>
                <c:pt idx="17">
                  <c:v>0.14795226519727356</c:v>
                </c:pt>
                <c:pt idx="18">
                  <c:v>0.15358806978338274</c:v>
                </c:pt>
                <c:pt idx="19">
                  <c:v>0.15866391232659227</c:v>
                </c:pt>
                <c:pt idx="20">
                  <c:v>0.16318474823731099</c:v>
                </c:pt>
                <c:pt idx="21">
                  <c:v>0.16715845760321738</c:v>
                </c:pt>
                <c:pt idx="22">
                  <c:v>0.17060524421400064</c:v>
                </c:pt>
                <c:pt idx="23">
                  <c:v>0.17354507211623182</c:v>
                </c:pt>
                <c:pt idx="24">
                  <c:v>0.17600708200675361</c:v>
                </c:pt>
                <c:pt idx="25">
                  <c:v>0.17800768084887719</c:v>
                </c:pt>
                <c:pt idx="26">
                  <c:v>0.17958814085860011</c:v>
                </c:pt>
                <c:pt idx="27">
                  <c:v>0.18076765929977459</c:v>
                </c:pt>
                <c:pt idx="28">
                  <c:v>0.18157156289942586</c:v>
                </c:pt>
                <c:pt idx="29">
                  <c:v>0.18202506591965692</c:v>
                </c:pt>
                <c:pt idx="30">
                  <c:v>0.18215328979378476</c:v>
                </c:pt>
                <c:pt idx="31">
                  <c:v>0.18197815386345617</c:v>
                </c:pt>
                <c:pt idx="32">
                  <c:v>0.18152151847948364</c:v>
                </c:pt>
                <c:pt idx="33">
                  <c:v>0.18080519874520407</c:v>
                </c:pt>
                <c:pt idx="34">
                  <c:v>0.17984784829737097</c:v>
                </c:pt>
                <c:pt idx="35">
                  <c:v>0.17866809672631626</c:v>
                </c:pt>
                <c:pt idx="36">
                  <c:v>0.17728455887259773</c:v>
                </c:pt>
                <c:pt idx="37">
                  <c:v>0.17570644827528453</c:v>
                </c:pt>
                <c:pt idx="38">
                  <c:v>0.17395863036724957</c:v>
                </c:pt>
                <c:pt idx="39">
                  <c:v>0.1720565851547676</c:v>
                </c:pt>
                <c:pt idx="40">
                  <c:v>0.17000953068637339</c:v>
                </c:pt>
                <c:pt idx="41">
                  <c:v>0.16782982431733184</c:v>
                </c:pt>
                <c:pt idx="42">
                  <c:v>0.16552983471398705</c:v>
                </c:pt>
                <c:pt idx="43">
                  <c:v>0.16311880506377477</c:v>
                </c:pt>
                <c:pt idx="44">
                  <c:v>0.16060913141180697</c:v>
                </c:pt>
                <c:pt idx="45">
                  <c:v>0.15801008632475919</c:v>
                </c:pt>
                <c:pt idx="46">
                  <c:v>0.15532781236089274</c:v>
                </c:pt>
                <c:pt idx="47">
                  <c:v>0.15257475633138765</c:v>
                </c:pt>
                <c:pt idx="48">
                  <c:v>0.149757092678556</c:v>
                </c:pt>
                <c:pt idx="49">
                  <c:v>0.14687785699096279</c:v>
                </c:pt>
                <c:pt idx="50">
                  <c:v>0.14394954933199197</c:v>
                </c:pt>
                <c:pt idx="51">
                  <c:v>0.14097207906965742</c:v>
                </c:pt>
                <c:pt idx="52">
                  <c:v>0.13795798253904162</c:v>
                </c:pt>
                <c:pt idx="53">
                  <c:v>0.13490719071011428</c:v>
                </c:pt>
                <c:pt idx="54">
                  <c:v>0.13182911749261064</c:v>
                </c:pt>
                <c:pt idx="55">
                  <c:v>0.12872054760270374</c:v>
                </c:pt>
                <c:pt idx="56">
                  <c:v>0.12559724974719544</c:v>
                </c:pt>
                <c:pt idx="57">
                  <c:v>0.12245286127303538</c:v>
                </c:pt>
                <c:pt idx="58">
                  <c:v>0.1192936812932931</c:v>
                </c:pt>
                <c:pt idx="59">
                  <c:v>0.11612602580870439</c:v>
                </c:pt>
                <c:pt idx="60">
                  <c:v>0.11294987978687214</c:v>
                </c:pt>
                <c:pt idx="61">
                  <c:v>0.10976840434414474</c:v>
                </c:pt>
                <c:pt idx="62">
                  <c:v>0.10658476918076061</c:v>
                </c:pt>
                <c:pt idx="63">
                  <c:v>0.10340533312798608</c:v>
                </c:pt>
                <c:pt idx="64">
                  <c:v>0.10022374158672244</c:v>
                </c:pt>
                <c:pt idx="65">
                  <c:v>9.7049546840931186E-2</c:v>
                </c:pt>
                <c:pt idx="66">
                  <c:v>9.3879579113915188E-2</c:v>
                </c:pt>
                <c:pt idx="67">
                  <c:v>9.0720227377434223E-2</c:v>
                </c:pt>
                <c:pt idx="68">
                  <c:v>8.7571515212904835E-2</c:v>
                </c:pt>
                <c:pt idx="69">
                  <c:v>8.4430272761657807E-2</c:v>
                </c:pt>
                <c:pt idx="70">
                  <c:v>8.1302908140683708E-2</c:v>
                </c:pt>
                <c:pt idx="71">
                  <c:v>7.8192648761937142E-2</c:v>
                </c:pt>
                <c:pt idx="72">
                  <c:v>7.5096330897043734E-2</c:v>
                </c:pt>
                <c:pt idx="73">
                  <c:v>7.2013984101805401E-2</c:v>
                </c:pt>
                <c:pt idx="74">
                  <c:v>6.8948841737442174E-2</c:v>
                </c:pt>
                <c:pt idx="75">
                  <c:v>6.5900939378780429E-2</c:v>
                </c:pt>
                <c:pt idx="76">
                  <c:v>6.2873520478566647E-2</c:v>
                </c:pt>
                <c:pt idx="77">
                  <c:v>5.9863416338128569E-2</c:v>
                </c:pt>
                <c:pt idx="78">
                  <c:v>5.6870662000795887E-2</c:v>
                </c:pt>
                <c:pt idx="79">
                  <c:v>5.389850649641021E-2</c:v>
                </c:pt>
                <c:pt idx="80">
                  <c:v>5.095020673473076E-2</c:v>
                </c:pt>
                <c:pt idx="81">
                  <c:v>4.8022591047218816E-2</c:v>
                </c:pt>
                <c:pt idx="82">
                  <c:v>4.5112479508510869E-2</c:v>
                </c:pt>
                <c:pt idx="83">
                  <c:v>4.2229572510406009E-2</c:v>
                </c:pt>
                <c:pt idx="84">
                  <c:v>3.9367473411915661E-2</c:v>
                </c:pt>
                <c:pt idx="85">
                  <c:v>3.6522995641344459E-2</c:v>
                </c:pt>
                <c:pt idx="86">
                  <c:v>3.370262845378616E-2</c:v>
                </c:pt>
                <c:pt idx="87">
                  <c:v>3.0906416550752602E-2</c:v>
                </c:pt>
                <c:pt idx="88">
                  <c:v>2.8134404290842602E-2</c:v>
                </c:pt>
                <c:pt idx="89">
                  <c:v>2.5380168468042037E-2</c:v>
                </c:pt>
                <c:pt idx="90">
                  <c:v>2.2650212515698317E-2</c:v>
                </c:pt>
                <c:pt idx="91">
                  <c:v>1.9944579849999058E-2</c:v>
                </c:pt>
                <c:pt idx="92">
                  <c:v>1.7260074375419349E-2</c:v>
                </c:pt>
                <c:pt idx="93">
                  <c:v>1.4599974333114834E-2</c:v>
                </c:pt>
                <c:pt idx="94">
                  <c:v>1.1961079347263412E-2</c:v>
                </c:pt>
                <c:pt idx="95">
                  <c:v>9.3434261073846378E-3</c:v>
                </c:pt>
                <c:pt idx="96">
                  <c:v>6.7502973948785714E-3</c:v>
                </c:pt>
                <c:pt idx="97">
                  <c:v>4.178486536548189E-3</c:v>
                </c:pt>
                <c:pt idx="98">
                  <c:v>1.6280293816335568E-3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2A-4B0B-A222-7AD2E9DA1C94}"/>
            </c:ext>
          </c:extLst>
        </c:ser>
        <c:ser>
          <c:idx val="1"/>
          <c:order val="1"/>
          <c:tx>
            <c:strRef>
              <c:f>UNIFAC!$T$57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UNIFAC!$A$58:$A$156</c:f>
              <c:numCache>
                <c:formatCode>General</c:formatCode>
                <c:ptCount val="99"/>
                <c:pt idx="0">
                  <c:v>2.8027275022961345E-3</c:v>
                </c:pt>
                <c:pt idx="1">
                  <c:v>2.8623777371129316E-3</c:v>
                </c:pt>
                <c:pt idx="2">
                  <c:v>2.8944582124173415E-3</c:v>
                </c:pt>
                <c:pt idx="3">
                  <c:v>2.9123468069175229E-3</c:v>
                </c:pt>
                <c:pt idx="4">
                  <c:v>2.9222617019778159E-3</c:v>
                </c:pt>
                <c:pt idx="5">
                  <c:v>2.9274407464037126E-3</c:v>
                </c:pt>
                <c:pt idx="6">
                  <c:v>2.9297066689791817E-3</c:v>
                </c:pt>
                <c:pt idx="7">
                  <c:v>2.9301513452471336E-3</c:v>
                </c:pt>
                <c:pt idx="8">
                  <c:v>2.9294586360440592E-3</c:v>
                </c:pt>
                <c:pt idx="9">
                  <c:v>2.9280664835063482E-3</c:v>
                </c:pt>
                <c:pt idx="10">
                  <c:v>2.9262662832087332E-3</c:v>
                </c:pt>
                <c:pt idx="11">
                  <c:v>2.9242510773672035E-3</c:v>
                </c:pt>
                <c:pt idx="12">
                  <c:v>2.922151545116851E-3</c:v>
                </c:pt>
                <c:pt idx="13">
                  <c:v>2.9200558781892851E-3</c:v>
                </c:pt>
                <c:pt idx="14">
                  <c:v>2.9180219662857578E-3</c:v>
                </c:pt>
                <c:pt idx="15">
                  <c:v>2.9160903743064444E-3</c:v>
                </c:pt>
                <c:pt idx="16">
                  <c:v>2.9142836326545483E-3</c:v>
                </c:pt>
                <c:pt idx="17">
                  <c:v>2.9126182486601229E-3</c:v>
                </c:pt>
                <c:pt idx="18">
                  <c:v>2.9111005211743262E-3</c:v>
                </c:pt>
                <c:pt idx="19">
                  <c:v>2.9097333782208208E-3</c:v>
                </c:pt>
                <c:pt idx="20">
                  <c:v>2.9085155518326559E-3</c:v>
                </c:pt>
                <c:pt idx="21">
                  <c:v>2.9074449780575129E-3</c:v>
                </c:pt>
                <c:pt idx="22">
                  <c:v>2.9065162641383853E-3</c:v>
                </c:pt>
                <c:pt idx="23">
                  <c:v>2.905724073023171E-3</c:v>
                </c:pt>
                <c:pt idx="24">
                  <c:v>2.9050605864910616E-3</c:v>
                </c:pt>
                <c:pt idx="25">
                  <c:v>2.9045214103891248E-3</c:v>
                </c:pt>
                <c:pt idx="26">
                  <c:v>2.9040954425158991E-3</c:v>
                </c:pt>
                <c:pt idx="27">
                  <c:v>2.9037775241812077E-3</c:v>
                </c:pt>
                <c:pt idx="28">
                  <c:v>2.903560839907237E-3</c:v>
                </c:pt>
                <c:pt idx="29">
                  <c:v>2.9034386004032297E-3</c:v>
                </c:pt>
                <c:pt idx="30">
                  <c:v>2.9034040379962681E-3</c:v>
                </c:pt>
                <c:pt idx="31">
                  <c:v>2.9034512453918601E-3</c:v>
                </c:pt>
                <c:pt idx="32">
                  <c:v>2.903574329034785E-3</c:v>
                </c:pt>
                <c:pt idx="33">
                  <c:v>2.9037674059077733E-3</c:v>
                </c:pt>
                <c:pt idx="34">
                  <c:v>2.9040254439093292E-3</c:v>
                </c:pt>
                <c:pt idx="35">
                  <c:v>2.9043434165359956E-3</c:v>
                </c:pt>
                <c:pt idx="36">
                  <c:v>2.9047163007159837E-3</c:v>
                </c:pt>
                <c:pt idx="37">
                  <c:v>2.9051416067699099E-3</c:v>
                </c:pt>
                <c:pt idx="38">
                  <c:v>2.9056126266302305E-3</c:v>
                </c:pt>
                <c:pt idx="39">
                  <c:v>2.9061251819234362E-3</c:v>
                </c:pt>
                <c:pt idx="40">
                  <c:v>2.9066767819018679E-3</c:v>
                </c:pt>
                <c:pt idx="41">
                  <c:v>2.9072640900554125E-3</c:v>
                </c:pt>
                <c:pt idx="42">
                  <c:v>2.9078837672332097E-3</c:v>
                </c:pt>
                <c:pt idx="43">
                  <c:v>2.9085333168128646E-3</c:v>
                </c:pt>
                <c:pt idx="44">
                  <c:v>2.9092093932552889E-3</c:v>
                </c:pt>
                <c:pt idx="45">
                  <c:v>2.9099094930850372E-3</c:v>
                </c:pt>
                <c:pt idx="46">
                  <c:v>2.9106319564103761E-3</c:v>
                </c:pt>
                <c:pt idx="47">
                  <c:v>2.9113734258567809E-3</c:v>
                </c:pt>
                <c:pt idx="48">
                  <c:v>2.9121322341004864E-3</c:v>
                </c:pt>
                <c:pt idx="49">
                  <c:v>2.912907559461182E-3</c:v>
                </c:pt>
                <c:pt idx="50">
                  <c:v>2.9136960321578809E-3</c:v>
                </c:pt>
                <c:pt idx="51">
                  <c:v>2.9144976732107825E-3</c:v>
                </c:pt>
                <c:pt idx="52">
                  <c:v>2.9153091043937207E-3</c:v>
                </c:pt>
                <c:pt idx="53">
                  <c:v>2.9161303416946568E-3</c:v>
                </c:pt>
                <c:pt idx="54">
                  <c:v>2.9169588487113463E-3</c:v>
                </c:pt>
                <c:pt idx="55">
                  <c:v>2.9177954887963948E-3</c:v>
                </c:pt>
                <c:pt idx="56">
                  <c:v>2.9186360163186778E-3</c:v>
                </c:pt>
                <c:pt idx="57">
                  <c:v>2.9194821422576069E-3</c:v>
                </c:pt>
                <c:pt idx="58">
                  <c:v>2.9203321702623748E-3</c:v>
                </c:pt>
                <c:pt idx="59">
                  <c:v>2.9211844000573725E-3</c:v>
                </c:pt>
                <c:pt idx="60">
                  <c:v>2.9220388350649339E-3</c:v>
                </c:pt>
                <c:pt idx="61">
                  <c:v>2.9228946243875804E-3</c:v>
                </c:pt>
                <c:pt idx="62">
                  <c:v>2.9237509151340368E-3</c:v>
                </c:pt>
                <c:pt idx="63">
                  <c:v>2.9246059970800737E-3</c:v>
                </c:pt>
                <c:pt idx="64">
                  <c:v>2.9254615793279865E-3</c:v>
                </c:pt>
                <c:pt idx="65">
                  <c:v>2.9263150933187252E-3</c:v>
                </c:pt>
                <c:pt idx="66">
                  <c:v>2.9271673918236023E-3</c:v>
                </c:pt>
                <c:pt idx="67">
                  <c:v>2.9280167576255073E-3</c:v>
                </c:pt>
                <c:pt idx="68">
                  <c:v>2.9288631851855759E-3</c:v>
                </c:pt>
                <c:pt idx="69">
                  <c:v>2.9297075272975504E-3</c:v>
                </c:pt>
                <c:pt idx="70">
                  <c:v>2.9305480623069684E-3</c:v>
                </c:pt>
                <c:pt idx="71">
                  <c:v>2.9313839239387953E-3</c:v>
                </c:pt>
                <c:pt idx="72">
                  <c:v>2.9322159635701492E-3</c:v>
                </c:pt>
                <c:pt idx="73">
                  <c:v>2.9330441742850049E-3</c:v>
                </c:pt>
                <c:pt idx="74">
                  <c:v>2.9338676884349871E-3</c:v>
                </c:pt>
                <c:pt idx="75">
                  <c:v>2.9346864977128524E-3</c:v>
                </c:pt>
                <c:pt idx="76">
                  <c:v>2.9354997321356497E-3</c:v>
                </c:pt>
                <c:pt idx="77">
                  <c:v>2.9363082442432943E-3</c:v>
                </c:pt>
                <c:pt idx="78">
                  <c:v>2.9371120258583345E-3</c:v>
                </c:pt>
                <c:pt idx="79">
                  <c:v>2.9379102057124728E-3</c:v>
                </c:pt>
                <c:pt idx="80">
                  <c:v>2.9387019107145955E-3</c:v>
                </c:pt>
                <c:pt idx="81">
                  <c:v>2.9394879941022113E-3</c:v>
                </c:pt>
                <c:pt idx="82">
                  <c:v>2.9402693110272744E-3</c:v>
                </c:pt>
                <c:pt idx="83">
                  <c:v>2.9410432586288739E-3</c:v>
                </c:pt>
                <c:pt idx="84">
                  <c:v>2.9418115557888085E-3</c:v>
                </c:pt>
                <c:pt idx="85">
                  <c:v>2.9425750592046102E-3</c:v>
                </c:pt>
                <c:pt idx="86">
                  <c:v>2.943332028456134E-3</c:v>
                </c:pt>
                <c:pt idx="87">
                  <c:v>2.9440824531508161E-3</c:v>
                </c:pt>
                <c:pt idx="88">
                  <c:v>2.9448263229779497E-3</c:v>
                </c:pt>
                <c:pt idx="89">
                  <c:v>2.9455653629790746E-3</c:v>
                </c:pt>
                <c:pt idx="90">
                  <c:v>2.946297829462389E-3</c:v>
                </c:pt>
                <c:pt idx="91">
                  <c:v>2.9470237123421948E-3</c:v>
                </c:pt>
                <c:pt idx="92">
                  <c:v>2.9477438705350898E-3</c:v>
                </c:pt>
                <c:pt idx="93">
                  <c:v>2.9484574260438424E-3</c:v>
                </c:pt>
                <c:pt idx="94">
                  <c:v>2.9491652387791641E-3</c:v>
                </c:pt>
                <c:pt idx="95">
                  <c:v>2.9498673002195E-3</c:v>
                </c:pt>
                <c:pt idx="96">
                  <c:v>2.9505627313241183E-3</c:v>
                </c:pt>
                <c:pt idx="97">
                  <c:v>2.9512523934656911E-3</c:v>
                </c:pt>
                <c:pt idx="98">
                  <c:v>2.9519362783227217E-3</c:v>
                </c:pt>
              </c:numCache>
            </c:numRef>
          </c:xVal>
          <c:yVal>
            <c:numRef>
              <c:f>UNIFAC!$T$58:$T$156</c:f>
              <c:numCache>
                <c:formatCode>General</c:formatCode>
                <c:ptCount val="99"/>
                <c:pt idx="0">
                  <c:v>-0.60134888600448655</c:v>
                </c:pt>
                <c:pt idx="1">
                  <c:v>-0.90246112386685429</c:v>
                </c:pt>
                <c:pt idx="2">
                  <c:v>-1.0651876083374285</c:v>
                </c:pt>
                <c:pt idx="3">
                  <c:v>-1.1561664935654397</c:v>
                </c:pt>
                <c:pt idx="4">
                  <c:v>-1.2066664958436322</c:v>
                </c:pt>
                <c:pt idx="5">
                  <c:v>-1.2330662547621567</c:v>
                </c:pt>
                <c:pt idx="6">
                  <c:v>-1.2446211663046698</c:v>
                </c:pt>
                <c:pt idx="7">
                  <c:v>-1.2468890869994127</c:v>
                </c:pt>
                <c:pt idx="8">
                  <c:v>-1.2433562047427762</c:v>
                </c:pt>
                <c:pt idx="9">
                  <c:v>-1.2362568795555708</c:v>
                </c:pt>
                <c:pt idx="10">
                  <c:v>-1.2270782541918464</c:v>
                </c:pt>
                <c:pt idx="11">
                  <c:v>-1.2168054627055667</c:v>
                </c:pt>
                <c:pt idx="12">
                  <c:v>-1.2061051374351386</c:v>
                </c:pt>
                <c:pt idx="13">
                  <c:v>-1.1954268841200208</c:v>
                </c:pt>
                <c:pt idx="14">
                  <c:v>-1.185065562684525</c:v>
                </c:pt>
                <c:pt idx="15">
                  <c:v>-1.1752275532707617</c:v>
                </c:pt>
                <c:pt idx="16">
                  <c:v>-1.1660272538789367</c:v>
                </c:pt>
                <c:pt idx="17">
                  <c:v>-1.1575483350013367</c:v>
                </c:pt>
                <c:pt idx="18">
                  <c:v>-1.1498224768020449</c:v>
                </c:pt>
                <c:pt idx="19">
                  <c:v>-1.1428642182514166</c:v>
                </c:pt>
                <c:pt idx="20">
                  <c:v>-1.1366667742628056</c:v>
                </c:pt>
                <c:pt idx="21">
                  <c:v>-1.1312193494327842</c:v>
                </c:pt>
                <c:pt idx="22">
                  <c:v>-1.1264942531632798</c:v>
                </c:pt>
                <c:pt idx="23">
                  <c:v>-1.1224641224361485</c:v>
                </c:pt>
                <c:pt idx="24">
                  <c:v>-1.1190890132005871</c:v>
                </c:pt>
                <c:pt idx="25">
                  <c:v>-1.1163464368576179</c:v>
                </c:pt>
                <c:pt idx="26">
                  <c:v>-1.1141798167800894</c:v>
                </c:pt>
                <c:pt idx="27">
                  <c:v>-1.1125628376932584</c:v>
                </c:pt>
                <c:pt idx="28">
                  <c:v>-1.1114607809915595</c:v>
                </c:pt>
                <c:pt idx="29">
                  <c:v>-1.1108390817468852</c:v>
                </c:pt>
                <c:pt idx="30">
                  <c:v>-1.1106633018772349</c:v>
                </c:pt>
                <c:pt idx="31">
                  <c:v>-1.1109033926615182</c:v>
                </c:pt>
                <c:pt idx="32">
                  <c:v>-1.1115293859870188</c:v>
                </c:pt>
                <c:pt idx="33">
                  <c:v>-1.1125113755696472</c:v>
                </c:pt>
                <c:pt idx="34">
                  <c:v>-1.1138237889737193</c:v>
                </c:pt>
                <c:pt idx="35">
                  <c:v>-1.1154410866215552</c:v>
                </c:pt>
                <c:pt idx="36">
                  <c:v>-1.117337749089911</c:v>
                </c:pt>
                <c:pt idx="37">
                  <c:v>-1.1195011449504606</c:v>
                </c:pt>
                <c:pt idx="38">
                  <c:v>-1.1218971859319791</c:v>
                </c:pt>
                <c:pt idx="39">
                  <c:v>-1.1245046500656866</c:v>
                </c:pt>
                <c:pt idx="40">
                  <c:v>-1.1273108997587662</c:v>
                </c:pt>
                <c:pt idx="41">
                  <c:v>-1.1302989938493793</c:v>
                </c:pt>
                <c:pt idx="42">
                  <c:v>-1.1334519757187052</c:v>
                </c:pt>
                <c:pt idx="43">
                  <c:v>-1.1367571734199657</c:v>
                </c:pt>
                <c:pt idx="44">
                  <c:v>-1.1401975929208594</c:v>
                </c:pt>
                <c:pt idx="45">
                  <c:v>-1.1437605221276916</c:v>
                </c:pt>
                <c:pt idx="46">
                  <c:v>-1.1474375398082419</c:v>
                </c:pt>
                <c:pt idx="47">
                  <c:v>-1.1512115825589486</c:v>
                </c:pt>
                <c:pt idx="48">
                  <c:v>-1.1550741855785693</c:v>
                </c:pt>
                <c:pt idx="49">
                  <c:v>-1.1590211870140306</c:v>
                </c:pt>
                <c:pt idx="50">
                  <c:v>-1.1630354506944469</c:v>
                </c:pt>
                <c:pt idx="51">
                  <c:v>-1.167117100452105</c:v>
                </c:pt>
                <c:pt idx="52">
                  <c:v>-1.1712489505528025</c:v>
                </c:pt>
                <c:pt idx="53">
                  <c:v>-1.1754310953105516</c:v>
                </c:pt>
                <c:pt idx="54">
                  <c:v>-1.1796506294915641</c:v>
                </c:pt>
                <c:pt idx="55">
                  <c:v>-1.183911960469515</c:v>
                </c:pt>
                <c:pt idx="56">
                  <c:v>-1.1881934717765514</c:v>
                </c:pt>
                <c:pt idx="57">
                  <c:v>-1.1925038853705259</c:v>
                </c:pt>
                <c:pt idx="58">
                  <c:v>-1.1968345660943922</c:v>
                </c:pt>
                <c:pt idx="59">
                  <c:v>-1.2011768557160196</c:v>
                </c:pt>
                <c:pt idx="60">
                  <c:v>-1.2055307747655031</c:v>
                </c:pt>
                <c:pt idx="61">
                  <c:v>-1.2098919898641722</c:v>
                </c:pt>
                <c:pt idx="62">
                  <c:v>-1.2142561559046146</c:v>
                </c:pt>
                <c:pt idx="63">
                  <c:v>-1.2186145561324004</c:v>
                </c:pt>
                <c:pt idx="64">
                  <c:v>-1.2229759014998227</c:v>
                </c:pt>
                <c:pt idx="65">
                  <c:v>-1.2273270977007236</c:v>
                </c:pt>
                <c:pt idx="66">
                  <c:v>-1.2316724899277167</c:v>
                </c:pt>
                <c:pt idx="67">
                  <c:v>-1.2360033202444829</c:v>
                </c:pt>
                <c:pt idx="68">
                  <c:v>-1.2403195564215099</c:v>
                </c:pt>
                <c:pt idx="69">
                  <c:v>-1.2446255437638865</c:v>
                </c:pt>
                <c:pt idx="70">
                  <c:v>-1.2489124981771984</c:v>
                </c:pt>
                <c:pt idx="71">
                  <c:v>-1.2531759957015429</c:v>
                </c:pt>
                <c:pt idx="72">
                  <c:v>-1.2574203732667786</c:v>
                </c:pt>
                <c:pt idx="73">
                  <c:v>-1.2616455904816575</c:v>
                </c:pt>
                <c:pt idx="74">
                  <c:v>-1.265847215258586</c:v>
                </c:pt>
                <c:pt idx="75">
                  <c:v>-1.2700251989830604</c:v>
                </c:pt>
                <c:pt idx="76">
                  <c:v>-1.2741750957800611</c:v>
                </c:pt>
                <c:pt idx="77">
                  <c:v>-1.2783012493718662</c:v>
                </c:pt>
                <c:pt idx="78">
                  <c:v>-1.2824036118710891</c:v>
                </c:pt>
                <c:pt idx="79">
                  <c:v>-1.286477729783748</c:v>
                </c:pt>
                <c:pt idx="80">
                  <c:v>-1.2905191388500468</c:v>
                </c:pt>
                <c:pt idx="81">
                  <c:v>-1.2945321868512811</c:v>
                </c:pt>
                <c:pt idx="82">
                  <c:v>-1.2985212328501252</c:v>
                </c:pt>
                <c:pt idx="83">
                  <c:v>-1.3024729801845851</c:v>
                </c:pt>
                <c:pt idx="84">
                  <c:v>-1.3063961972536022</c:v>
                </c:pt>
                <c:pt idx="85">
                  <c:v>-1.3102952522014404</c:v>
                </c:pt>
                <c:pt idx="86">
                  <c:v>-1.3141612500804658</c:v>
                </c:pt>
                <c:pt idx="87">
                  <c:v>-1.3179941298106166</c:v>
                </c:pt>
                <c:pt idx="88">
                  <c:v>-1.3217938307806634</c:v>
                </c:pt>
                <c:pt idx="89">
                  <c:v>-1.3255691576856758</c:v>
                </c:pt>
                <c:pt idx="90">
                  <c:v>-1.3293111962083333</c:v>
                </c:pt>
                <c:pt idx="91">
                  <c:v>-1.3330198870259471</c:v>
                </c:pt>
                <c:pt idx="92">
                  <c:v>-1.3366996112968157</c:v>
                </c:pt>
                <c:pt idx="93">
                  <c:v>-1.3403458756214159</c:v>
                </c:pt>
                <c:pt idx="94">
                  <c:v>-1.3439630670064764</c:v>
                </c:pt>
                <c:pt idx="95">
                  <c:v>-1.3475511353206702</c:v>
                </c:pt>
                <c:pt idx="96">
                  <c:v>-1.3511055809623844</c:v>
                </c:pt>
                <c:pt idx="97">
                  <c:v>-1.3546307995427809</c:v>
                </c:pt>
                <c:pt idx="98">
                  <c:v>-1.3581267420793384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2A-4B0B-A222-7AD2E9DA1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119915"/>
        <c:axId val="161533680"/>
      </c:scatterChart>
      <c:valAx>
        <c:axId val="125911991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1533680"/>
        <c:crosses val="autoZero"/>
        <c:crossBetween val="midCat"/>
      </c:valAx>
      <c:valAx>
        <c:axId val="1615336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5911991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W integrál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9.8101593169466095E-2"/>
          <c:y val="0.19009321501802393"/>
          <c:w val="0.8277956774997669"/>
          <c:h val="0.64257503393777482"/>
        </c:manualLayout>
      </c:layout>
      <c:scatterChart>
        <c:scatterStyle val="lineMarker"/>
        <c:varyColors val="1"/>
        <c:ser>
          <c:idx val="0"/>
          <c:order val="0"/>
          <c:tx>
            <c:strRef>
              <c:f>UNIFAC!$P$2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8D-4121-A8B8-31422377853D}"/>
            </c:ext>
          </c:extLst>
        </c:ser>
        <c:ser>
          <c:idx val="1"/>
          <c:order val="1"/>
          <c:tx>
            <c:strRef>
              <c:f>UNIFAC!$Y$57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UNIFAC!$Y$58:$Y$156</c:f>
              <c:numCache>
                <c:formatCode>General</c:formatCode>
                <c:ptCount val="99"/>
                <c:pt idx="0">
                  <c:v>15.475301952798276</c:v>
                </c:pt>
                <c:pt idx="1">
                  <c:v>22.59490740521202</c:v>
                </c:pt>
                <c:pt idx="2">
                  <c:v>26.190530030732479</c:v>
                </c:pt>
                <c:pt idx="3">
                  <c:v>28.042170281527444</c:v>
                </c:pt>
                <c:pt idx="4">
                  <c:v>28.93533666885326</c:v>
                </c:pt>
                <c:pt idx="5">
                  <c:v>29.266185892694288</c:v>
                </c:pt>
                <c:pt idx="6">
                  <c:v>29.253238955565994</c:v>
                </c:pt>
                <c:pt idx="7">
                  <c:v>29.025698524095365</c:v>
                </c:pt>
                <c:pt idx="8">
                  <c:v>28.66384031674642</c:v>
                </c:pt>
                <c:pt idx="9">
                  <c:v>28.218846043026858</c:v>
                </c:pt>
                <c:pt idx="10">
                  <c:v>27.724711509738082</c:v>
                </c:pt>
                <c:pt idx="11">
                  <c:v>27.203962366075348</c:v>
                </c:pt>
                <c:pt idx="12">
                  <c:v>26.671875129241702</c:v>
                </c:pt>
                <c:pt idx="13">
                  <c:v>26.138792013865437</c:v>
                </c:pt>
                <c:pt idx="14">
                  <c:v>25.611531683363772</c:v>
                </c:pt>
                <c:pt idx="15">
                  <c:v>25.094899144945973</c:v>
                </c:pt>
                <c:pt idx="16">
                  <c:v>24.591588223471319</c:v>
                </c:pt>
                <c:pt idx="17">
                  <c:v>24.103588748240515</c:v>
                </c:pt>
                <c:pt idx="18">
                  <c:v>23.631686080832868</c:v>
                </c:pt>
                <c:pt idx="19">
                  <c:v>23.176264695105299</c:v>
                </c:pt>
                <c:pt idx="20">
                  <c:v>22.73720831988771</c:v>
                </c:pt>
                <c:pt idx="21">
                  <c:v>22.314301349352881</c:v>
                </c:pt>
                <c:pt idx="22">
                  <c:v>21.906928127752352</c:v>
                </c:pt>
                <c:pt idx="23">
                  <c:v>21.514474049469914</c:v>
                </c:pt>
                <c:pt idx="24">
                  <c:v>21.136024765158776</c:v>
                </c:pt>
                <c:pt idx="25">
                  <c:v>20.771067748705644</c:v>
                </c:pt>
                <c:pt idx="26">
                  <c:v>20.418289437328013</c:v>
                </c:pt>
                <c:pt idx="27">
                  <c:v>20.077078534402649</c:v>
                </c:pt>
                <c:pt idx="28">
                  <c:v>19.746623840033827</c:v>
                </c:pt>
                <c:pt idx="29">
                  <c:v>19.426114614070716</c:v>
                </c:pt>
                <c:pt idx="30">
                  <c:v>19.114740485330863</c:v>
                </c:pt>
                <c:pt idx="31">
                  <c:v>18.811791576047021</c:v>
                </c:pt>
                <c:pt idx="32">
                  <c:v>18.516558219218513</c:v>
                </c:pt>
                <c:pt idx="33">
                  <c:v>18.228330895240404</c:v>
                </c:pt>
                <c:pt idx="34">
                  <c:v>17.946500386875073</c:v>
                </c:pt>
                <c:pt idx="35">
                  <c:v>17.670457524361272</c:v>
                </c:pt>
                <c:pt idx="36">
                  <c:v>17.399593142604779</c:v>
                </c:pt>
                <c:pt idx="37">
                  <c:v>17.133598714842712</c:v>
                </c:pt>
                <c:pt idx="38">
                  <c:v>16.871664555323196</c:v>
                </c:pt>
                <c:pt idx="39">
                  <c:v>16.613281544903494</c:v>
                </c:pt>
                <c:pt idx="40">
                  <c:v>16.358140936537293</c:v>
                </c:pt>
                <c:pt idx="41">
                  <c:v>16.105833655053992</c:v>
                </c:pt>
                <c:pt idx="42">
                  <c:v>15.855950504250128</c:v>
                </c:pt>
                <c:pt idx="43">
                  <c:v>15.608182410091583</c:v>
                </c:pt>
                <c:pt idx="44">
                  <c:v>15.362119909533803</c:v>
                </c:pt>
                <c:pt idx="45">
                  <c:v>15.11745365045017</c:v>
                </c:pt>
                <c:pt idx="46">
                  <c:v>14.873974417315015</c:v>
                </c:pt>
                <c:pt idx="47">
                  <c:v>14.631272296515087</c:v>
                </c:pt>
                <c:pt idx="48">
                  <c:v>14.389137776790482</c:v>
                </c:pt>
                <c:pt idx="49">
                  <c:v>14.147461516857481</c:v>
                </c:pt>
                <c:pt idx="50">
                  <c:v>13.905833132535809</c:v>
                </c:pt>
                <c:pt idx="51">
                  <c:v>13.66424331398839</c:v>
                </c:pt>
                <c:pt idx="52">
                  <c:v>13.422281355524609</c:v>
                </c:pt>
                <c:pt idx="53">
                  <c:v>13.179937684652888</c:v>
                </c:pt>
                <c:pt idx="54">
                  <c:v>12.936901606216235</c:v>
                </c:pt>
                <c:pt idx="55">
                  <c:v>12.693263654794828</c:v>
                </c:pt>
                <c:pt idx="56">
                  <c:v>12.448512131446764</c:v>
                </c:pt>
                <c:pt idx="57">
                  <c:v>12.202837678918181</c:v>
                </c:pt>
                <c:pt idx="58">
                  <c:v>11.956029395456639</c:v>
                </c:pt>
                <c:pt idx="59">
                  <c:v>11.707876217398162</c:v>
                </c:pt>
                <c:pt idx="60">
                  <c:v>11.458367714499596</c:v>
                </c:pt>
                <c:pt idx="61">
                  <c:v>11.207392954926389</c:v>
                </c:pt>
                <c:pt idx="62">
                  <c:v>10.954840876243486</c:v>
                </c:pt>
                <c:pt idx="63">
                  <c:v>10.700499859672988</c:v>
                </c:pt>
                <c:pt idx="64">
                  <c:v>10.444559852596521</c:v>
                </c:pt>
                <c:pt idx="65">
                  <c:v>10.186708562849272</c:v>
                </c:pt>
                <c:pt idx="66">
                  <c:v>9.9270352973582838</c:v>
                </c:pt>
                <c:pt idx="67">
                  <c:v>9.6653279187076748</c:v>
                </c:pt>
                <c:pt idx="68">
                  <c:v>9.4015750547811852</c:v>
                </c:pt>
                <c:pt idx="69">
                  <c:v>9.1358657072860208</c:v>
                </c:pt>
                <c:pt idx="70">
                  <c:v>8.8679873530033095</c:v>
                </c:pt>
                <c:pt idx="71">
                  <c:v>8.5978277893357298</c:v>
                </c:pt>
                <c:pt idx="72">
                  <c:v>8.3254756778268852</c:v>
                </c:pt>
                <c:pt idx="73">
                  <c:v>8.0509190963029962</c:v>
                </c:pt>
                <c:pt idx="74">
                  <c:v>7.7740454958433176</c:v>
                </c:pt>
                <c:pt idx="75">
                  <c:v>7.4948427116010476</c:v>
                </c:pt>
                <c:pt idx="76">
                  <c:v>7.2131979335581109</c:v>
                </c:pt>
                <c:pt idx="77">
                  <c:v>6.9291992928526929</c:v>
                </c:pt>
                <c:pt idx="78">
                  <c:v>6.6428342890930807</c:v>
                </c:pt>
                <c:pt idx="79">
                  <c:v>6.3539897489168986</c:v>
                </c:pt>
                <c:pt idx="80">
                  <c:v>6.0625523518331494</c:v>
                </c:pt>
                <c:pt idx="81">
                  <c:v>5.7686097774696501</c:v>
                </c:pt>
                <c:pt idx="82">
                  <c:v>5.4722496182277558</c:v>
                </c:pt>
                <c:pt idx="83">
                  <c:v>5.1731570206722139</c:v>
                </c:pt>
                <c:pt idx="84">
                  <c:v>4.8715199029968357</c:v>
                </c:pt>
                <c:pt idx="85">
                  <c:v>4.5674255169920865</c:v>
                </c:pt>
                <c:pt idx="86">
                  <c:v>4.2606591858710683</c:v>
                </c:pt>
                <c:pt idx="87">
                  <c:v>3.951207286026754</c:v>
                </c:pt>
                <c:pt idx="88">
                  <c:v>3.639056067341166</c:v>
                </c:pt>
                <c:pt idx="89">
                  <c:v>3.3243929170395923</c:v>
                </c:pt>
                <c:pt idx="90">
                  <c:v>3.0070025898354911</c:v>
                </c:pt>
                <c:pt idx="91">
                  <c:v>2.6868709462424851</c:v>
                </c:pt>
                <c:pt idx="92">
                  <c:v>2.3640843673603009</c:v>
                </c:pt>
                <c:pt idx="93">
                  <c:v>2.0385278065510555</c:v>
                </c:pt>
                <c:pt idx="94">
                  <c:v>1.7102873875237432</c:v>
                </c:pt>
                <c:pt idx="95">
                  <c:v>1.3793484491604162</c:v>
                </c:pt>
                <c:pt idx="96">
                  <c:v>1.0455955106100059</c:v>
                </c:pt>
                <c:pt idx="97">
                  <c:v>0.70911429611086418</c:v>
                </c:pt>
                <c:pt idx="98">
                  <c:v>0.3698897197233571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8D-4121-A8B8-31422377853D}"/>
            </c:ext>
          </c:extLst>
        </c:ser>
        <c:ser>
          <c:idx val="2"/>
          <c:order val="2"/>
          <c:tx>
            <c:strRef>
              <c:f>UNIFAC!$Q$2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D8D-4121-A8B8-314223778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373442"/>
        <c:axId val="674514409"/>
      </c:scatterChart>
      <c:valAx>
        <c:axId val="13953734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74514409"/>
        <c:crosses val="autoZero"/>
        <c:crossBetween val="midCat"/>
      </c:valAx>
      <c:valAx>
        <c:axId val="67451440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W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95373442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 integrál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UNIFAC!$P$2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UNIFAC!$P$3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47-46FB-BFD0-2AEFCEC1EA2B}"/>
            </c:ext>
          </c:extLst>
        </c:ser>
        <c:ser>
          <c:idx val="1"/>
          <c:order val="1"/>
          <c:tx>
            <c:strRef>
              <c:f>UNIFAC!$Z$57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UNIFAC!$Z$58:$Z$156</c:f>
              <c:numCache>
                <c:formatCode>General</c:formatCode>
                <c:ptCount val="99"/>
                <c:pt idx="0">
                  <c:v>16.081283155065989</c:v>
                </c:pt>
                <c:pt idx="1">
                  <c:v>23.242182469433772</c:v>
                </c:pt>
                <c:pt idx="2">
                  <c:v>26.838691485690788</c:v>
                </c:pt>
                <c:pt idx="3">
                  <c:v>28.684103695025442</c:v>
                </c:pt>
                <c:pt idx="4">
                  <c:v>29.5713125367148</c:v>
                </c:pt>
                <c:pt idx="5">
                  <c:v>29.89781139760629</c:v>
                </c:pt>
                <c:pt idx="6">
                  <c:v>29.881993611592463</c:v>
                </c:pt>
                <c:pt idx="7">
                  <c:v>29.652652459080457</c:v>
                </c:pt>
                <c:pt idx="8">
                  <c:v>29.289681166453647</c:v>
                </c:pt>
                <c:pt idx="9">
                  <c:v>28.84397290552829</c:v>
                </c:pt>
                <c:pt idx="10">
                  <c:v>28.349320793003187</c:v>
                </c:pt>
                <c:pt idx="11">
                  <c:v>27.828117889901364</c:v>
                </c:pt>
                <c:pt idx="12">
                  <c:v>27.295557201007227</c:v>
                </c:pt>
                <c:pt idx="13">
                  <c:v>26.761931674294885</c:v>
                </c:pt>
                <c:pt idx="14">
                  <c:v>26.234034200350266</c:v>
                </c:pt>
                <c:pt idx="15">
                  <c:v>25.716657611786616</c:v>
                </c:pt>
                <c:pt idx="16">
                  <c:v>25.212494682651993</c:v>
                </c:pt>
                <c:pt idx="17">
                  <c:v>24.723538127830068</c:v>
                </c:pt>
                <c:pt idx="18">
                  <c:v>24.250580602433047</c:v>
                </c:pt>
                <c:pt idx="19">
                  <c:v>23.794014701188019</c:v>
                </c:pt>
                <c:pt idx="20">
                  <c:v>23.353732957814543</c:v>
                </c:pt>
                <c:pt idx="21">
                  <c:v>22.929527844395182</c:v>
                </c:pt>
                <c:pt idx="22">
                  <c:v>22.520791770738526</c:v>
                </c:pt>
                <c:pt idx="23">
                  <c:v>22.12691708373336</c:v>
                </c:pt>
                <c:pt idx="24">
                  <c:v>21.746996066695601</c:v>
                </c:pt>
                <c:pt idx="25">
                  <c:v>21.380520938707321</c:v>
                </c:pt>
                <c:pt idx="26">
                  <c:v>21.026183853945838</c:v>
                </c:pt>
                <c:pt idx="27">
                  <c:v>20.683376901006568</c:v>
                </c:pt>
                <c:pt idx="28">
                  <c:v>20.351292102216064</c:v>
                </c:pt>
                <c:pt idx="29">
                  <c:v>20.02912141293632</c:v>
                </c:pt>
                <c:pt idx="30">
                  <c:v>19.716056720861161</c:v>
                </c:pt>
                <c:pt idx="31">
                  <c:v>19.411389845303347</c:v>
                </c:pt>
                <c:pt idx="32">
                  <c:v>19.114412536471775</c:v>
                </c:pt>
                <c:pt idx="33">
                  <c:v>18.824416474740985</c:v>
                </c:pt>
                <c:pt idx="34">
                  <c:v>18.540793269910239</c:v>
                </c:pt>
                <c:pt idx="35">
                  <c:v>18.262934460454289</c:v>
                </c:pt>
                <c:pt idx="36">
                  <c:v>17.990231512762591</c:v>
                </c:pt>
                <c:pt idx="37">
                  <c:v>17.722375820371497</c:v>
                </c:pt>
                <c:pt idx="38">
                  <c:v>17.458558703183769</c:v>
                </c:pt>
                <c:pt idx="39">
                  <c:v>17.198271406680476</c:v>
                </c:pt>
                <c:pt idx="40">
                  <c:v>16.94120510112117</c:v>
                </c:pt>
                <c:pt idx="41">
                  <c:v>16.686950880734116</c:v>
                </c:pt>
                <c:pt idx="42">
                  <c:v>16.435099762896755</c:v>
                </c:pt>
                <c:pt idx="43">
                  <c:v>16.185342687304342</c:v>
                </c:pt>
                <c:pt idx="44">
                  <c:v>15.937270515128546</c:v>
                </c:pt>
                <c:pt idx="45">
                  <c:v>15.690574028165145</c:v>
                </c:pt>
                <c:pt idx="46">
                  <c:v>15.445043927970175</c:v>
                </c:pt>
                <c:pt idx="47">
                  <c:v>15.200270834984849</c:v>
                </c:pt>
                <c:pt idx="48">
                  <c:v>14.956045287649488</c:v>
                </c:pt>
                <c:pt idx="49">
                  <c:v>14.712257741505084</c:v>
                </c:pt>
                <c:pt idx="50">
                  <c:v>14.468498568283565</c:v>
                </c:pt>
                <c:pt idx="51">
                  <c:v>14.224758054985784</c:v>
                </c:pt>
                <c:pt idx="52">
                  <c:v>13.980626402947394</c:v>
                </c:pt>
                <c:pt idx="53">
                  <c:v>13.736093726892818</c:v>
                </c:pt>
                <c:pt idx="54">
                  <c:v>13.490850053975009</c:v>
                </c:pt>
                <c:pt idx="55">
                  <c:v>13.244985322804951</c:v>
                </c:pt>
                <c:pt idx="56">
                  <c:v>12.997989382465676</c:v>
                </c:pt>
                <c:pt idx="57">
                  <c:v>12.750051991515477</c:v>
                </c:pt>
                <c:pt idx="58">
                  <c:v>12.500962816975061</c:v>
                </c:pt>
                <c:pt idx="59">
                  <c:v>12.250511433303927</c:v>
                </c:pt>
                <c:pt idx="60">
                  <c:v>11.998687321360535</c:v>
                </c:pt>
                <c:pt idx="61">
                  <c:v>11.74537986735055</c:v>
                </c:pt>
                <c:pt idx="62">
                  <c:v>11.490478361758846</c:v>
                </c:pt>
                <c:pt idx="63">
                  <c:v>11.23377199826848</c:v>
                </c:pt>
                <c:pt idx="64">
                  <c:v>10.975449872664456</c:v>
                </c:pt>
                <c:pt idx="65">
                  <c:v>10.715200981722546</c:v>
                </c:pt>
                <c:pt idx="66">
                  <c:v>10.453114222082888</c:v>
                </c:pt>
                <c:pt idx="67">
                  <c:v>10.18897838910857</c:v>
                </c:pt>
                <c:pt idx="68">
                  <c:v>9.9227821757279457</c:v>
                </c:pt>
                <c:pt idx="69">
                  <c:v>9.6546141712613576</c:v>
                </c:pt>
                <c:pt idx="70">
                  <c:v>9.3842628602322975</c:v>
                </c:pt>
                <c:pt idx="71">
                  <c:v>9.1116166211604082</c:v>
                </c:pt>
                <c:pt idx="72">
                  <c:v>8.8367637253401767</c:v>
                </c:pt>
                <c:pt idx="73">
                  <c:v>8.5596923356005732</c:v>
                </c:pt>
                <c:pt idx="74">
                  <c:v>8.2802905050487539</c:v>
                </c:pt>
                <c:pt idx="75">
                  <c:v>7.9985461757953544</c:v>
                </c:pt>
                <c:pt idx="76">
                  <c:v>7.7143471776631145</c:v>
                </c:pt>
                <c:pt idx="77">
                  <c:v>7.4277812268759362</c:v>
                </c:pt>
                <c:pt idx="78">
                  <c:v>7.1388359247310973</c:v>
                </c:pt>
                <c:pt idx="79">
                  <c:v>6.8473987562513798</c:v>
                </c:pt>
                <c:pt idx="80">
                  <c:v>6.5533570888195527</c:v>
                </c:pt>
                <c:pt idx="81">
                  <c:v>6.2567981707919671</c:v>
                </c:pt>
                <c:pt idx="82">
                  <c:v>5.9578091300941765</c:v>
                </c:pt>
                <c:pt idx="83">
                  <c:v>5.6560769727954607</c:v>
                </c:pt>
                <c:pt idx="84">
                  <c:v>5.3517885816635271</c:v>
                </c:pt>
                <c:pt idx="85">
                  <c:v>5.0450307146985551</c:v>
                </c:pt>
                <c:pt idx="86">
                  <c:v>4.7355900036461094</c:v>
                </c:pt>
                <c:pt idx="87">
                  <c:v>4.4234529524884465</c:v>
                </c:pt>
                <c:pt idx="88">
                  <c:v>4.1086059359157048</c:v>
                </c:pt>
                <c:pt idx="89">
                  <c:v>3.7912351977727212</c:v>
                </c:pt>
                <c:pt idx="90">
                  <c:v>3.47112684948479</c:v>
                </c:pt>
                <c:pt idx="91">
                  <c:v>3.1482668684615192</c:v>
                </c:pt>
                <c:pt idx="92">
                  <c:v>2.8227410964748856</c:v>
                </c:pt>
                <c:pt idx="93">
                  <c:v>2.4944352380160808</c:v>
                </c:pt>
                <c:pt idx="94">
                  <c:v>2.1634348586280794</c:v>
                </c:pt>
                <c:pt idx="95">
                  <c:v>1.8297253832122919</c:v>
                </c:pt>
                <c:pt idx="96">
                  <c:v>1.4931920943121781</c:v>
                </c:pt>
                <c:pt idx="97">
                  <c:v>1.15392013037075</c:v>
                </c:pt>
                <c:pt idx="98">
                  <c:v>0.81189448396264652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47-46FB-BFD0-2AEFCEC1EA2B}"/>
            </c:ext>
          </c:extLst>
        </c:ser>
        <c:ser>
          <c:idx val="2"/>
          <c:order val="2"/>
          <c:tx>
            <c:strRef>
              <c:f>UNIFAC!$Q$2</c:f>
              <c:strCache>
                <c:ptCount val="1"/>
                <c:pt idx="0">
                  <c:v>0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UNIFAC!$Q$3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47-46FB-BFD0-2AEFCEC1E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522235"/>
        <c:axId val="973533005"/>
      </c:scatterChart>
      <c:valAx>
        <c:axId val="16555222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73533005"/>
        <c:crosses val="autoZero"/>
        <c:crossBetween val="midCat"/>
      </c:valAx>
      <c:valAx>
        <c:axId val="9735330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5552223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ln(akt1/akt2)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UNIFAC!$O$57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UNIFAC!$O$58:$O$156</c:f>
              <c:numCache>
                <c:formatCode>General</c:formatCode>
                <c:ptCount val="99"/>
                <c:pt idx="0">
                  <c:v>3.2648349524070199</c:v>
                </c:pt>
                <c:pt idx="1">
                  <c:v>3.0630507821659374</c:v>
                </c:pt>
                <c:pt idx="2">
                  <c:v>2.8694682413171821</c:v>
                </c:pt>
                <c:pt idx="3">
                  <c:v>2.6869306992184865</c:v>
                </c:pt>
                <c:pt idx="4">
                  <c:v>2.5156793419813139</c:v>
                </c:pt>
                <c:pt idx="5">
                  <c:v>2.3551464692246489</c:v>
                </c:pt>
                <c:pt idx="6">
                  <c:v>2.2045281776088403</c:v>
                </c:pt>
                <c:pt idx="7">
                  <c:v>2.0630112395223184</c:v>
                </c:pt>
                <c:pt idx="8">
                  <c:v>1.92980077458345</c:v>
                </c:pt>
                <c:pt idx="9">
                  <c:v>1.8042097970043309</c:v>
                </c:pt>
                <c:pt idx="10">
                  <c:v>1.6855872558997895</c:v>
                </c:pt>
                <c:pt idx="11">
                  <c:v>1.5733704997396563</c:v>
                </c:pt>
                <c:pt idx="12">
                  <c:v>1.4670554759562306</c:v>
                </c:pt>
                <c:pt idx="13">
                  <c:v>1.3661965691687359</c:v>
                </c:pt>
                <c:pt idx="14">
                  <c:v>1.270378555547286</c:v>
                </c:pt>
                <c:pt idx="15">
                  <c:v>1.1792460932519213</c:v>
                </c:pt>
                <c:pt idx="16">
                  <c:v>1.092475836957902</c:v>
                </c:pt>
                <c:pt idx="17">
                  <c:v>1.0097696402848626</c:v>
                </c:pt>
                <c:pt idx="18">
                  <c:v>0.93085259103652684</c:v>
                </c:pt>
                <c:pt idx="19">
                  <c:v>0.85549721899103259</c:v>
                </c:pt>
                <c:pt idx="20">
                  <c:v>0.78347271509634087</c:v>
                </c:pt>
                <c:pt idx="21">
                  <c:v>0.71457894576452696</c:v>
                </c:pt>
                <c:pt idx="22">
                  <c:v>0.64862520320126971</c:v>
                </c:pt>
                <c:pt idx="23">
                  <c:v>0.58545261611306554</c:v>
                </c:pt>
                <c:pt idx="24">
                  <c:v>0.52489242220740706</c:v>
                </c:pt>
                <c:pt idx="25">
                  <c:v>0.46680469043701384</c:v>
                </c:pt>
                <c:pt idx="26">
                  <c:v>0.41104850299934881</c:v>
                </c:pt>
                <c:pt idx="27">
                  <c:v>0.35750758937626081</c:v>
                </c:pt>
                <c:pt idx="28">
                  <c:v>0.30606706341188089</c:v>
                </c:pt>
                <c:pt idx="29">
                  <c:v>0.25660952003118709</c:v>
                </c:pt>
                <c:pt idx="30">
                  <c:v>0.20904072450756891</c:v>
                </c:pt>
                <c:pt idx="31">
                  <c:v>0.16326467019638569</c:v>
                </c:pt>
                <c:pt idx="32">
                  <c:v>0.11919274902470953</c:v>
                </c:pt>
                <c:pt idx="33">
                  <c:v>7.6742871701668061E-2</c:v>
                </c:pt>
                <c:pt idx="34">
                  <c:v>3.5837551630014057E-2</c:v>
                </c:pt>
                <c:pt idx="35">
                  <c:v>-3.5910546552865514E-3</c:v>
                </c:pt>
                <c:pt idx="36">
                  <c:v>-4.1615297647815797E-2</c:v>
                </c:pt>
                <c:pt idx="37">
                  <c:v>-7.8297891049398383E-2</c:v>
                </c:pt>
                <c:pt idx="38">
                  <c:v>-0.11370577725231956</c:v>
                </c:pt>
                <c:pt idx="39">
                  <c:v>-0.1478833603337425</c:v>
                </c:pt>
                <c:pt idx="40">
                  <c:v>-0.18089727841796296</c:v>
                </c:pt>
                <c:pt idx="41">
                  <c:v>-0.212787492946128</c:v>
                </c:pt>
                <c:pt idx="42">
                  <c:v>-0.24360995502490029</c:v>
                </c:pt>
                <c:pt idx="43">
                  <c:v>-0.27341047953460629</c:v>
                </c:pt>
                <c:pt idx="44">
                  <c:v>-0.30222244349830729</c:v>
                </c:pt>
                <c:pt idx="45">
                  <c:v>-0.33009723908906824</c:v>
                </c:pt>
                <c:pt idx="46">
                  <c:v>-0.35706716614551598</c:v>
                </c:pt>
                <c:pt idx="47">
                  <c:v>-0.3831700741391299</c:v>
                </c:pt>
                <c:pt idx="48">
                  <c:v>-0.40844488338379131</c:v>
                </c:pt>
                <c:pt idx="49">
                  <c:v>-0.43292094680375803</c:v>
                </c:pt>
                <c:pt idx="50">
                  <c:v>-0.45663255599770325</c:v>
                </c:pt>
                <c:pt idx="51">
                  <c:v>-0.47960316246477341</c:v>
                </c:pt>
                <c:pt idx="52">
                  <c:v>-0.50186510299247</c:v>
                </c:pt>
                <c:pt idx="53">
                  <c:v>-0.52344978188762292</c:v>
                </c:pt>
                <c:pt idx="54">
                  <c:v>-0.54437938201038982</c:v>
                </c:pt>
                <c:pt idx="55">
                  <c:v>-0.56467492337154745</c:v>
                </c:pt>
                <c:pt idx="56">
                  <c:v>-0.58436991401114269</c:v>
                </c:pt>
                <c:pt idx="57">
                  <c:v>-0.60347505800591905</c:v>
                </c:pt>
                <c:pt idx="58">
                  <c:v>-0.62202125672004638</c:v>
                </c:pt>
                <c:pt idx="59">
                  <c:v>-0.64001821427054351</c:v>
                </c:pt>
                <c:pt idx="60">
                  <c:v>-0.65749846271294254</c:v>
                </c:pt>
                <c:pt idx="61">
                  <c:v>-0.67447181436826487</c:v>
                </c:pt>
                <c:pt idx="62">
                  <c:v>-0.69095821458666828</c:v>
                </c:pt>
                <c:pt idx="63">
                  <c:v>-0.70698177634468951</c:v>
                </c:pt>
                <c:pt idx="64">
                  <c:v>-0.7225431165274665</c:v>
                </c:pt>
                <c:pt idx="65">
                  <c:v>-0.73767583682013682</c:v>
                </c:pt>
                <c:pt idx="66">
                  <c:v>-0.75238412073954186</c:v>
                </c:pt>
                <c:pt idx="67">
                  <c:v>-0.7666853999983142</c:v>
                </c:pt>
                <c:pt idx="68">
                  <c:v>-0.78059348456872391</c:v>
                </c:pt>
                <c:pt idx="69">
                  <c:v>-0.79411687621477245</c:v>
                </c:pt>
                <c:pt idx="70">
                  <c:v>-0.80727250947683993</c:v>
                </c:pt>
                <c:pt idx="71">
                  <c:v>-0.82007234708191523</c:v>
                </c:pt>
                <c:pt idx="72">
                  <c:v>-0.83253061806368811</c:v>
                </c:pt>
                <c:pt idx="73">
                  <c:v>-0.84465347511402133</c:v>
                </c:pt>
                <c:pt idx="74">
                  <c:v>-0.85645926024982677</c:v>
                </c:pt>
                <c:pt idx="75">
                  <c:v>-0.86795385831213323</c:v>
                </c:pt>
                <c:pt idx="76">
                  <c:v>-0.87914130407873148</c:v>
                </c:pt>
                <c:pt idx="77">
                  <c:v>-0.8900427297192629</c:v>
                </c:pt>
                <c:pt idx="78">
                  <c:v>-0.90065541470711385</c:v>
                </c:pt>
                <c:pt idx="79">
                  <c:v>-0.91099851840016888</c:v>
                </c:pt>
                <c:pt idx="80">
                  <c:v>-0.9210756655667095</c:v>
                </c:pt>
                <c:pt idx="81">
                  <c:v>-0.93089220711979748</c:v>
                </c:pt>
                <c:pt idx="82">
                  <c:v>-0.94046216117601211</c:v>
                </c:pt>
                <c:pt idx="83">
                  <c:v>-0.94979572801331391</c:v>
                </c:pt>
                <c:pt idx="84">
                  <c:v>-0.958889519875608</c:v>
                </c:pt>
                <c:pt idx="85">
                  <c:v>-0.96775810806866269</c:v>
                </c:pt>
                <c:pt idx="86">
                  <c:v>-0.97640230350844348</c:v>
                </c:pt>
                <c:pt idx="87">
                  <c:v>-0.98483700159075838</c:v>
                </c:pt>
                <c:pt idx="88">
                  <c:v>-0.99305249433614984</c:v>
                </c:pt>
                <c:pt idx="89">
                  <c:v>-1.0010805602775281</c:v>
                </c:pt>
                <c:pt idx="90">
                  <c:v>-1.0089084554360013</c:v>
                </c:pt>
                <c:pt idx="91">
                  <c:v>-1.0165370504857869</c:v>
                </c:pt>
                <c:pt idx="92">
                  <c:v>-1.0240071446357959</c:v>
                </c:pt>
                <c:pt idx="93">
                  <c:v>-1.0312598061224811</c:v>
                </c:pt>
                <c:pt idx="94">
                  <c:v>-1.0383611493635334</c:v>
                </c:pt>
                <c:pt idx="95">
                  <c:v>-1.0452928732870783</c:v>
                </c:pt>
                <c:pt idx="96">
                  <c:v>-1.0520533396012848</c:v>
                </c:pt>
                <c:pt idx="97">
                  <c:v>-1.058702460368824</c:v>
                </c:pt>
                <c:pt idx="98">
                  <c:v>-1.0651076722702513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76-4F65-9243-82B2A7C14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808052"/>
        <c:axId val="643189049"/>
      </c:scatterChart>
      <c:valAx>
        <c:axId val="52080805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43189049"/>
        <c:crosses val="autoZero"/>
        <c:crossBetween val="midCat"/>
      </c:valAx>
      <c:valAx>
        <c:axId val="6431890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ln(akt1/akt2)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20808052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Herington
abs(ln(akt))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UNIFAC!$P$57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UNIFAC!$P$58:$P$156</c:f>
              <c:numCache>
                <c:formatCode>General</c:formatCode>
                <c:ptCount val="99"/>
                <c:pt idx="0">
                  <c:v>3.2648349524070199</c:v>
                </c:pt>
                <c:pt idx="1">
                  <c:v>3.0630507821659374</c:v>
                </c:pt>
                <c:pt idx="2">
                  <c:v>2.8694682413171821</c:v>
                </c:pt>
                <c:pt idx="3">
                  <c:v>2.6869306992184865</c:v>
                </c:pt>
                <c:pt idx="4">
                  <c:v>2.5156793419813139</c:v>
                </c:pt>
                <c:pt idx="5">
                  <c:v>2.3551464692246489</c:v>
                </c:pt>
                <c:pt idx="6">
                  <c:v>2.2045281776088403</c:v>
                </c:pt>
                <c:pt idx="7">
                  <c:v>2.0630112395223184</c:v>
                </c:pt>
                <c:pt idx="8">
                  <c:v>1.92980077458345</c:v>
                </c:pt>
                <c:pt idx="9">
                  <c:v>1.8042097970043309</c:v>
                </c:pt>
                <c:pt idx="10">
                  <c:v>1.6855872558997895</c:v>
                </c:pt>
                <c:pt idx="11">
                  <c:v>1.5733704997396563</c:v>
                </c:pt>
                <c:pt idx="12">
                  <c:v>1.4670554759562306</c:v>
                </c:pt>
                <c:pt idx="13">
                  <c:v>1.3661965691687359</c:v>
                </c:pt>
                <c:pt idx="14">
                  <c:v>1.270378555547286</c:v>
                </c:pt>
                <c:pt idx="15">
                  <c:v>1.1792460932519213</c:v>
                </c:pt>
                <c:pt idx="16">
                  <c:v>1.092475836957902</c:v>
                </c:pt>
                <c:pt idx="17">
                  <c:v>1.0097696402848626</c:v>
                </c:pt>
                <c:pt idx="18">
                  <c:v>0.93085259103652684</c:v>
                </c:pt>
                <c:pt idx="19">
                  <c:v>0.85549721899103259</c:v>
                </c:pt>
                <c:pt idx="20">
                  <c:v>0.78347271509634087</c:v>
                </c:pt>
                <c:pt idx="21">
                  <c:v>0.71457894576452696</c:v>
                </c:pt>
                <c:pt idx="22">
                  <c:v>0.64862520320126971</c:v>
                </c:pt>
                <c:pt idx="23">
                  <c:v>0.58545261611306554</c:v>
                </c:pt>
                <c:pt idx="24">
                  <c:v>0.52489242220740706</c:v>
                </c:pt>
                <c:pt idx="25">
                  <c:v>0.46680469043701384</c:v>
                </c:pt>
                <c:pt idx="26">
                  <c:v>0.41104850299934881</c:v>
                </c:pt>
                <c:pt idx="27">
                  <c:v>0.35750758937626081</c:v>
                </c:pt>
                <c:pt idx="28">
                  <c:v>0.30606706341188089</c:v>
                </c:pt>
                <c:pt idx="29">
                  <c:v>0.25660952003118709</c:v>
                </c:pt>
                <c:pt idx="30">
                  <c:v>0.20904072450756891</c:v>
                </c:pt>
                <c:pt idx="31">
                  <c:v>0.16326467019638569</c:v>
                </c:pt>
                <c:pt idx="32">
                  <c:v>0.11919274902470953</c:v>
                </c:pt>
                <c:pt idx="33">
                  <c:v>7.6742871701668061E-2</c:v>
                </c:pt>
                <c:pt idx="34">
                  <c:v>3.5837551630014057E-2</c:v>
                </c:pt>
                <c:pt idx="35">
                  <c:v>3.5910546552865514E-3</c:v>
                </c:pt>
                <c:pt idx="36">
                  <c:v>4.1615297647815797E-2</c:v>
                </c:pt>
                <c:pt idx="37">
                  <c:v>7.8297891049398383E-2</c:v>
                </c:pt>
                <c:pt idx="38">
                  <c:v>0.11370577725231956</c:v>
                </c:pt>
                <c:pt idx="39">
                  <c:v>0.1478833603337425</c:v>
                </c:pt>
                <c:pt idx="40">
                  <c:v>0.18089727841796296</c:v>
                </c:pt>
                <c:pt idx="41">
                  <c:v>0.212787492946128</c:v>
                </c:pt>
                <c:pt idx="42">
                  <c:v>0.24360995502490029</c:v>
                </c:pt>
                <c:pt idx="43">
                  <c:v>0.27341047953460629</c:v>
                </c:pt>
                <c:pt idx="44">
                  <c:v>0.30222244349830729</c:v>
                </c:pt>
                <c:pt idx="45">
                  <c:v>0.33009723908906824</c:v>
                </c:pt>
                <c:pt idx="46">
                  <c:v>0.35706716614551598</c:v>
                </c:pt>
                <c:pt idx="47">
                  <c:v>0.3831700741391299</c:v>
                </c:pt>
                <c:pt idx="48">
                  <c:v>0.40844488338379131</c:v>
                </c:pt>
                <c:pt idx="49">
                  <c:v>0.43292094680375803</c:v>
                </c:pt>
                <c:pt idx="50">
                  <c:v>0.45663255599770325</c:v>
                </c:pt>
                <c:pt idx="51">
                  <c:v>0.47960316246477341</c:v>
                </c:pt>
                <c:pt idx="52">
                  <c:v>0.50186510299247</c:v>
                </c:pt>
                <c:pt idx="53">
                  <c:v>0.52344978188762292</c:v>
                </c:pt>
                <c:pt idx="54">
                  <c:v>0.54437938201038982</c:v>
                </c:pt>
                <c:pt idx="55">
                  <c:v>0.56467492337154745</c:v>
                </c:pt>
                <c:pt idx="56">
                  <c:v>0.58436991401114269</c:v>
                </c:pt>
                <c:pt idx="57">
                  <c:v>0.60347505800591905</c:v>
                </c:pt>
                <c:pt idx="58">
                  <c:v>0.62202125672004638</c:v>
                </c:pt>
                <c:pt idx="59">
                  <c:v>0.64001821427054351</c:v>
                </c:pt>
                <c:pt idx="60">
                  <c:v>0.65749846271294254</c:v>
                </c:pt>
                <c:pt idx="61">
                  <c:v>0.67447181436826487</c:v>
                </c:pt>
                <c:pt idx="62">
                  <c:v>0.69095821458666828</c:v>
                </c:pt>
                <c:pt idx="63">
                  <c:v>0.70698177634468951</c:v>
                </c:pt>
                <c:pt idx="64">
                  <c:v>0.7225431165274665</c:v>
                </c:pt>
                <c:pt idx="65">
                  <c:v>0.73767583682013682</c:v>
                </c:pt>
                <c:pt idx="66">
                  <c:v>0.75238412073954186</c:v>
                </c:pt>
                <c:pt idx="67">
                  <c:v>0.7666853999983142</c:v>
                </c:pt>
                <c:pt idx="68">
                  <c:v>0.78059348456872391</c:v>
                </c:pt>
                <c:pt idx="69">
                  <c:v>0.79411687621477245</c:v>
                </c:pt>
                <c:pt idx="70">
                  <c:v>0.80727250947683993</c:v>
                </c:pt>
                <c:pt idx="71">
                  <c:v>0.82007234708191523</c:v>
                </c:pt>
                <c:pt idx="72">
                  <c:v>0.83253061806368811</c:v>
                </c:pt>
                <c:pt idx="73">
                  <c:v>0.84465347511402133</c:v>
                </c:pt>
                <c:pt idx="74">
                  <c:v>0.85645926024982677</c:v>
                </c:pt>
                <c:pt idx="75">
                  <c:v>0.86795385831213323</c:v>
                </c:pt>
                <c:pt idx="76">
                  <c:v>0.87914130407873148</c:v>
                </c:pt>
                <c:pt idx="77">
                  <c:v>0.8900427297192629</c:v>
                </c:pt>
                <c:pt idx="78">
                  <c:v>0.90065541470711385</c:v>
                </c:pt>
                <c:pt idx="79">
                  <c:v>0.91099851840016888</c:v>
                </c:pt>
                <c:pt idx="80">
                  <c:v>0.9210756655667095</c:v>
                </c:pt>
                <c:pt idx="81">
                  <c:v>0.93089220711979748</c:v>
                </c:pt>
                <c:pt idx="82">
                  <c:v>0.94046216117601211</c:v>
                </c:pt>
                <c:pt idx="83">
                  <c:v>0.94979572801331391</c:v>
                </c:pt>
                <c:pt idx="84">
                  <c:v>0.958889519875608</c:v>
                </c:pt>
                <c:pt idx="85">
                  <c:v>0.96775810806866269</c:v>
                </c:pt>
                <c:pt idx="86">
                  <c:v>0.97640230350844348</c:v>
                </c:pt>
                <c:pt idx="87">
                  <c:v>0.98483700159075838</c:v>
                </c:pt>
                <c:pt idx="88">
                  <c:v>0.99305249433614984</c:v>
                </c:pt>
                <c:pt idx="89">
                  <c:v>1.0010805602775281</c:v>
                </c:pt>
                <c:pt idx="90">
                  <c:v>1.0089084554360013</c:v>
                </c:pt>
                <c:pt idx="91">
                  <c:v>1.0165370504857869</c:v>
                </c:pt>
                <c:pt idx="92">
                  <c:v>1.0240071446357959</c:v>
                </c:pt>
                <c:pt idx="93">
                  <c:v>1.0312598061224811</c:v>
                </c:pt>
                <c:pt idx="94">
                  <c:v>1.0383611493635334</c:v>
                </c:pt>
                <c:pt idx="95">
                  <c:v>1.0452928732870783</c:v>
                </c:pt>
                <c:pt idx="96">
                  <c:v>1.0520533396012848</c:v>
                </c:pt>
                <c:pt idx="97">
                  <c:v>1.058702460368824</c:v>
                </c:pt>
                <c:pt idx="98">
                  <c:v>1.0651076722702513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DA-4B02-A48C-8E162C77B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125035"/>
        <c:axId val="1071411548"/>
      </c:scatterChart>
      <c:valAx>
        <c:axId val="20781250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71411548"/>
        <c:crosses val="autoZero"/>
        <c:crossBetween val="midCat"/>
      </c:valAx>
      <c:valAx>
        <c:axId val="10714115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78125035"/>
        <c:crosses val="autoZero"/>
        <c:crossBetween val="midCat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Aktivitások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v>Aktivitás(thf)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UNIFAC!$G$58:$G$156</c:f>
              <c:numCache>
                <c:formatCode>General</c:formatCode>
                <c:ptCount val="99"/>
                <c:pt idx="0">
                  <c:v>26.230008234101739</c:v>
                </c:pt>
                <c:pt idx="1">
                  <c:v>21.500484564892702</c:v>
                </c:pt>
                <c:pt idx="2">
                  <c:v>17.801887229879533</c:v>
                </c:pt>
                <c:pt idx="3">
                  <c:v>14.926459250856212</c:v>
                </c:pt>
                <c:pt idx="4">
                  <c:v>12.67414947764059</c:v>
                </c:pt>
                <c:pt idx="5">
                  <c:v>10.889982702759653</c:v>
                </c:pt>
                <c:pt idx="6">
                  <c:v>9.4593420310017429</c:v>
                </c:pt>
                <c:pt idx="7">
                  <c:v>8.2985922807678687</c:v>
                </c:pt>
                <c:pt idx="8">
                  <c:v>7.3463378545557454</c:v>
                </c:pt>
                <c:pt idx="9">
                  <c:v>6.5570621199166927</c:v>
                </c:pt>
                <c:pt idx="10">
                  <c:v>5.8966787223020054</c:v>
                </c:pt>
                <c:pt idx="11">
                  <c:v>5.3393193196046953</c:v>
                </c:pt>
                <c:pt idx="12">
                  <c:v>4.8651573403950499</c:v>
                </c:pt>
                <c:pt idx="13">
                  <c:v>4.4588235986540203</c:v>
                </c:pt>
                <c:pt idx="14">
                  <c:v>4.1082332903648755</c:v>
                </c:pt>
                <c:pt idx="15">
                  <c:v>3.8038927007940635</c:v>
                </c:pt>
                <c:pt idx="16">
                  <c:v>3.5381566402579701</c:v>
                </c:pt>
                <c:pt idx="17">
                  <c:v>3.3049171277162359</c:v>
                </c:pt>
                <c:pt idx="18">
                  <c:v>3.099168696948285</c:v>
                </c:pt>
                <c:pt idx="19">
                  <c:v>2.9168586440352975</c:v>
                </c:pt>
                <c:pt idx="20">
                  <c:v>2.7546181700282335</c:v>
                </c:pt>
                <c:pt idx="21">
                  <c:v>2.6096814518130715</c:v>
                </c:pt>
                <c:pt idx="22">
                  <c:v>2.4797169370041914</c:v>
                </c:pt>
                <c:pt idx="23">
                  <c:v>2.3627921086862131</c:v>
                </c:pt>
                <c:pt idx="24">
                  <c:v>2.2572417228116706</c:v>
                </c:pt>
                <c:pt idx="25">
                  <c:v>2.1616994488133416</c:v>
                </c:pt>
                <c:pt idx="26">
                  <c:v>2.0749355223122641</c:v>
                </c:pt>
                <c:pt idx="27">
                  <c:v>1.995956245798244</c:v>
                </c:pt>
                <c:pt idx="28">
                  <c:v>1.9238877654273001</c:v>
                </c:pt>
                <c:pt idx="29">
                  <c:v>1.8579674554059844</c:v>
                </c:pt>
                <c:pt idx="30">
                  <c:v>1.7975416888133091</c:v>
                </c:pt>
                <c:pt idx="31">
                  <c:v>1.7420408275547392</c:v>
                </c:pt>
                <c:pt idx="32">
                  <c:v>1.6909659328817641</c:v>
                </c:pt>
                <c:pt idx="33">
                  <c:v>1.6438780736863334</c:v>
                </c:pt>
                <c:pt idx="34">
                  <c:v>1.6003944930870193</c:v>
                </c:pt>
                <c:pt idx="35">
                  <c:v>1.5601780744387972</c:v>
                </c:pt>
                <c:pt idx="36">
                  <c:v>1.5229242016368769</c:v>
                </c:pt>
                <c:pt idx="37">
                  <c:v>1.4883790848444338</c:v>
                </c:pt>
                <c:pt idx="38">
                  <c:v>1.456286149989386</c:v>
                </c:pt>
                <c:pt idx="39">
                  <c:v>1.426438286729959</c:v>
                </c:pt>
                <c:pt idx="40">
                  <c:v>1.3986471263278923</c:v>
                </c:pt>
                <c:pt idx="41">
                  <c:v>1.3727480617092176</c:v>
                </c:pt>
                <c:pt idx="42">
                  <c:v>1.3485838878865912</c:v>
                </c:pt>
                <c:pt idx="43">
                  <c:v>1.326019541917252</c:v>
                </c:pt>
                <c:pt idx="44">
                  <c:v>1.3049315553215033</c:v>
                </c:pt>
                <c:pt idx="45">
                  <c:v>1.2852035849680226</c:v>
                </c:pt>
                <c:pt idx="46">
                  <c:v>1.2667402197525961</c:v>
                </c:pt>
                <c:pt idx="47">
                  <c:v>1.2494424750509003</c:v>
                </c:pt>
                <c:pt idx="48">
                  <c:v>1.2332268121861811</c:v>
                </c:pt>
                <c:pt idx="49">
                  <c:v>1.2180234767276257</c:v>
                </c:pt>
                <c:pt idx="50">
                  <c:v>1.2037533588547393</c:v>
                </c:pt>
                <c:pt idx="51">
                  <c:v>1.1903629739577231</c:v>
                </c:pt>
                <c:pt idx="52">
                  <c:v>1.1777831355697679</c:v>
                </c:pt>
                <c:pt idx="53">
                  <c:v>1.1659655961103919</c:v>
                </c:pt>
                <c:pt idx="54">
                  <c:v>1.1548562562525848</c:v>
                </c:pt>
                <c:pt idx="55">
                  <c:v>1.1444205326682853</c:v>
                </c:pt>
                <c:pt idx="56">
                  <c:v>1.1345986873493279</c:v>
                </c:pt>
                <c:pt idx="57">
                  <c:v>1.1253684511737969</c:v>
                </c:pt>
                <c:pt idx="58">
                  <c:v>1.1166877003257532</c:v>
                </c:pt>
                <c:pt idx="59">
                  <c:v>1.1085227194849452</c:v>
                </c:pt>
                <c:pt idx="60">
                  <c:v>1.1008428631495148</c:v>
                </c:pt>
                <c:pt idx="61">
                  <c:v>1.0936217006251776</c:v>
                </c:pt>
                <c:pt idx="62">
                  <c:v>1.0868314850662393</c:v>
                </c:pt>
                <c:pt idx="63">
                  <c:v>1.0804411771872315</c:v>
                </c:pt>
                <c:pt idx="64">
                  <c:v>1.0744419374497667</c:v>
                </c:pt>
                <c:pt idx="65">
                  <c:v>1.0687991279334446</c:v>
                </c:pt>
                <c:pt idx="66">
                  <c:v>1.0635013620814924</c:v>
                </c:pt>
                <c:pt idx="67">
                  <c:v>1.0585239117132956</c:v>
                </c:pt>
                <c:pt idx="68">
                  <c:v>1.0538511989721542</c:v>
                </c:pt>
                <c:pt idx="69">
                  <c:v>1.0494731639220984</c:v>
                </c:pt>
                <c:pt idx="70">
                  <c:v>1.0453678203938761</c:v>
                </c:pt>
                <c:pt idx="71">
                  <c:v>1.0415186793442355</c:v>
                </c:pt>
                <c:pt idx="72">
                  <c:v>1.0379166139169735</c:v>
                </c:pt>
                <c:pt idx="73">
                  <c:v>1.0345510400688587</c:v>
                </c:pt>
                <c:pt idx="74">
                  <c:v>1.0314061226645974</c:v>
                </c:pt>
                <c:pt idx="75">
                  <c:v>1.0284724242739929</c:v>
                </c:pt>
                <c:pt idx="76">
                  <c:v>1.0257376829178393</c:v>
                </c:pt>
                <c:pt idx="77">
                  <c:v>1.0231942509822747</c:v>
                </c:pt>
                <c:pt idx="78">
                  <c:v>1.0208352661476419</c:v>
                </c:pt>
                <c:pt idx="79">
                  <c:v>1.0186473726800021</c:v>
                </c:pt>
                <c:pt idx="80">
                  <c:v>1.0166200262490204</c:v>
                </c:pt>
                <c:pt idx="81">
                  <c:v>1.014749559630336</c:v>
                </c:pt>
                <c:pt idx="82">
                  <c:v>1.0130314470834407</c:v>
                </c:pt>
                <c:pt idx="83">
                  <c:v>1.0114484478343468</c:v>
                </c:pt>
                <c:pt idx="84">
                  <c:v>1.0100022134250886</c:v>
                </c:pt>
                <c:pt idx="85">
                  <c:v>1.0086890921416081</c:v>
                </c:pt>
                <c:pt idx="86">
                  <c:v>1.0074970612959162</c:v>
                </c:pt>
                <c:pt idx="87">
                  <c:v>1.0064197397677361</c:v>
                </c:pt>
                <c:pt idx="88">
                  <c:v>1.0054531815109635</c:v>
                </c:pt>
                <c:pt idx="89">
                  <c:v>1.0045968509010081</c:v>
                </c:pt>
                <c:pt idx="90">
                  <c:v>1.0038407009521761</c:v>
                </c:pt>
                <c:pt idx="91">
                  <c:v>1.0031802627888176</c:v>
                </c:pt>
                <c:pt idx="92">
                  <c:v>1.002612370686941</c:v>
                </c:pt>
                <c:pt idx="93">
                  <c:v>1.0021328342989992</c:v>
                </c:pt>
                <c:pt idx="94">
                  <c:v>1.0017377694246694</c:v>
                </c:pt>
                <c:pt idx="95">
                  <c:v>1.0014244165223884</c:v>
                </c:pt>
                <c:pt idx="96">
                  <c:v>1.001185846411442</c:v>
                </c:pt>
                <c:pt idx="97">
                  <c:v>1.0010207422335524</c:v>
                </c:pt>
                <c:pt idx="98">
                  <c:v>1.0009277189338495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9B-4565-A2C3-785F1C01EC55}"/>
            </c:ext>
          </c:extLst>
        </c:ser>
        <c:ser>
          <c:idx val="1"/>
          <c:order val="1"/>
          <c:tx>
            <c:v>Aktivitás(Water)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UNIFAC!$L$58:$L$156</c:f>
              <c:numCache>
                <c:formatCode>General</c:formatCode>
                <c:ptCount val="99"/>
                <c:pt idx="0">
                  <c:v>1.0020712975702177</c:v>
                </c:pt>
                <c:pt idx="1">
                  <c:v>1.0050373355436621</c:v>
                </c:pt>
                <c:pt idx="2">
                  <c:v>1.0098847692684698</c:v>
                </c:pt>
                <c:pt idx="3">
                  <c:v>1.016336736220655</c:v>
                </c:pt>
                <c:pt idx="4">
                  <c:v>1.0241726366527071</c:v>
                </c:pt>
                <c:pt idx="5">
                  <c:v>1.0332372962169187</c:v>
                </c:pt>
                <c:pt idx="6">
                  <c:v>1.0433896064122072</c:v>
                </c:pt>
                <c:pt idx="7">
                  <c:v>1.0545083677356293</c:v>
                </c:pt>
                <c:pt idx="8">
                  <c:v>1.0665201618002136</c:v>
                </c:pt>
                <c:pt idx="9">
                  <c:v>1.0793217753293742</c:v>
                </c:pt>
                <c:pt idx="10">
                  <c:v>1.0928642566171232</c:v>
                </c:pt>
                <c:pt idx="11">
                  <c:v>1.1070819466515294</c:v>
                </c:pt>
                <c:pt idx="12">
                  <c:v>1.1219223303896153</c:v>
                </c:pt>
                <c:pt idx="13">
                  <c:v>1.1373356694085233</c:v>
                </c:pt>
                <c:pt idx="14">
                  <c:v>1.1532851524392485</c:v>
                </c:pt>
                <c:pt idx="15">
                  <c:v>1.1697368910683987</c:v>
                </c:pt>
                <c:pt idx="16">
                  <c:v>1.1866450401931905</c:v>
                </c:pt>
                <c:pt idx="17">
                  <c:v>1.2039908628746623</c:v>
                </c:pt>
                <c:pt idx="18">
                  <c:v>1.2217464142298158</c:v>
                </c:pt>
                <c:pt idx="19">
                  <c:v>1.2398743097275187</c:v>
                </c:pt>
                <c:pt idx="20">
                  <c:v>1.258356019525396</c:v>
                </c:pt>
                <c:pt idx="21">
                  <c:v>1.2771732265276095</c:v>
                </c:pt>
                <c:pt idx="22">
                  <c:v>1.2963066883195289</c:v>
                </c:pt>
                <c:pt idx="23">
                  <c:v>1.3157296787481847</c:v>
                </c:pt>
                <c:pt idx="24">
                  <c:v>1.335427104374733</c:v>
                </c:pt>
                <c:pt idx="25">
                  <c:v>1.3553910408987944</c:v>
                </c:pt>
                <c:pt idx="26">
                  <c:v>1.3755884134251497</c:v>
                </c:pt>
                <c:pt idx="27">
                  <c:v>1.3960065095489376</c:v>
                </c:pt>
                <c:pt idx="28">
                  <c:v>1.4166302005556182</c:v>
                </c:pt>
                <c:pt idx="29">
                  <c:v>1.437454159703748</c:v>
                </c:pt>
                <c:pt idx="30">
                  <c:v>1.4584573660060582</c:v>
                </c:pt>
                <c:pt idx="31">
                  <c:v>1.4796308709269055</c:v>
                </c:pt>
                <c:pt idx="32">
                  <c:v>1.5009634089181167</c:v>
                </c:pt>
                <c:pt idx="33">
                  <c:v>1.5224414414457503</c:v>
                </c:pt>
                <c:pt idx="34">
                  <c:v>1.5440558224794587</c:v>
                </c:pt>
                <c:pt idx="35">
                  <c:v>1.5657908310021913</c:v>
                </c:pt>
                <c:pt idx="36">
                  <c:v>1.5876383557360934</c:v>
                </c:pt>
                <c:pt idx="37">
                  <c:v>1.6095997672696347</c:v>
                </c:pt>
                <c:pt idx="38">
                  <c:v>1.6316556561988165</c:v>
                </c:pt>
                <c:pt idx="39">
                  <c:v>1.6537806816523972</c:v>
                </c:pt>
                <c:pt idx="40">
                  <c:v>1.6759877777075762</c:v>
                </c:pt>
                <c:pt idx="41">
                  <c:v>1.6982564517593981</c:v>
                </c:pt>
                <c:pt idx="42">
                  <c:v>1.7205861626087484</c:v>
                </c:pt>
                <c:pt idx="43">
                  <c:v>1.7429727085740614</c:v>
                </c:pt>
                <c:pt idx="44">
                  <c:v>1.765392481643516</c:v>
                </c:pt>
                <c:pt idx="45">
                  <c:v>1.7878510658347573</c:v>
                </c:pt>
                <c:pt idx="46">
                  <c:v>1.8103388012090065</c:v>
                </c:pt>
                <c:pt idx="47">
                  <c:v>1.8328415204290243</c:v>
                </c:pt>
                <c:pt idx="48">
                  <c:v>1.8553605470104833</c:v>
                </c:pt>
                <c:pt idx="49">
                  <c:v>1.8778929757114915</c:v>
                </c:pt>
                <c:pt idx="50">
                  <c:v>1.9004240214343959</c:v>
                </c:pt>
                <c:pt idx="51">
                  <c:v>1.9229518806133299</c:v>
                </c:pt>
                <c:pt idx="52">
                  <c:v>1.9454612117666612</c:v>
                </c:pt>
                <c:pt idx="53">
                  <c:v>1.967963719943076</c:v>
                </c:pt>
                <c:pt idx="54">
                  <c:v>1.9904390942592263</c:v>
                </c:pt>
                <c:pt idx="55">
                  <c:v>2.0128937176337609</c:v>
                </c:pt>
                <c:pt idx="56">
                  <c:v>2.0353115906919328</c:v>
                </c:pt>
                <c:pt idx="57">
                  <c:v>2.0576932054963981</c:v>
                </c:pt>
                <c:pt idx="58">
                  <c:v>2.0800421331374026</c:v>
                </c:pt>
                <c:pt idx="59">
                  <c:v>2.1023304338448865</c:v>
                </c:pt>
                <c:pt idx="60">
                  <c:v>2.1245809614786686</c:v>
                </c:pt>
                <c:pt idx="61">
                  <c:v>2.1467748881071804</c:v>
                </c:pt>
                <c:pt idx="62">
                  <c:v>2.1689100996871367</c:v>
                </c:pt>
                <c:pt idx="63">
                  <c:v>2.1909850373850341</c:v>
                </c:pt>
                <c:pt idx="64">
                  <c:v>2.2129899403686397</c:v>
                </c:pt>
                <c:pt idx="65">
                  <c:v>2.2349336586392212</c:v>
                </c:pt>
                <c:pt idx="66">
                  <c:v>2.2568064915701043</c:v>
                </c:pt>
                <c:pt idx="67">
                  <c:v>2.2785990480954545</c:v>
                </c:pt>
                <c:pt idx="68">
                  <c:v>2.3003119571372608</c:v>
                </c:pt>
                <c:pt idx="69">
                  <c:v>2.3219449287223619</c:v>
                </c:pt>
                <c:pt idx="70">
                  <c:v>2.3434901006557469</c:v>
                </c:pt>
                <c:pt idx="71">
                  <c:v>2.3649390824905629</c:v>
                </c:pt>
                <c:pt idx="72">
                  <c:v>2.3863048130529481</c:v>
                </c:pt>
                <c:pt idx="73">
                  <c:v>2.4075774392562002</c:v>
                </c:pt>
                <c:pt idx="74">
                  <c:v>2.4287635462045327</c:v>
                </c:pt>
                <c:pt idx="75">
                  <c:v>2.449854111526665</c:v>
                </c:pt>
                <c:pt idx="76">
                  <c:v>2.4708280774113907</c:v>
                </c:pt>
                <c:pt idx="77">
                  <c:v>2.4917171276949279</c:v>
                </c:pt>
                <c:pt idx="78">
                  <c:v>2.5124957837571413</c:v>
                </c:pt>
                <c:pt idx="79">
                  <c:v>2.5331767827328093</c:v>
                </c:pt>
                <c:pt idx="80">
                  <c:v>2.5537403557692357</c:v>
                </c:pt>
                <c:pt idx="81">
                  <c:v>2.5741877562453204</c:v>
                </c:pt>
                <c:pt idx="82">
                  <c:v>2.5945404995602073</c:v>
                </c:pt>
                <c:pt idx="83">
                  <c:v>2.6147778410437672</c:v>
                </c:pt>
                <c:pt idx="84">
                  <c:v>2.6348915989702157</c:v>
                </c:pt>
                <c:pt idx="85">
                  <c:v>2.6549071101216049</c:v>
                </c:pt>
                <c:pt idx="86">
                  <c:v>2.6747914147545706</c:v>
                </c:pt>
                <c:pt idx="87">
                  <c:v>2.6945634945056041</c:v>
                </c:pt>
                <c:pt idx="88">
                  <c:v>2.714182657461889</c:v>
                </c:pt>
                <c:pt idx="89">
                  <c:v>2.7337297290950531</c:v>
                </c:pt>
                <c:pt idx="90">
                  <c:v>2.7531392325486816</c:v>
                </c:pt>
                <c:pt idx="91">
                  <c:v>2.7723969389213865</c:v>
                </c:pt>
                <c:pt idx="92">
                  <c:v>2.7916033523022605</c:v>
                </c:pt>
                <c:pt idx="93">
                  <c:v>2.8105785986969813</c:v>
                </c:pt>
                <c:pt idx="94">
                  <c:v>2.8294926235412041</c:v>
                </c:pt>
                <c:pt idx="95">
                  <c:v>2.8482827712828835</c:v>
                </c:pt>
                <c:pt idx="96">
                  <c:v>2.8669205753118985</c:v>
                </c:pt>
                <c:pt idx="97">
                  <c:v>2.8855706576141378</c:v>
                </c:pt>
                <c:pt idx="98">
                  <c:v>2.9038427938232765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9B-4565-A2C3-785F1C01E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508880"/>
        <c:axId val="1141295348"/>
      </c:scatterChart>
      <c:valAx>
        <c:axId val="95950888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X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41295348"/>
        <c:crosses val="autoZero"/>
        <c:crossBetween val="midCat"/>
      </c:valAx>
      <c:valAx>
        <c:axId val="11412953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Aktivitás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59508880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L-W
dH meghatározás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Munka1!$T$57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0"/>
            <c:dispEq val="0"/>
          </c:trendline>
          <c:xVal>
            <c:numRef>
              <c:f>Munka1!$B$58:$B$156</c:f>
              <c:numCache>
                <c:formatCode>General</c:formatCode>
                <c:ptCount val="99"/>
                <c:pt idx="0">
                  <c:v>2.8890782743899493E-3</c:v>
                </c:pt>
                <c:pt idx="1">
                  <c:v>2.9443540347823022E-3</c:v>
                </c:pt>
                <c:pt idx="2">
                  <c:v>2.9523497772543615E-3</c:v>
                </c:pt>
                <c:pt idx="3">
                  <c:v>2.954617320239738E-3</c:v>
                </c:pt>
                <c:pt idx="4">
                  <c:v>2.9579376941305602E-3</c:v>
                </c:pt>
                <c:pt idx="5">
                  <c:v>2.9600386202158855E-3</c:v>
                </c:pt>
                <c:pt idx="6">
                  <c:v>2.9633711969790587E-3</c:v>
                </c:pt>
                <c:pt idx="7">
                  <c:v>2.9635468036354777E-3</c:v>
                </c:pt>
                <c:pt idx="8">
                  <c:v>2.9638102526471596E-3</c:v>
                </c:pt>
                <c:pt idx="9">
                  <c:v>2.9639859113450477E-3</c:v>
                </c:pt>
                <c:pt idx="10">
                  <c:v>2.9641615908660001E-3</c:v>
                </c:pt>
                <c:pt idx="11">
                  <c:v>2.9644251491987767E-3</c:v>
                </c:pt>
                <c:pt idx="12">
                  <c:v>2.9647766332244409E-3</c:v>
                </c:pt>
                <c:pt idx="13">
                  <c:v>2.9656557080488472E-3</c:v>
                </c:pt>
                <c:pt idx="14">
                  <c:v>2.9667112862021921E-3</c:v>
                </c:pt>
                <c:pt idx="15">
                  <c:v>2.9677676160557252E-3</c:v>
                </c:pt>
                <c:pt idx="16">
                  <c:v>2.968824698412685E-3</c:v>
                </c:pt>
                <c:pt idx="17">
                  <c:v>2.9696180044946237E-3</c:v>
                </c:pt>
                <c:pt idx="18">
                  <c:v>2.9702353135066446E-3</c:v>
                </c:pt>
                <c:pt idx="19">
                  <c:v>2.9703235214596844E-3</c:v>
                </c:pt>
                <c:pt idx="20">
                  <c:v>2.9699707210782407E-3</c:v>
                </c:pt>
                <c:pt idx="21">
                  <c:v>2.9693535220312759E-3</c:v>
                </c:pt>
                <c:pt idx="22">
                  <c:v>2.9685603572322783E-3</c:v>
                </c:pt>
                <c:pt idx="23">
                  <c:v>2.9673273872128057E-3</c:v>
                </c:pt>
                <c:pt idx="24">
                  <c:v>2.9657436442037683E-3</c:v>
                </c:pt>
                <c:pt idx="25">
                  <c:v>2.963634614768635E-3</c:v>
                </c:pt>
                <c:pt idx="26">
                  <c:v>2.9608272371282238E-3</c:v>
                </c:pt>
                <c:pt idx="27">
                  <c:v>2.9568009372443957E-3</c:v>
                </c:pt>
                <c:pt idx="28">
                  <c:v>2.9540064853203658E-3</c:v>
                </c:pt>
                <c:pt idx="31">
                  <c:v>29</c:v>
                </c:pt>
                <c:pt idx="32">
                  <c:v>9.4674909999999954</c:v>
                </c:pt>
                <c:pt idx="33">
                  <c:v>9.2654355344657509E-13</c:v>
                </c:pt>
                <c:pt idx="34">
                  <c:v>16.04</c:v>
                </c:pt>
                <c:pt idx="35">
                  <c:v>0.33656991895418631</c:v>
                </c:pt>
                <c:pt idx="37">
                  <c:v>1.6306243350749418E-3</c:v>
                </c:pt>
                <c:pt idx="38">
                  <c:v>23.331</c:v>
                </c:pt>
                <c:pt idx="39">
                  <c:v>7.2908989593511705E-2</c:v>
                </c:pt>
              </c:numCache>
            </c:numRef>
          </c:xVal>
          <c:yVal>
            <c:numRef>
              <c:f>Munka1!$T$58:$T$156</c:f>
              <c:numCache>
                <c:formatCode>General</c:formatCode>
                <c:ptCount val="99"/>
                <c:pt idx="0">
                  <c:v>0.23525945064076584</c:v>
                </c:pt>
                <c:pt idx="1">
                  <c:v>2.9894400366172767E-2</c:v>
                </c:pt>
                <c:pt idx="2">
                  <c:v>8.5848455118216329E-5</c:v>
                </c:pt>
                <c:pt idx="3">
                  <c:v>-8.3723860957785456E-3</c:v>
                </c:pt>
                <c:pt idx="4">
                  <c:v>-2.0761579917516395E-2</c:v>
                </c:pt>
                <c:pt idx="5">
                  <c:v>-2.8603000989342122E-2</c:v>
                </c:pt>
                <c:pt idx="6">
                  <c:v>-4.1045064676340538E-2</c:v>
                </c:pt>
                <c:pt idx="7">
                  <c:v>-4.1700811275391506E-2</c:v>
                </c:pt>
                <c:pt idx="8">
                  <c:v>-4.2684600388037883E-2</c:v>
                </c:pt>
                <c:pt idx="9">
                  <c:v>-4.3340572633024994E-2</c:v>
                </c:pt>
                <c:pt idx="10">
                  <c:v>-4.3996635168996948E-2</c:v>
                </c:pt>
                <c:pt idx="11">
                  <c:v>-4.498089830933738E-2</c:v>
                </c:pt>
                <c:pt idx="12">
                  <c:v>-4.6293565355626794E-2</c:v>
                </c:pt>
                <c:pt idx="13">
                  <c:v>-4.9576814859245817E-2</c:v>
                </c:pt>
                <c:pt idx="14">
                  <c:v>-5.351969992369876E-2</c:v>
                </c:pt>
                <c:pt idx="15">
                  <c:v>-5.7465845888009945E-2</c:v>
                </c:pt>
                <c:pt idx="16">
                  <c:v>-6.1415256799166491E-2</c:v>
                </c:pt>
                <c:pt idx="17">
                  <c:v>-6.4379460042198217E-2</c:v>
                </c:pt>
                <c:pt idx="18">
                  <c:v>-6.6686223827589056E-2</c:v>
                </c:pt>
                <c:pt idx="19">
                  <c:v>-6.7015852448376392E-2</c:v>
                </c:pt>
                <c:pt idx="20">
                  <c:v>-6.5697474389780783E-2</c:v>
                </c:pt>
                <c:pt idx="21">
                  <c:v>-6.3391187876330468E-2</c:v>
                </c:pt>
                <c:pt idx="22">
                  <c:v>-6.042759776104116E-2</c:v>
                </c:pt>
                <c:pt idx="23">
                  <c:v>-5.5821221853545447E-2</c:v>
                </c:pt>
                <c:pt idx="24">
                  <c:v>-4.9905264164993995E-2</c:v>
                </c:pt>
                <c:pt idx="25">
                  <c:v>-4.2028718415400769E-2</c:v>
                </c:pt>
                <c:pt idx="26">
                  <c:v>-3.1546868703647174E-2</c:v>
                </c:pt>
                <c:pt idx="27">
                  <c:v>-1.6519535803293701E-2</c:v>
                </c:pt>
                <c:pt idx="28">
                  <c:v>-6.0936861501689806E-3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7E-45A9-8146-D3F259DC269E}"/>
            </c:ext>
          </c:extLst>
        </c:ser>
        <c:ser>
          <c:idx val="1"/>
          <c:order val="1"/>
          <c:tx>
            <c:strRef>
              <c:f>Munka1!$U$57</c:f>
              <c:strCache>
                <c:ptCount val="1"/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trendline>
            <c:spPr>
              <a:ln w="19050">
                <a:solidFill>
                  <a:srgbClr val="000000">
                    <a:alpha val="0"/>
                  </a:srgbClr>
                </a:solidFill>
              </a:ln>
            </c:spPr>
            <c:trendlineType val="linear"/>
            <c:dispRSqr val="1"/>
            <c:dispEq val="0"/>
            <c:trendlineLbl>
              <c:numFmt formatCode="General" sourceLinked="0"/>
            </c:trendlineLbl>
          </c:trendline>
          <c:xVal>
            <c:numRef>
              <c:f>Munka1!$B$58:$B$156</c:f>
              <c:numCache>
                <c:formatCode>General</c:formatCode>
                <c:ptCount val="99"/>
                <c:pt idx="0">
                  <c:v>2.8890782743899493E-3</c:v>
                </c:pt>
                <c:pt idx="1">
                  <c:v>2.9443540347823022E-3</c:v>
                </c:pt>
                <c:pt idx="2">
                  <c:v>2.9523497772543615E-3</c:v>
                </c:pt>
                <c:pt idx="3">
                  <c:v>2.954617320239738E-3</c:v>
                </c:pt>
                <c:pt idx="4">
                  <c:v>2.9579376941305602E-3</c:v>
                </c:pt>
                <c:pt idx="5">
                  <c:v>2.9600386202158855E-3</c:v>
                </c:pt>
                <c:pt idx="6">
                  <c:v>2.9633711969790587E-3</c:v>
                </c:pt>
                <c:pt idx="7">
                  <c:v>2.9635468036354777E-3</c:v>
                </c:pt>
                <c:pt idx="8">
                  <c:v>2.9638102526471596E-3</c:v>
                </c:pt>
                <c:pt idx="9">
                  <c:v>2.9639859113450477E-3</c:v>
                </c:pt>
                <c:pt idx="10">
                  <c:v>2.9641615908660001E-3</c:v>
                </c:pt>
                <c:pt idx="11">
                  <c:v>2.9644251491987767E-3</c:v>
                </c:pt>
                <c:pt idx="12">
                  <c:v>2.9647766332244409E-3</c:v>
                </c:pt>
                <c:pt idx="13">
                  <c:v>2.9656557080488472E-3</c:v>
                </c:pt>
                <c:pt idx="14">
                  <c:v>2.9667112862021921E-3</c:v>
                </c:pt>
                <c:pt idx="15">
                  <c:v>2.9677676160557252E-3</c:v>
                </c:pt>
                <c:pt idx="16">
                  <c:v>2.968824698412685E-3</c:v>
                </c:pt>
                <c:pt idx="17">
                  <c:v>2.9696180044946237E-3</c:v>
                </c:pt>
                <c:pt idx="18">
                  <c:v>2.9702353135066446E-3</c:v>
                </c:pt>
                <c:pt idx="19">
                  <c:v>2.9703235214596844E-3</c:v>
                </c:pt>
                <c:pt idx="20">
                  <c:v>2.9699707210782407E-3</c:v>
                </c:pt>
                <c:pt idx="21">
                  <c:v>2.9693535220312759E-3</c:v>
                </c:pt>
                <c:pt idx="22">
                  <c:v>2.9685603572322783E-3</c:v>
                </c:pt>
                <c:pt idx="23">
                  <c:v>2.9673273872128057E-3</c:v>
                </c:pt>
                <c:pt idx="24">
                  <c:v>2.9657436442037683E-3</c:v>
                </c:pt>
                <c:pt idx="25">
                  <c:v>2.963634614768635E-3</c:v>
                </c:pt>
                <c:pt idx="26">
                  <c:v>2.9608272371282238E-3</c:v>
                </c:pt>
                <c:pt idx="27">
                  <c:v>2.9568009372443957E-3</c:v>
                </c:pt>
                <c:pt idx="28">
                  <c:v>2.9540064853203658E-3</c:v>
                </c:pt>
                <c:pt idx="31">
                  <c:v>29</c:v>
                </c:pt>
                <c:pt idx="32">
                  <c:v>9.4674909999999954</c:v>
                </c:pt>
                <c:pt idx="33">
                  <c:v>9.2654355344657509E-13</c:v>
                </c:pt>
                <c:pt idx="34">
                  <c:v>16.04</c:v>
                </c:pt>
                <c:pt idx="35">
                  <c:v>0.33656991895418631</c:v>
                </c:pt>
                <c:pt idx="37">
                  <c:v>1.6306243350749418E-3</c:v>
                </c:pt>
                <c:pt idx="38">
                  <c:v>23.331</c:v>
                </c:pt>
                <c:pt idx="39">
                  <c:v>7.2908989593511705E-2</c:v>
                </c:pt>
              </c:numCache>
            </c:numRef>
          </c:xVal>
          <c:yVal>
            <c:numRef>
              <c:f>Munka1!$U$58:$U$156</c:f>
              <c:numCache>
                <c:formatCode>General</c:formatCode>
                <c:ptCount val="99"/>
                <c:pt idx="0">
                  <c:v>-1.0378596489658474</c:v>
                </c:pt>
                <c:pt idx="1">
                  <c:v>-1.3193813391247795</c:v>
                </c:pt>
                <c:pt idx="2">
                  <c:v>-1.3602406251671972</c:v>
                </c:pt>
                <c:pt idx="3">
                  <c:v>-1.3718343731111244</c:v>
                </c:pt>
                <c:pt idx="4">
                  <c:v>-1.3888161854275607</c:v>
                </c:pt>
                <c:pt idx="5">
                  <c:v>-1.399564310638572</c:v>
                </c:pt>
                <c:pt idx="6">
                  <c:v>-1.416618351769678</c:v>
                </c:pt>
                <c:pt idx="7">
                  <c:v>-1.4175171639719069</c:v>
                </c:pt>
                <c:pt idx="8">
                  <c:v>-1.4188656134450173</c:v>
                </c:pt>
                <c:pt idx="9">
                  <c:v>-1.4197647339105988</c:v>
                </c:pt>
                <c:pt idx="10">
                  <c:v>-1.4206639777259231</c:v>
                </c:pt>
                <c:pt idx="11">
                  <c:v>-1.4220130747852175</c:v>
                </c:pt>
                <c:pt idx="12">
                  <c:v>-1.4238123028253717</c:v>
                </c:pt>
                <c:pt idx="13">
                  <c:v>-1.4283125339912603</c:v>
                </c:pt>
                <c:pt idx="14">
                  <c:v>-1.4337168901799704</c:v>
                </c:pt>
                <c:pt idx="15">
                  <c:v>-1.4391257011534007</c:v>
                </c:pt>
                <c:pt idx="16">
                  <c:v>-1.4445389724219035</c:v>
                </c:pt>
                <c:pt idx="17">
                  <c:v>-1.4486018562618757</c:v>
                </c:pt>
                <c:pt idx="18">
                  <c:v>-1.4517636152244617</c:v>
                </c:pt>
                <c:pt idx="19">
                  <c:v>-1.4522154193058359</c:v>
                </c:pt>
                <c:pt idx="20">
                  <c:v>-1.4504083893503259</c:v>
                </c:pt>
                <c:pt idx="21">
                  <c:v>-1.4472472823912819</c:v>
                </c:pt>
                <c:pt idx="22">
                  <c:v>-1.4431852361504243</c:v>
                </c:pt>
                <c:pt idx="23">
                  <c:v>-1.4368714881811573</c:v>
                </c:pt>
                <c:pt idx="24">
                  <c:v>-1.4287627269932599</c:v>
                </c:pt>
                <c:pt idx="25">
                  <c:v>-1.4179666163038036</c:v>
                </c:pt>
                <c:pt idx="26">
                  <c:v>-1.4035994134767475</c:v>
                </c:pt>
                <c:pt idx="27">
                  <c:v>-1.3830016510489191</c:v>
                </c:pt>
                <c:pt idx="28">
                  <c:v>-1.3687109534400628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7E-45A9-8146-D3F259DC2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443375"/>
        <c:axId val="1524259441"/>
      </c:scatterChart>
      <c:valAx>
        <c:axId val="110544337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1/T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24259441"/>
        <c:crosses val="autoZero"/>
        <c:crossBetween val="midCat"/>
      </c:valAx>
      <c:valAx>
        <c:axId val="15242594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000" b="0" i="0">
                    <a:solidFill>
                      <a:srgbClr val="000000"/>
                    </a:solidFill>
                    <a:latin typeface="+mn-lt"/>
                  </a:rPr>
                  <a:t>ln(tenzió)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05443375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7" Type="http://schemas.openxmlformats.org/officeDocument/2006/relationships/chart" Target="../charts/chart67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chart" Target="../charts/chart66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7" Type="http://schemas.openxmlformats.org/officeDocument/2006/relationships/chart" Target="../charts/chart74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6" Type="http://schemas.openxmlformats.org/officeDocument/2006/relationships/chart" Target="../charts/chart73.xml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7" Type="http://schemas.openxmlformats.org/officeDocument/2006/relationships/chart" Target="../charts/chart81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6" Type="http://schemas.openxmlformats.org/officeDocument/2006/relationships/chart" Target="../charts/chart80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4.xml"/><Relationship Id="rId7" Type="http://schemas.openxmlformats.org/officeDocument/2006/relationships/chart" Target="../charts/chart88.xml"/><Relationship Id="rId2" Type="http://schemas.openxmlformats.org/officeDocument/2006/relationships/chart" Target="../charts/chart83.xml"/><Relationship Id="rId1" Type="http://schemas.openxmlformats.org/officeDocument/2006/relationships/chart" Target="../charts/chart82.xml"/><Relationship Id="rId6" Type="http://schemas.openxmlformats.org/officeDocument/2006/relationships/chart" Target="../charts/chart87.xml"/><Relationship Id="rId5" Type="http://schemas.openxmlformats.org/officeDocument/2006/relationships/chart" Target="../charts/chart86.xml"/><Relationship Id="rId4" Type="http://schemas.openxmlformats.org/officeDocument/2006/relationships/chart" Target="../charts/chart85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7" Type="http://schemas.openxmlformats.org/officeDocument/2006/relationships/chart" Target="../charts/chart36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5" Type="http://schemas.openxmlformats.org/officeDocument/2006/relationships/chart" Target="../charts/chart51.xml"/><Relationship Id="rId4" Type="http://schemas.openxmlformats.org/officeDocument/2006/relationships/chart" Target="../charts/chart5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7" Type="http://schemas.openxmlformats.org/officeDocument/2006/relationships/chart" Target="../charts/chart60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6" Type="http://schemas.openxmlformats.org/officeDocument/2006/relationships/chart" Target="../charts/chart59.xml"/><Relationship Id="rId5" Type="http://schemas.openxmlformats.org/officeDocument/2006/relationships/chart" Target="../charts/chart58.xml"/><Relationship Id="rId4" Type="http://schemas.openxmlformats.org/officeDocument/2006/relationships/chart" Target="../charts/chart57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613470176" name="Chart 1">
          <a:extLst>
            <a:ext uri="{FF2B5EF4-FFF2-40B4-BE49-F238E27FC236}">
              <a16:creationId xmlns:a16="http://schemas.microsoft.com/office/drawing/2014/main" id="{00000000-0008-0000-0000-0000E0992B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16759193" name="Chart 2">
          <a:extLst>
            <a:ext uri="{FF2B5EF4-FFF2-40B4-BE49-F238E27FC236}">
              <a16:creationId xmlns:a16="http://schemas.microsoft.com/office/drawing/2014/main" id="{00000000-0008-0000-0000-000099B9FF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833148722" name="Chart 3">
          <a:extLst>
            <a:ext uri="{FF2B5EF4-FFF2-40B4-BE49-F238E27FC236}">
              <a16:creationId xmlns:a16="http://schemas.microsoft.com/office/drawing/2014/main" id="{00000000-0008-0000-0000-000032D7A8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498437070" name="Chart 4">
          <a:extLst>
            <a:ext uri="{FF2B5EF4-FFF2-40B4-BE49-F238E27FC236}">
              <a16:creationId xmlns:a16="http://schemas.microsoft.com/office/drawing/2014/main" id="{00000000-0008-0000-0000-0000CE555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1560270197" name="Chart 5">
          <a:extLst>
            <a:ext uri="{FF2B5EF4-FFF2-40B4-BE49-F238E27FC236}">
              <a16:creationId xmlns:a16="http://schemas.microsoft.com/office/drawing/2014/main" id="{00000000-0008-0000-0000-000075D5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805362915" name="Chart 6">
          <a:extLst>
            <a:ext uri="{FF2B5EF4-FFF2-40B4-BE49-F238E27FC236}">
              <a16:creationId xmlns:a16="http://schemas.microsoft.com/office/drawing/2014/main" id="{00000000-0008-0000-0000-0000E3A69B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2092214691" name="Chart 7">
          <a:extLst>
            <a:ext uri="{FF2B5EF4-FFF2-40B4-BE49-F238E27FC236}">
              <a16:creationId xmlns:a16="http://schemas.microsoft.com/office/drawing/2014/main" id="{00000000-0008-0000-0000-0000A3A9B4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4373156" name="Chart 61">
          <a:extLst>
            <a:ext uri="{FF2B5EF4-FFF2-40B4-BE49-F238E27FC236}">
              <a16:creationId xmlns:a16="http://schemas.microsoft.com/office/drawing/2014/main" id="{00000000-0008-0000-0900-00002451DB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644747259" name="Chart 62">
          <a:extLst>
            <a:ext uri="{FF2B5EF4-FFF2-40B4-BE49-F238E27FC236}">
              <a16:creationId xmlns:a16="http://schemas.microsoft.com/office/drawing/2014/main" id="{00000000-0008-0000-0900-0000FB0F6E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49599970" name="Chart 63">
          <a:extLst>
            <a:ext uri="{FF2B5EF4-FFF2-40B4-BE49-F238E27FC236}">
              <a16:creationId xmlns:a16="http://schemas.microsoft.com/office/drawing/2014/main" id="{00000000-0008-0000-0900-0000E2D5F4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590714655" name="Chart 64">
          <a:extLst>
            <a:ext uri="{FF2B5EF4-FFF2-40B4-BE49-F238E27FC236}">
              <a16:creationId xmlns:a16="http://schemas.microsoft.com/office/drawing/2014/main" id="{00000000-0008-0000-0900-00001F9735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1014462024" name="Chart 65">
          <a:extLst>
            <a:ext uri="{FF2B5EF4-FFF2-40B4-BE49-F238E27FC236}">
              <a16:creationId xmlns:a16="http://schemas.microsoft.com/office/drawing/2014/main" id="{00000000-0008-0000-0900-0000487677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356906048" name="Chart 66">
          <a:extLst>
            <a:ext uri="{FF2B5EF4-FFF2-40B4-BE49-F238E27FC236}">
              <a16:creationId xmlns:a16="http://schemas.microsoft.com/office/drawing/2014/main" id="{00000000-0008-0000-0900-000040BEE0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161929928" name="Chart 67">
          <a:extLst>
            <a:ext uri="{FF2B5EF4-FFF2-40B4-BE49-F238E27FC236}">
              <a16:creationId xmlns:a16="http://schemas.microsoft.com/office/drawing/2014/main" id="{00000000-0008-0000-0900-0000C8DAA6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774573506" name="Chart 68">
          <a:extLst>
            <a:ext uri="{FF2B5EF4-FFF2-40B4-BE49-F238E27FC236}">
              <a16:creationId xmlns:a16="http://schemas.microsoft.com/office/drawing/2014/main" id="{00000000-0008-0000-0A00-0000C2D7C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579355207" name="Chart 69">
          <a:extLst>
            <a:ext uri="{FF2B5EF4-FFF2-40B4-BE49-F238E27FC236}">
              <a16:creationId xmlns:a16="http://schemas.microsoft.com/office/drawing/2014/main" id="{00000000-0008-0000-0A00-000047428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582652662" name="Chart 70">
          <a:extLst>
            <a:ext uri="{FF2B5EF4-FFF2-40B4-BE49-F238E27FC236}">
              <a16:creationId xmlns:a16="http://schemas.microsoft.com/office/drawing/2014/main" id="{00000000-0008-0000-0A00-0000F692BA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872300547" name="Chart 71">
          <a:extLst>
            <a:ext uri="{FF2B5EF4-FFF2-40B4-BE49-F238E27FC236}">
              <a16:creationId xmlns:a16="http://schemas.microsoft.com/office/drawing/2014/main" id="{00000000-0008-0000-0A00-0000030A99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1393077462" name="Chart 72">
          <a:extLst>
            <a:ext uri="{FF2B5EF4-FFF2-40B4-BE49-F238E27FC236}">
              <a16:creationId xmlns:a16="http://schemas.microsoft.com/office/drawing/2014/main" id="{00000000-0008-0000-0A00-0000D6AC08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776080835" name="Chart 73">
          <a:extLst>
            <a:ext uri="{FF2B5EF4-FFF2-40B4-BE49-F238E27FC236}">
              <a16:creationId xmlns:a16="http://schemas.microsoft.com/office/drawing/2014/main" id="{00000000-0008-0000-0A00-0000C3D7DC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1805239562" name="Chart 74">
          <a:extLst>
            <a:ext uri="{FF2B5EF4-FFF2-40B4-BE49-F238E27FC236}">
              <a16:creationId xmlns:a16="http://schemas.microsoft.com/office/drawing/2014/main" id="{00000000-0008-0000-0A00-00000AC599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004063999" name="Chart 75">
          <a:extLst>
            <a:ext uri="{FF2B5EF4-FFF2-40B4-BE49-F238E27FC236}">
              <a16:creationId xmlns:a16="http://schemas.microsoft.com/office/drawing/2014/main" id="{00000000-0008-0000-0B00-0000FFCCD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1304873918" name="Chart 76">
          <a:extLst>
            <a:ext uri="{FF2B5EF4-FFF2-40B4-BE49-F238E27FC236}">
              <a16:creationId xmlns:a16="http://schemas.microsoft.com/office/drawing/2014/main" id="{00000000-0008-0000-0B00-0000BECBC6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1555943229" name="Chart 77">
          <a:extLst>
            <a:ext uri="{FF2B5EF4-FFF2-40B4-BE49-F238E27FC236}">
              <a16:creationId xmlns:a16="http://schemas.microsoft.com/office/drawing/2014/main" id="{00000000-0008-0000-0B00-00003DCFB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380263449" name="Chart 78">
          <a:extLst>
            <a:ext uri="{FF2B5EF4-FFF2-40B4-BE49-F238E27FC236}">
              <a16:creationId xmlns:a16="http://schemas.microsoft.com/office/drawing/2014/main" id="{00000000-0008-0000-0B00-0000192645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752521312" name="Chart 79">
          <a:extLst>
            <a:ext uri="{FF2B5EF4-FFF2-40B4-BE49-F238E27FC236}">
              <a16:creationId xmlns:a16="http://schemas.microsoft.com/office/drawing/2014/main" id="{00000000-0008-0000-0B00-00006090DA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536036169" name="Chart 80">
          <a:extLst>
            <a:ext uri="{FF2B5EF4-FFF2-40B4-BE49-F238E27FC236}">
              <a16:creationId xmlns:a16="http://schemas.microsoft.com/office/drawing/2014/main" id="{00000000-0008-0000-0B00-00004943F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1796119913" name="Chart 81">
          <a:extLst>
            <a:ext uri="{FF2B5EF4-FFF2-40B4-BE49-F238E27FC236}">
              <a16:creationId xmlns:a16="http://schemas.microsoft.com/office/drawing/2014/main" id="{00000000-0008-0000-0B00-0000699D0E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248328122" name="Chart 82">
          <a:extLst>
            <a:ext uri="{FF2B5EF4-FFF2-40B4-BE49-F238E27FC236}">
              <a16:creationId xmlns:a16="http://schemas.microsoft.com/office/drawing/2014/main" id="{00000000-0008-0000-0C00-0000BAF967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1359110490" name="Chart 83">
          <a:extLst>
            <a:ext uri="{FF2B5EF4-FFF2-40B4-BE49-F238E27FC236}">
              <a16:creationId xmlns:a16="http://schemas.microsoft.com/office/drawing/2014/main" id="{00000000-0008-0000-0C00-00005A610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79931589" name="Chart 84">
          <a:extLst>
            <a:ext uri="{FF2B5EF4-FFF2-40B4-BE49-F238E27FC236}">
              <a16:creationId xmlns:a16="http://schemas.microsoft.com/office/drawing/2014/main" id="{00000000-0008-0000-0C00-0000C5A8C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811719051" name="Chart 85">
          <a:extLst>
            <a:ext uri="{FF2B5EF4-FFF2-40B4-BE49-F238E27FC236}">
              <a16:creationId xmlns:a16="http://schemas.microsoft.com/office/drawing/2014/main" id="{00000000-0008-0000-0C00-00008BA3FC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335001618" name="Chart 86">
          <a:extLst>
            <a:ext uri="{FF2B5EF4-FFF2-40B4-BE49-F238E27FC236}">
              <a16:creationId xmlns:a16="http://schemas.microsoft.com/office/drawing/2014/main" id="{00000000-0008-0000-0C00-000012B8F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955035357" name="Chart 87">
          <a:extLst>
            <a:ext uri="{FF2B5EF4-FFF2-40B4-BE49-F238E27FC236}">
              <a16:creationId xmlns:a16="http://schemas.microsoft.com/office/drawing/2014/main" id="{00000000-0008-0000-0C00-0000DDAEEC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1546169732" name="Chart 88">
          <a:extLst>
            <a:ext uri="{FF2B5EF4-FFF2-40B4-BE49-F238E27FC236}">
              <a16:creationId xmlns:a16="http://schemas.microsoft.com/office/drawing/2014/main" id="{00000000-0008-0000-0C00-000084AD28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552450</xdr:colOff>
      <xdr:row>12</xdr:row>
      <xdr:rowOff>104775</xdr:rowOff>
    </xdr:from>
    <xdr:ext cx="5067300" cy="2952750"/>
    <xdr:graphicFrame macro="">
      <xdr:nvGraphicFramePr>
        <xdr:cNvPr id="355387925" name="Chart 8">
          <a:extLst>
            <a:ext uri="{FF2B5EF4-FFF2-40B4-BE49-F238E27FC236}">
              <a16:creationId xmlns:a16="http://schemas.microsoft.com/office/drawing/2014/main" id="{00000000-0008-0000-0100-000015CA2E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17</xdr:col>
      <xdr:colOff>590550</xdr:colOff>
      <xdr:row>11</xdr:row>
      <xdr:rowOff>38100</xdr:rowOff>
    </xdr:from>
    <xdr:ext cx="5276850" cy="2867025"/>
    <xdr:graphicFrame macro="">
      <xdr:nvGraphicFramePr>
        <xdr:cNvPr id="1526572163" name="Chart 9">
          <a:extLst>
            <a:ext uri="{FF2B5EF4-FFF2-40B4-BE49-F238E27FC236}">
              <a16:creationId xmlns:a16="http://schemas.microsoft.com/office/drawing/2014/main" id="{00000000-0008-0000-0100-000083A4FD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18</xdr:col>
      <xdr:colOff>0</xdr:colOff>
      <xdr:row>25</xdr:row>
      <xdr:rowOff>28575</xdr:rowOff>
    </xdr:from>
    <xdr:ext cx="4667250" cy="2533650"/>
    <xdr:graphicFrame macro="">
      <xdr:nvGraphicFramePr>
        <xdr:cNvPr id="2081052038" name="Chart 10">
          <a:extLst>
            <a:ext uri="{FF2B5EF4-FFF2-40B4-BE49-F238E27FC236}">
              <a16:creationId xmlns:a16="http://schemas.microsoft.com/office/drawing/2014/main" id="{00000000-0008-0000-0100-000086550A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18</xdr:col>
      <xdr:colOff>28575</xdr:colOff>
      <xdr:row>38</xdr:row>
      <xdr:rowOff>19050</xdr:rowOff>
    </xdr:from>
    <xdr:ext cx="4581525" cy="2952750"/>
    <xdr:graphicFrame macro="">
      <xdr:nvGraphicFramePr>
        <xdr:cNvPr id="1079004471" name="Chart 11">
          <a:extLst>
            <a:ext uri="{FF2B5EF4-FFF2-40B4-BE49-F238E27FC236}">
              <a16:creationId xmlns:a16="http://schemas.microsoft.com/office/drawing/2014/main" id="{00000000-0008-0000-0100-0000374D50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</xdr:col>
      <xdr:colOff>285750</xdr:colOff>
      <xdr:row>12</xdr:row>
      <xdr:rowOff>95250</xdr:rowOff>
    </xdr:from>
    <xdr:ext cx="5324475" cy="2952750"/>
    <xdr:graphicFrame macro="">
      <xdr:nvGraphicFramePr>
        <xdr:cNvPr id="156969769" name="Chart 12">
          <a:extLst>
            <a:ext uri="{FF2B5EF4-FFF2-40B4-BE49-F238E27FC236}">
              <a16:creationId xmlns:a16="http://schemas.microsoft.com/office/drawing/2014/main" id="{00000000-0008-0000-0100-0000292B5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</xdr:col>
      <xdr:colOff>314325</xdr:colOff>
      <xdr:row>27</xdr:row>
      <xdr:rowOff>171450</xdr:rowOff>
    </xdr:from>
    <xdr:ext cx="5324475" cy="2962275"/>
    <xdr:graphicFrame macro="">
      <xdr:nvGraphicFramePr>
        <xdr:cNvPr id="1478637050" name="Chart 13">
          <a:extLst>
            <a:ext uri="{FF2B5EF4-FFF2-40B4-BE49-F238E27FC236}">
              <a16:creationId xmlns:a16="http://schemas.microsoft.com/office/drawing/2014/main" id="{00000000-0008-0000-0100-0000FA3522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11</xdr:col>
      <xdr:colOff>47625</xdr:colOff>
      <xdr:row>28</xdr:row>
      <xdr:rowOff>95250</xdr:rowOff>
    </xdr:from>
    <xdr:ext cx="4819650" cy="2800350"/>
    <xdr:graphicFrame macro="">
      <xdr:nvGraphicFramePr>
        <xdr:cNvPr id="617416355" name="Chart 14">
          <a:extLst>
            <a:ext uri="{FF2B5EF4-FFF2-40B4-BE49-F238E27FC236}">
              <a16:creationId xmlns:a16="http://schemas.microsoft.com/office/drawing/2014/main" id="{00000000-0008-0000-0100-0000A306CD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23</xdr:col>
      <xdr:colOff>514350</xdr:colOff>
      <xdr:row>35</xdr:row>
      <xdr:rowOff>66675</xdr:rowOff>
    </xdr:from>
    <xdr:ext cx="4533900" cy="2800350"/>
    <xdr:graphicFrame macro="">
      <xdr:nvGraphicFramePr>
        <xdr:cNvPr id="1611398" name="Chart 15">
          <a:extLst>
            <a:ext uri="{FF2B5EF4-FFF2-40B4-BE49-F238E27FC236}">
              <a16:creationId xmlns:a16="http://schemas.microsoft.com/office/drawing/2014/main" id="{00000000-0008-0000-0100-0000869618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  <xdr:oneCellAnchor>
    <xdr:from>
      <xdr:col>25</xdr:col>
      <xdr:colOff>857250</xdr:colOff>
      <xdr:row>22</xdr:row>
      <xdr:rowOff>76200</xdr:rowOff>
    </xdr:from>
    <xdr:ext cx="2857500" cy="16002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922013" y="2984663"/>
          <a:ext cx="2847975" cy="1590675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1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Data Set 2391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 b="0" i="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Shnitko V.A.; Kogan V.B.: Liquid-Vapor Equilibrium in the Systems Tetrahydrofuran-Water and Tetrahydrofuran-Ethylene Glycol and a Method for Dehydration of Tetrahydrofuran. J.Appl.Chem.USSR 41 (1968) 1236-1242</a:t>
          </a: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2144172897" name="Chart 16">
          <a:extLst>
            <a:ext uri="{FF2B5EF4-FFF2-40B4-BE49-F238E27FC236}">
              <a16:creationId xmlns:a16="http://schemas.microsoft.com/office/drawing/2014/main" id="{00000000-0008-0000-0200-0000617BCD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887122188" name="Chart 17">
          <a:extLst>
            <a:ext uri="{FF2B5EF4-FFF2-40B4-BE49-F238E27FC236}">
              <a16:creationId xmlns:a16="http://schemas.microsoft.com/office/drawing/2014/main" id="{00000000-0008-0000-0200-00000C69E0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2048842392" name="Chart 18">
          <a:extLst>
            <a:ext uri="{FF2B5EF4-FFF2-40B4-BE49-F238E27FC236}">
              <a16:creationId xmlns:a16="http://schemas.microsoft.com/office/drawing/2014/main" id="{00000000-0008-0000-0200-000098DA1E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072470046" name="Chart 19">
          <a:extLst>
            <a:ext uri="{FF2B5EF4-FFF2-40B4-BE49-F238E27FC236}">
              <a16:creationId xmlns:a16="http://schemas.microsoft.com/office/drawing/2014/main" id="{00000000-0008-0000-0200-00001E98EC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2043028933" name="Chart 20">
          <a:extLst>
            <a:ext uri="{FF2B5EF4-FFF2-40B4-BE49-F238E27FC236}">
              <a16:creationId xmlns:a16="http://schemas.microsoft.com/office/drawing/2014/main" id="{00000000-0008-0000-0200-0000C525C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529985040" name="Chart 21">
          <a:extLst>
            <a:ext uri="{FF2B5EF4-FFF2-40B4-BE49-F238E27FC236}">
              <a16:creationId xmlns:a16="http://schemas.microsoft.com/office/drawing/2014/main" id="{00000000-0008-0000-0200-000010EE96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1480435643" name="Chart 22">
          <a:extLst>
            <a:ext uri="{FF2B5EF4-FFF2-40B4-BE49-F238E27FC236}">
              <a16:creationId xmlns:a16="http://schemas.microsoft.com/office/drawing/2014/main" id="{00000000-0008-0000-0200-0000BBA73D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26</xdr:col>
      <xdr:colOff>0</xdr:colOff>
      <xdr:row>26</xdr:row>
      <xdr:rowOff>0</xdr:rowOff>
    </xdr:from>
    <xdr:ext cx="2828925" cy="159067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3936300" y="2989425"/>
          <a:ext cx="2819400" cy="158115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Xie, Q.; Wan, Hui; Guan, G. H. Huaxue Gongcheng, 2010, 38(4), 61-64;72 Isobaric vapor-liquid equilibrium for tetrahydrofuran2water2n2hexane system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12</xdr:row>
      <xdr:rowOff>161925</xdr:rowOff>
    </xdr:from>
    <xdr:ext cx="5067300" cy="2952750"/>
    <xdr:graphicFrame macro="">
      <xdr:nvGraphicFramePr>
        <xdr:cNvPr id="1556320493" name="Chart 23">
          <a:extLst>
            <a:ext uri="{FF2B5EF4-FFF2-40B4-BE49-F238E27FC236}">
              <a16:creationId xmlns:a16="http://schemas.microsoft.com/office/drawing/2014/main" id="{00000000-0008-0000-0300-0000ED90C3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258701604" name="Chart 24">
          <a:extLst>
            <a:ext uri="{FF2B5EF4-FFF2-40B4-BE49-F238E27FC236}">
              <a16:creationId xmlns:a16="http://schemas.microsoft.com/office/drawing/2014/main" id="{00000000-0008-0000-0300-000024796B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773801048" name="Chart 25">
          <a:extLst>
            <a:ext uri="{FF2B5EF4-FFF2-40B4-BE49-F238E27FC236}">
              <a16:creationId xmlns:a16="http://schemas.microsoft.com/office/drawing/2014/main" id="{00000000-0008-0000-0300-000058441F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815635881" name="Chart 26">
          <a:extLst>
            <a:ext uri="{FF2B5EF4-FFF2-40B4-BE49-F238E27FC236}">
              <a16:creationId xmlns:a16="http://schemas.microsoft.com/office/drawing/2014/main" id="{00000000-0008-0000-0300-0000A99D9D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592185238" name="Chart 27">
          <a:extLst>
            <a:ext uri="{FF2B5EF4-FFF2-40B4-BE49-F238E27FC236}">
              <a16:creationId xmlns:a16="http://schemas.microsoft.com/office/drawing/2014/main" id="{00000000-0008-0000-0300-000096074C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003189717" name="Chart 28">
          <a:extLst>
            <a:ext uri="{FF2B5EF4-FFF2-40B4-BE49-F238E27FC236}">
              <a16:creationId xmlns:a16="http://schemas.microsoft.com/office/drawing/2014/main" id="{00000000-0008-0000-0300-0000D575C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9</xdr:col>
      <xdr:colOff>523875</xdr:colOff>
      <xdr:row>28</xdr:row>
      <xdr:rowOff>38100</xdr:rowOff>
    </xdr:from>
    <xdr:ext cx="4781550" cy="2800350"/>
    <xdr:graphicFrame macro="">
      <xdr:nvGraphicFramePr>
        <xdr:cNvPr id="99935834" name="Chart 29">
          <a:extLst>
            <a:ext uri="{FF2B5EF4-FFF2-40B4-BE49-F238E27FC236}">
              <a16:creationId xmlns:a16="http://schemas.microsoft.com/office/drawing/2014/main" id="{00000000-0008-0000-0300-00005AE6F4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0</xdr:colOff>
      <xdr:row>23</xdr:row>
      <xdr:rowOff>0</xdr:rowOff>
    </xdr:from>
    <xdr:ext cx="2838450" cy="8096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3931538" y="3379950"/>
          <a:ext cx="2828925" cy="80010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Pinder, K. L. J. Chem. Eng. Data, 1973, 18, 275-7 Activity of water in solution with tetrahydrofuran</a:t>
          </a:r>
          <a:endParaRPr sz="1100" b="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466725</xdr:colOff>
      <xdr:row>12</xdr:row>
      <xdr:rowOff>123825</xdr:rowOff>
    </xdr:from>
    <xdr:ext cx="5067300" cy="2952750"/>
    <xdr:graphicFrame macro="">
      <xdr:nvGraphicFramePr>
        <xdr:cNvPr id="1080045150" name="Chart 30">
          <a:extLst>
            <a:ext uri="{FF2B5EF4-FFF2-40B4-BE49-F238E27FC236}">
              <a16:creationId xmlns:a16="http://schemas.microsoft.com/office/drawing/2014/main" id="{00000000-0008-0000-0400-00005E2E60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1301697686" name="Chart 31">
          <a:extLst>
            <a:ext uri="{FF2B5EF4-FFF2-40B4-BE49-F238E27FC236}">
              <a16:creationId xmlns:a16="http://schemas.microsoft.com/office/drawing/2014/main" id="{00000000-0008-0000-0400-0000965496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195400123" name="Chart 32">
          <a:extLst>
            <a:ext uri="{FF2B5EF4-FFF2-40B4-BE49-F238E27FC236}">
              <a16:creationId xmlns:a16="http://schemas.microsoft.com/office/drawing/2014/main" id="{00000000-0008-0000-0400-0000BB91A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889337093" name="Chart 33">
          <a:extLst>
            <a:ext uri="{FF2B5EF4-FFF2-40B4-BE49-F238E27FC236}">
              <a16:creationId xmlns:a16="http://schemas.microsoft.com/office/drawing/2014/main" id="{00000000-0008-0000-0400-000005FF9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24155854" name="Chart 34">
          <a:extLst>
            <a:ext uri="{FF2B5EF4-FFF2-40B4-BE49-F238E27FC236}">
              <a16:creationId xmlns:a16="http://schemas.microsoft.com/office/drawing/2014/main" id="{00000000-0008-0000-0400-0000CE9670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553428438" name="Chart 35">
          <a:extLst>
            <a:ext uri="{FF2B5EF4-FFF2-40B4-BE49-F238E27FC236}">
              <a16:creationId xmlns:a16="http://schemas.microsoft.com/office/drawing/2014/main" id="{00000000-0008-0000-0400-0000D66F97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9</xdr:col>
      <xdr:colOff>485775</xdr:colOff>
      <xdr:row>28</xdr:row>
      <xdr:rowOff>180975</xdr:rowOff>
    </xdr:from>
    <xdr:ext cx="4781550" cy="2800350"/>
    <xdr:graphicFrame macro="">
      <xdr:nvGraphicFramePr>
        <xdr:cNvPr id="1052877015" name="Chart 36">
          <a:extLst>
            <a:ext uri="{FF2B5EF4-FFF2-40B4-BE49-F238E27FC236}">
              <a16:creationId xmlns:a16="http://schemas.microsoft.com/office/drawing/2014/main" id="{00000000-0008-0000-0400-0000D7A0C1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0</xdr:colOff>
      <xdr:row>22</xdr:row>
      <xdr:rowOff>0</xdr:rowOff>
    </xdr:from>
    <xdr:ext cx="2838450" cy="8096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3931538" y="3379950"/>
          <a:ext cx="2828925" cy="80010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Cigna, R.; Sebastiani, E. Ann. Chim. (Rome), 1964, 54, 1048 Liquid-vapor equilibrium of the tetrahydrofuran - water system at atmospheric pressure</a:t>
          </a:r>
          <a:endParaRPr sz="1100" b="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035631450" name="Chart 37">
          <a:extLst>
            <a:ext uri="{FF2B5EF4-FFF2-40B4-BE49-F238E27FC236}">
              <a16:creationId xmlns:a16="http://schemas.microsoft.com/office/drawing/2014/main" id="{00000000-0008-0000-0500-00005A7BBA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870275520" name="Chart 38">
          <a:extLst>
            <a:ext uri="{FF2B5EF4-FFF2-40B4-BE49-F238E27FC236}">
              <a16:creationId xmlns:a16="http://schemas.microsoft.com/office/drawing/2014/main" id="{00000000-0008-0000-0500-0000C059DF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1881666185" name="Chart 39">
          <a:extLst>
            <a:ext uri="{FF2B5EF4-FFF2-40B4-BE49-F238E27FC236}">
              <a16:creationId xmlns:a16="http://schemas.microsoft.com/office/drawing/2014/main" id="{00000000-0008-0000-0500-000089F227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313682123" name="Chart 40">
          <a:extLst>
            <a:ext uri="{FF2B5EF4-FFF2-40B4-BE49-F238E27FC236}">
              <a16:creationId xmlns:a16="http://schemas.microsoft.com/office/drawing/2014/main" id="{00000000-0008-0000-0500-0000CB68B2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1506320826" name="Chart 41">
          <a:extLst>
            <a:ext uri="{FF2B5EF4-FFF2-40B4-BE49-F238E27FC236}">
              <a16:creationId xmlns:a16="http://schemas.microsoft.com/office/drawing/2014/main" id="{00000000-0008-0000-0500-0000BAA1C8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42045775" name="Chart 42">
          <a:extLst>
            <a:ext uri="{FF2B5EF4-FFF2-40B4-BE49-F238E27FC236}">
              <a16:creationId xmlns:a16="http://schemas.microsoft.com/office/drawing/2014/main" id="{00000000-0008-0000-0500-00004F9181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552190574" name="Chart 43">
          <a:extLst>
            <a:ext uri="{FF2B5EF4-FFF2-40B4-BE49-F238E27FC236}">
              <a16:creationId xmlns:a16="http://schemas.microsoft.com/office/drawing/2014/main" id="{00000000-0008-0000-0500-00006EC2E9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0</xdr:colOff>
      <xdr:row>22</xdr:row>
      <xdr:rowOff>0</xdr:rowOff>
    </xdr:from>
    <xdr:ext cx="2838450" cy="113347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3931538" y="3218025"/>
          <a:ext cx="2828925" cy="112395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Hayduk, W.; Laudie, H.; Smith, O. H. J. Chem. Eng. Data, 1973, 18, 373-6 Viscosity, Freezing Point, Vapor-Liquid Equilibria, and Other Properties of Aqueous-Tetrahydrofuran Solutions</a:t>
          </a:r>
          <a:endParaRPr sz="1100" b="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2</xdr:row>
      <xdr:rowOff>47625</xdr:rowOff>
    </xdr:from>
    <xdr:ext cx="4362450" cy="2828925"/>
    <xdr:graphicFrame macro="">
      <xdr:nvGraphicFramePr>
        <xdr:cNvPr id="762163837" name="Chart 44">
          <a:extLst>
            <a:ext uri="{FF2B5EF4-FFF2-40B4-BE49-F238E27FC236}">
              <a16:creationId xmlns:a16="http://schemas.microsoft.com/office/drawing/2014/main" id="{00000000-0008-0000-0600-00007DB26D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400050</xdr:colOff>
      <xdr:row>15</xdr:row>
      <xdr:rowOff>57150</xdr:rowOff>
    </xdr:from>
    <xdr:ext cx="4419600" cy="2828925"/>
    <xdr:graphicFrame macro="">
      <xdr:nvGraphicFramePr>
        <xdr:cNvPr id="1618306745" name="Chart 45">
          <a:extLst>
            <a:ext uri="{FF2B5EF4-FFF2-40B4-BE49-F238E27FC236}">
              <a16:creationId xmlns:a16="http://schemas.microsoft.com/office/drawing/2014/main" id="{00000000-0008-0000-0600-0000B96675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11</xdr:col>
      <xdr:colOff>219075</xdr:colOff>
      <xdr:row>16</xdr:row>
      <xdr:rowOff>123825</xdr:rowOff>
    </xdr:from>
    <xdr:ext cx="4381500" cy="2828925"/>
    <xdr:graphicFrame macro="">
      <xdr:nvGraphicFramePr>
        <xdr:cNvPr id="1776000807" name="Chart 46">
          <a:extLst>
            <a:ext uri="{FF2B5EF4-FFF2-40B4-BE49-F238E27FC236}">
              <a16:creationId xmlns:a16="http://schemas.microsoft.com/office/drawing/2014/main" id="{00000000-0008-0000-0600-0000279FDB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466360643" name="Chart 47">
          <a:extLst>
            <a:ext uri="{FF2B5EF4-FFF2-40B4-BE49-F238E27FC236}">
              <a16:creationId xmlns:a16="http://schemas.microsoft.com/office/drawing/2014/main" id="{00000000-0008-0000-0700-00004319CC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1634398504" name="Chart 48">
          <a:extLst>
            <a:ext uri="{FF2B5EF4-FFF2-40B4-BE49-F238E27FC236}">
              <a16:creationId xmlns:a16="http://schemas.microsoft.com/office/drawing/2014/main" id="{00000000-0008-0000-0700-000028F16A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2049612649" name="Chart 49">
          <a:extLst>
            <a:ext uri="{FF2B5EF4-FFF2-40B4-BE49-F238E27FC236}">
              <a16:creationId xmlns:a16="http://schemas.microsoft.com/office/drawing/2014/main" id="{00000000-0008-0000-0700-0000699B2A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641429707" name="Chart 50">
          <a:extLst>
            <a:ext uri="{FF2B5EF4-FFF2-40B4-BE49-F238E27FC236}">
              <a16:creationId xmlns:a16="http://schemas.microsoft.com/office/drawing/2014/main" id="{00000000-0008-0000-0700-0000CB3AD6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53050" cy="2952750"/>
    <xdr:graphicFrame macro="">
      <xdr:nvGraphicFramePr>
        <xdr:cNvPr id="504122673" name="Chart 51">
          <a:extLst>
            <a:ext uri="{FF2B5EF4-FFF2-40B4-BE49-F238E27FC236}">
              <a16:creationId xmlns:a16="http://schemas.microsoft.com/office/drawing/2014/main" id="{00000000-0008-0000-0700-0000314D0C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342900</xdr:colOff>
      <xdr:row>29</xdr:row>
      <xdr:rowOff>19050</xdr:rowOff>
    </xdr:from>
    <xdr:ext cx="5353050" cy="2952750"/>
    <xdr:graphicFrame macro="">
      <xdr:nvGraphicFramePr>
        <xdr:cNvPr id="1740541284" name="Chart 52">
          <a:extLst>
            <a:ext uri="{FF2B5EF4-FFF2-40B4-BE49-F238E27FC236}">
              <a16:creationId xmlns:a16="http://schemas.microsoft.com/office/drawing/2014/main" id="{00000000-0008-0000-0700-0000648DBE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567548534" name="Chart 53">
          <a:extLst>
            <a:ext uri="{FF2B5EF4-FFF2-40B4-BE49-F238E27FC236}">
              <a16:creationId xmlns:a16="http://schemas.microsoft.com/office/drawing/2014/main" id="{00000000-0008-0000-0700-0000761AD4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0</xdr:colOff>
      <xdr:row>22</xdr:row>
      <xdr:rowOff>0</xdr:rowOff>
    </xdr:from>
    <xdr:ext cx="2838450" cy="80962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/>
      </xdr:nvSpPr>
      <xdr:spPr>
        <a:xfrm>
          <a:off x="3931538" y="3379950"/>
          <a:ext cx="2828925" cy="80010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Sada, E.; Morisue, T.; Miyahara, K. J. Chem. Eng. Data, 1975, 20, 283-7 Salt Effects on Vapor-Liquid Equilibrium of Tetrahydrofuran-Water System</a:t>
          </a:r>
          <a:endParaRPr sz="1100" b="0"/>
        </a:p>
      </xdr:txBody>
    </xdr:sp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552450</xdr:colOff>
      <xdr:row>12</xdr:row>
      <xdr:rowOff>104775</xdr:rowOff>
    </xdr:from>
    <xdr:ext cx="5067300" cy="2952750"/>
    <xdr:graphicFrame macro="">
      <xdr:nvGraphicFramePr>
        <xdr:cNvPr id="1447463029" name="Chart 54">
          <a:extLst>
            <a:ext uri="{FF2B5EF4-FFF2-40B4-BE49-F238E27FC236}">
              <a16:creationId xmlns:a16="http://schemas.microsoft.com/office/drawing/2014/main" id="{00000000-0008-0000-0800-0000758846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590550</xdr:colOff>
      <xdr:row>11</xdr:row>
      <xdr:rowOff>38100</xdr:rowOff>
    </xdr:from>
    <xdr:ext cx="5276850" cy="2867025"/>
    <xdr:graphicFrame macro="">
      <xdr:nvGraphicFramePr>
        <xdr:cNvPr id="837038176" name="Chart 55">
          <a:extLst>
            <a:ext uri="{FF2B5EF4-FFF2-40B4-BE49-F238E27FC236}">
              <a16:creationId xmlns:a16="http://schemas.microsoft.com/office/drawing/2014/main" id="{00000000-0008-0000-0800-00006030E4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17</xdr:col>
      <xdr:colOff>0</xdr:colOff>
      <xdr:row>25</xdr:row>
      <xdr:rowOff>28575</xdr:rowOff>
    </xdr:from>
    <xdr:ext cx="4667250" cy="2533650"/>
    <xdr:graphicFrame macro="">
      <xdr:nvGraphicFramePr>
        <xdr:cNvPr id="1533510276" name="Chart 56">
          <a:extLst>
            <a:ext uri="{FF2B5EF4-FFF2-40B4-BE49-F238E27FC236}">
              <a16:creationId xmlns:a16="http://schemas.microsoft.com/office/drawing/2014/main" id="{00000000-0008-0000-0800-0000848267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28575</xdr:colOff>
      <xdr:row>38</xdr:row>
      <xdr:rowOff>19050</xdr:rowOff>
    </xdr:from>
    <xdr:ext cx="4581525" cy="2952750"/>
    <xdr:graphicFrame macro="">
      <xdr:nvGraphicFramePr>
        <xdr:cNvPr id="1969055345" name="Chart 57">
          <a:extLst>
            <a:ext uri="{FF2B5EF4-FFF2-40B4-BE49-F238E27FC236}">
              <a16:creationId xmlns:a16="http://schemas.microsoft.com/office/drawing/2014/main" id="{00000000-0008-0000-0800-000071665D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285750</xdr:colOff>
      <xdr:row>12</xdr:row>
      <xdr:rowOff>95250</xdr:rowOff>
    </xdr:from>
    <xdr:ext cx="5324475" cy="2952750"/>
    <xdr:graphicFrame macro="">
      <xdr:nvGraphicFramePr>
        <xdr:cNvPr id="1009121461" name="Chart 58">
          <a:extLst>
            <a:ext uri="{FF2B5EF4-FFF2-40B4-BE49-F238E27FC236}">
              <a16:creationId xmlns:a16="http://schemas.microsoft.com/office/drawing/2014/main" id="{00000000-0008-0000-0800-0000B5F82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314325</xdr:colOff>
      <xdr:row>27</xdr:row>
      <xdr:rowOff>171450</xdr:rowOff>
    </xdr:from>
    <xdr:ext cx="5324475" cy="2962275"/>
    <xdr:graphicFrame macro="">
      <xdr:nvGraphicFramePr>
        <xdr:cNvPr id="1591157579" name="Chart 59">
          <a:extLst>
            <a:ext uri="{FF2B5EF4-FFF2-40B4-BE49-F238E27FC236}">
              <a16:creationId xmlns:a16="http://schemas.microsoft.com/office/drawing/2014/main" id="{00000000-0008-0000-0800-00004B23D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10</xdr:col>
      <xdr:colOff>47625</xdr:colOff>
      <xdr:row>28</xdr:row>
      <xdr:rowOff>95250</xdr:rowOff>
    </xdr:from>
    <xdr:ext cx="4819650" cy="2800350"/>
    <xdr:graphicFrame macro="">
      <xdr:nvGraphicFramePr>
        <xdr:cNvPr id="33343721" name="Chart 60">
          <a:extLst>
            <a:ext uri="{FF2B5EF4-FFF2-40B4-BE49-F238E27FC236}">
              <a16:creationId xmlns:a16="http://schemas.microsoft.com/office/drawing/2014/main" id="{00000000-0008-0000-0800-0000E9C8F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25</xdr:col>
      <xdr:colOff>0</xdr:colOff>
      <xdr:row>22</xdr:row>
      <xdr:rowOff>0</xdr:rowOff>
    </xdr:from>
    <xdr:ext cx="2838450" cy="105727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3931538" y="3256125"/>
          <a:ext cx="2828925" cy="1047750"/>
        </a:xfrm>
        <a:prstGeom prst="rect">
          <a:avLst/>
        </a:prstGeom>
        <a:solidFill>
          <a:schemeClr val="lt2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b="0" i="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Lampa, J.; Matous, J.; Novak, J. P.; Pick, J. Collect. Czech. Chem. Commun., 1980, 45, 1159 Liquid-vapour and liquid-liquid equilibria in the tetrahydrofuran(1) + n- hexane(2) + water(3) system</a:t>
          </a:r>
          <a:endParaRPr sz="1100" b="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000"/>
  <sheetViews>
    <sheetView topLeftCell="A101" workbookViewId="0"/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/>
      <c r="Z6" s="65" t="s">
        <v>9</v>
      </c>
      <c r="AA6" s="69" t="e">
        <f>MAX(R58:R156)</f>
        <v>#DIV/0!</v>
      </c>
      <c r="AB6" s="69" t="s">
        <v>10</v>
      </c>
      <c r="AC6" s="66" t="e">
        <f>34*AA8*((ABS(T6-T7))/(T8+273.15))</f>
        <v>#DIV/0!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/>
      <c r="Z7" s="71" t="s">
        <v>13</v>
      </c>
      <c r="AA7" s="2" t="e">
        <f>-237.02+1.3863*AA6</f>
        <v>#DIV/0!</v>
      </c>
      <c r="AB7" s="2" t="s">
        <v>14</v>
      </c>
      <c r="AC7" s="3" t="e">
        <f>ABS(W8-AC6)</f>
        <v>#DIV/0!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 t="e">
        <f>(100*ABS(W6))/W7</f>
        <v>#DIV/0!</v>
      </c>
      <c r="Z8" s="67" t="s">
        <v>23</v>
      </c>
      <c r="AA8" s="70" t="e">
        <f>ABS(AA7/AA6)</f>
        <v>#DIV/0!</v>
      </c>
      <c r="AB8" s="4" t="s">
        <v>24</v>
      </c>
      <c r="AC8" s="5" t="e">
        <f>IF(AC7&lt;10,TRUE,FALSE)</f>
        <v>#DIV/0!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 t="e">
        <f>ABS(W8-W9)</f>
        <v>#DIV/0!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e">
        <f>IF(W10&lt;10,TRUE,FALSE)</f>
        <v>#DIV/0!</v>
      </c>
      <c r="Z11" s="65" t="s">
        <v>31</v>
      </c>
      <c r="AA11" s="69">
        <f>-SLOPE(S58:S156,A58:A156)*8.314</f>
        <v>-5893.9864615384613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-11787.972923076923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-17.37870105127071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-31.590440635339469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/>
      <c r="AB17" s="2"/>
      <c r="AC17" s="3"/>
    </row>
    <row r="18" spans="26:31">
      <c r="Z18" s="71" t="s">
        <v>28</v>
      </c>
      <c r="AA18" s="11"/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 t="e">
        <f>(ABS(AA18-AA17))/(AA18+AA17)</f>
        <v>#DIV/0!</v>
      </c>
      <c r="AB20" s="4" t="s">
        <v>24</v>
      </c>
      <c r="AC20" s="5" t="e">
        <f>IF(AA20&lt;=5,TRUE,FALSE)</f>
        <v>#DIV/0!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spans="12:12" ht="15.75" customHeight="1"/>
    <row r="34" spans="12:12" ht="15.75" customHeight="1"/>
    <row r="35" spans="12:12" ht="15.75" customHeight="1"/>
    <row r="36" spans="12:12" ht="15.75" customHeight="1"/>
    <row r="37" spans="12:12" ht="15.75" customHeight="1"/>
    <row r="38" spans="12:12" ht="15.75" customHeight="1"/>
    <row r="39" spans="12:12" ht="15.75" customHeight="1"/>
    <row r="40" spans="12:12" ht="15.75" customHeight="1"/>
    <row r="41" spans="12:12" ht="15.75" customHeight="1"/>
    <row r="42" spans="12:12" ht="15.75" customHeight="1"/>
    <row r="43" spans="12:12" ht="15.75" customHeight="1"/>
    <row r="44" spans="12:12" ht="15.75" customHeight="1"/>
    <row r="45" spans="12:12" ht="15.75" customHeight="1"/>
    <row r="46" spans="12:12" ht="15.75" customHeight="1"/>
    <row r="47" spans="12:12" ht="15.75" customHeight="1"/>
    <row r="48" spans="12:12" ht="15.75" customHeight="1">
      <c r="L48" s="2" t="s">
        <v>39</v>
      </c>
    </row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6" si="1">1/(273.15+B58)</f>
        <v>3.6609921288669233E-3</v>
      </c>
      <c r="C58" s="3"/>
      <c r="D58" s="18"/>
      <c r="E58" s="18"/>
      <c r="F58" s="75">
        <f t="shared" ref="F58:F156" si="2">(10^($B$10-($C$10/($D$10+273.15+B58))))</f>
        <v>6.4008195234370846E-2</v>
      </c>
      <c r="G58" s="15" t="e">
        <f t="shared" ref="G58:G156" si="3">(C58*E58)/(F58*D58)</f>
        <v>#DIV/0!</v>
      </c>
      <c r="I58" s="71">
        <f t="shared" ref="I58:J58" si="4">1-D58</f>
        <v>1</v>
      </c>
      <c r="J58" s="3">
        <f t="shared" si="4"/>
        <v>1</v>
      </c>
      <c r="K58" s="16">
        <f t="shared" ref="K58:K156" si="5">(10^($K$10-($L$10/($M$10+273.15+B58))))</f>
        <v>5.949199869812012E-3</v>
      </c>
      <c r="L58" s="17">
        <f t="shared" ref="L58:L156" si="6">(C58*J58)/(I58*K58)</f>
        <v>0</v>
      </c>
      <c r="O58" s="71" t="e">
        <f t="shared" ref="O58:O156" si="7">LN(G58/L58)</f>
        <v>#DIV/0!</v>
      </c>
      <c r="P58" s="3" t="e">
        <f t="shared" ref="P58:P156" si="8">ABS(O58)</f>
        <v>#DIV/0!</v>
      </c>
      <c r="Q58" s="2"/>
      <c r="R58" s="71" t="e">
        <f t="shared" ref="R58:R156" si="9">8.314*(273.15+B58)*((D58*LN(G58))+(I58*LN(L58)))</f>
        <v>#DIV/0!</v>
      </c>
      <c r="S58" s="2">
        <f t="shared" ref="S58:S156" si="10">LN(F58)</f>
        <v>-2.7487441532831909</v>
      </c>
      <c r="T58" s="3">
        <f t="shared" ref="T58:T156" si="11">LN(K58)</f>
        <v>-5.124498544129108</v>
      </c>
      <c r="U58" s="2"/>
      <c r="V58" s="71" t="e">
        <f t="shared" ref="V58:V156" si="12">8.314*(B58+273.15)*((D58*LN(G58))+(I58*LN(L58)))</f>
        <v>#DIV/0!</v>
      </c>
      <c r="W58" s="2" t="e">
        <f t="shared" ref="W58:W156" si="13">(D58*LN(E58/D58))+(I58*LN(J58/I58))</f>
        <v>#DIV/0!</v>
      </c>
      <c r="X58" s="2">
        <f t="shared" ref="X58:X156" si="14">(D58*$AA$13)+(I58*$AA$14)</f>
        <v>-31.590440635339469</v>
      </c>
      <c r="Y58" s="2" t="e">
        <f t="shared" ref="Y58:Y156" si="15">(V58-8.314*(B58+273.15)*W58)/X58</f>
        <v>#DIV/0!</v>
      </c>
      <c r="Z58" s="2">
        <f t="shared" ref="Z58:Z156" si="16">(((($T$6+273.15)*D58*$AA$13)+(($T$7+273.15)*I58*$AA$14))/X58)-(B58+273.15)</f>
        <v>100</v>
      </c>
      <c r="AA58" s="3" t="e">
        <f t="shared" ref="AA58:AA156" si="17">Z58/Y58</f>
        <v>#DIV/0!</v>
      </c>
    </row>
    <row r="59" spans="1:27" ht="15.75" customHeight="1">
      <c r="A59" s="2">
        <f t="shared" si="1"/>
        <v>3.6609921288669233E-3</v>
      </c>
      <c r="B59" s="2"/>
      <c r="C59" s="3"/>
      <c r="D59" s="2"/>
      <c r="E59" s="2"/>
      <c r="F59" s="75">
        <f t="shared" si="2"/>
        <v>6.4008195234370846E-2</v>
      </c>
      <c r="G59" s="15" t="e">
        <f t="shared" si="3"/>
        <v>#DIV/0!</v>
      </c>
      <c r="I59" s="71">
        <f t="shared" ref="I59:J59" si="18">1-D59</f>
        <v>1</v>
      </c>
      <c r="J59" s="3">
        <f t="shared" si="18"/>
        <v>1</v>
      </c>
      <c r="K59" s="16">
        <f t="shared" si="5"/>
        <v>5.949199869812012E-3</v>
      </c>
      <c r="L59" s="17">
        <f t="shared" si="6"/>
        <v>0</v>
      </c>
      <c r="O59" s="71" t="e">
        <f t="shared" si="7"/>
        <v>#DIV/0!</v>
      </c>
      <c r="P59" s="3" t="e">
        <f t="shared" si="8"/>
        <v>#DIV/0!</v>
      </c>
      <c r="Q59" s="2"/>
      <c r="R59" s="71" t="e">
        <f t="shared" si="9"/>
        <v>#DIV/0!</v>
      </c>
      <c r="S59" s="2">
        <f t="shared" si="10"/>
        <v>-2.7487441532831909</v>
      </c>
      <c r="T59" s="3">
        <f t="shared" si="11"/>
        <v>-5.124498544129108</v>
      </c>
      <c r="U59" s="2"/>
      <c r="V59" s="71" t="e">
        <f t="shared" si="12"/>
        <v>#DIV/0!</v>
      </c>
      <c r="W59" s="2" t="e">
        <f t="shared" si="13"/>
        <v>#DIV/0!</v>
      </c>
      <c r="X59" s="2">
        <f t="shared" si="14"/>
        <v>-31.590440635339469</v>
      </c>
      <c r="Y59" s="2" t="e">
        <f t="shared" si="15"/>
        <v>#DIV/0!</v>
      </c>
      <c r="Z59" s="2">
        <f t="shared" si="16"/>
        <v>100</v>
      </c>
      <c r="AA59" s="3" t="e">
        <f t="shared" si="17"/>
        <v>#DIV/0!</v>
      </c>
    </row>
    <row r="60" spans="1:27" ht="15.75" customHeight="1">
      <c r="A60" s="2">
        <f t="shared" si="1"/>
        <v>3.6609921288669233E-3</v>
      </c>
      <c r="B60" s="2"/>
      <c r="C60" s="3"/>
      <c r="D60" s="2"/>
      <c r="E60" s="2"/>
      <c r="F60" s="75">
        <f t="shared" si="2"/>
        <v>6.4008195234370846E-2</v>
      </c>
      <c r="G60" s="15" t="e">
        <f t="shared" si="3"/>
        <v>#DIV/0!</v>
      </c>
      <c r="I60" s="71">
        <f t="shared" ref="I60:J60" si="19">1-D60</f>
        <v>1</v>
      </c>
      <c r="J60" s="3">
        <f t="shared" si="19"/>
        <v>1</v>
      </c>
      <c r="K60" s="16">
        <f t="shared" si="5"/>
        <v>5.949199869812012E-3</v>
      </c>
      <c r="L60" s="17">
        <f t="shared" si="6"/>
        <v>0</v>
      </c>
      <c r="O60" s="71" t="e">
        <f t="shared" si="7"/>
        <v>#DIV/0!</v>
      </c>
      <c r="P60" s="3" t="e">
        <f t="shared" si="8"/>
        <v>#DIV/0!</v>
      </c>
      <c r="Q60" s="2"/>
      <c r="R60" s="71" t="e">
        <f t="shared" si="9"/>
        <v>#DIV/0!</v>
      </c>
      <c r="S60" s="2">
        <f t="shared" si="10"/>
        <v>-2.7487441532831909</v>
      </c>
      <c r="T60" s="3">
        <f t="shared" si="11"/>
        <v>-5.124498544129108</v>
      </c>
      <c r="U60" s="2"/>
      <c r="V60" s="71" t="e">
        <f t="shared" si="12"/>
        <v>#DIV/0!</v>
      </c>
      <c r="W60" s="2" t="e">
        <f t="shared" si="13"/>
        <v>#DIV/0!</v>
      </c>
      <c r="X60" s="2">
        <f t="shared" si="14"/>
        <v>-31.590440635339469</v>
      </c>
      <c r="Y60" s="2" t="e">
        <f t="shared" si="15"/>
        <v>#DIV/0!</v>
      </c>
      <c r="Z60" s="2">
        <f t="shared" si="16"/>
        <v>100</v>
      </c>
      <c r="AA60" s="3" t="e">
        <f t="shared" si="17"/>
        <v>#DIV/0!</v>
      </c>
    </row>
    <row r="61" spans="1:27" ht="15.75" customHeight="1">
      <c r="A61" s="2">
        <f t="shared" si="1"/>
        <v>3.6609921288669233E-3</v>
      </c>
      <c r="B61" s="2"/>
      <c r="C61" s="3"/>
      <c r="D61" s="2"/>
      <c r="E61" s="2"/>
      <c r="F61" s="75">
        <f t="shared" si="2"/>
        <v>6.4008195234370846E-2</v>
      </c>
      <c r="G61" s="15" t="e">
        <f t="shared" si="3"/>
        <v>#DIV/0!</v>
      </c>
      <c r="I61" s="71">
        <f t="shared" ref="I61:J61" si="20">1-D61</f>
        <v>1</v>
      </c>
      <c r="J61" s="3">
        <f t="shared" si="20"/>
        <v>1</v>
      </c>
      <c r="K61" s="16">
        <f t="shared" si="5"/>
        <v>5.949199869812012E-3</v>
      </c>
      <c r="L61" s="17">
        <f t="shared" si="6"/>
        <v>0</v>
      </c>
      <c r="O61" s="71" t="e">
        <f t="shared" si="7"/>
        <v>#DIV/0!</v>
      </c>
      <c r="P61" s="3" t="e">
        <f t="shared" si="8"/>
        <v>#DIV/0!</v>
      </c>
      <c r="Q61" s="2"/>
      <c r="R61" s="71" t="e">
        <f t="shared" si="9"/>
        <v>#DIV/0!</v>
      </c>
      <c r="S61" s="2">
        <f t="shared" si="10"/>
        <v>-2.7487441532831909</v>
      </c>
      <c r="T61" s="3">
        <f t="shared" si="11"/>
        <v>-5.124498544129108</v>
      </c>
      <c r="U61" s="2"/>
      <c r="V61" s="71" t="e">
        <f t="shared" si="12"/>
        <v>#DIV/0!</v>
      </c>
      <c r="W61" s="2" t="e">
        <f t="shared" si="13"/>
        <v>#DIV/0!</v>
      </c>
      <c r="X61" s="2">
        <f t="shared" si="14"/>
        <v>-31.590440635339469</v>
      </c>
      <c r="Y61" s="2" t="e">
        <f t="shared" si="15"/>
        <v>#DIV/0!</v>
      </c>
      <c r="Z61" s="2">
        <f t="shared" si="16"/>
        <v>100</v>
      </c>
      <c r="AA61" s="76" t="e">
        <f t="shared" si="17"/>
        <v>#DIV/0!</v>
      </c>
    </row>
    <row r="62" spans="1:27" ht="15.75" customHeight="1">
      <c r="A62" s="2">
        <f t="shared" si="1"/>
        <v>3.6609921288669233E-3</v>
      </c>
      <c r="B62" s="2"/>
      <c r="C62" s="3"/>
      <c r="D62" s="2"/>
      <c r="E62" s="2"/>
      <c r="F62" s="75">
        <f t="shared" si="2"/>
        <v>6.4008195234370846E-2</v>
      </c>
      <c r="G62" s="15" t="e">
        <f t="shared" si="3"/>
        <v>#DIV/0!</v>
      </c>
      <c r="I62" s="71">
        <f t="shared" ref="I62:J62" si="21">1-D62</f>
        <v>1</v>
      </c>
      <c r="J62" s="3">
        <f t="shared" si="21"/>
        <v>1</v>
      </c>
      <c r="K62" s="16">
        <f t="shared" si="5"/>
        <v>5.949199869812012E-3</v>
      </c>
      <c r="L62" s="17">
        <f t="shared" si="6"/>
        <v>0</v>
      </c>
      <c r="O62" s="71" t="e">
        <f t="shared" si="7"/>
        <v>#DIV/0!</v>
      </c>
      <c r="P62" s="3" t="e">
        <f t="shared" si="8"/>
        <v>#DIV/0!</v>
      </c>
      <c r="Q62" s="2"/>
      <c r="R62" s="71" t="e">
        <f t="shared" si="9"/>
        <v>#DIV/0!</v>
      </c>
      <c r="S62" s="2">
        <f t="shared" si="10"/>
        <v>-2.7487441532831909</v>
      </c>
      <c r="T62" s="3">
        <f t="shared" si="11"/>
        <v>-5.124498544129108</v>
      </c>
      <c r="U62" s="2"/>
      <c r="V62" s="71" t="e">
        <f t="shared" si="12"/>
        <v>#DIV/0!</v>
      </c>
      <c r="W62" s="2" t="e">
        <f t="shared" si="13"/>
        <v>#DIV/0!</v>
      </c>
      <c r="X62" s="2">
        <f t="shared" si="14"/>
        <v>-31.590440635339469</v>
      </c>
      <c r="Y62" s="2" t="e">
        <f t="shared" si="15"/>
        <v>#DIV/0!</v>
      </c>
      <c r="Z62" s="2">
        <f t="shared" si="16"/>
        <v>100</v>
      </c>
      <c r="AA62" s="3" t="e">
        <f t="shared" si="17"/>
        <v>#DIV/0!</v>
      </c>
    </row>
    <row r="63" spans="1:27" ht="15.75" customHeight="1">
      <c r="A63" s="2">
        <f t="shared" si="1"/>
        <v>3.6609921288669233E-3</v>
      </c>
      <c r="B63" s="2"/>
      <c r="C63" s="3"/>
      <c r="D63" s="2"/>
      <c r="E63" s="2"/>
      <c r="F63" s="75">
        <f t="shared" si="2"/>
        <v>6.4008195234370846E-2</v>
      </c>
      <c r="G63" s="15" t="e">
        <f t="shared" si="3"/>
        <v>#DIV/0!</v>
      </c>
      <c r="I63" s="71">
        <f t="shared" ref="I63:J63" si="22">1-D63</f>
        <v>1</v>
      </c>
      <c r="J63" s="3">
        <f t="shared" si="22"/>
        <v>1</v>
      </c>
      <c r="K63" s="16">
        <f t="shared" si="5"/>
        <v>5.949199869812012E-3</v>
      </c>
      <c r="L63" s="17">
        <f t="shared" si="6"/>
        <v>0</v>
      </c>
      <c r="O63" s="71" t="e">
        <f t="shared" si="7"/>
        <v>#DIV/0!</v>
      </c>
      <c r="P63" s="3" t="e">
        <f t="shared" si="8"/>
        <v>#DIV/0!</v>
      </c>
      <c r="Q63" s="2"/>
      <c r="R63" s="71" t="e">
        <f t="shared" si="9"/>
        <v>#DIV/0!</v>
      </c>
      <c r="S63" s="2">
        <f t="shared" si="10"/>
        <v>-2.7487441532831909</v>
      </c>
      <c r="T63" s="3">
        <f t="shared" si="11"/>
        <v>-5.124498544129108</v>
      </c>
      <c r="U63" s="2"/>
      <c r="V63" s="71" t="e">
        <f t="shared" si="12"/>
        <v>#DIV/0!</v>
      </c>
      <c r="W63" s="2" t="e">
        <f t="shared" si="13"/>
        <v>#DIV/0!</v>
      </c>
      <c r="X63" s="2">
        <f t="shared" si="14"/>
        <v>-31.590440635339469</v>
      </c>
      <c r="Y63" s="2" t="e">
        <f t="shared" si="15"/>
        <v>#DIV/0!</v>
      </c>
      <c r="Z63" s="2">
        <f t="shared" si="16"/>
        <v>100</v>
      </c>
      <c r="AA63" s="3" t="e">
        <f t="shared" si="17"/>
        <v>#DIV/0!</v>
      </c>
    </row>
    <row r="64" spans="1:27" ht="15.75" customHeight="1">
      <c r="A64" s="2">
        <f t="shared" si="1"/>
        <v>3.6609921288669233E-3</v>
      </c>
      <c r="B64" s="2"/>
      <c r="C64" s="3"/>
      <c r="D64" s="2"/>
      <c r="E64" s="2"/>
      <c r="F64" s="75">
        <f t="shared" si="2"/>
        <v>6.4008195234370846E-2</v>
      </c>
      <c r="G64" s="15" t="e">
        <f t="shared" si="3"/>
        <v>#DIV/0!</v>
      </c>
      <c r="I64" s="71">
        <f t="shared" ref="I64:J64" si="23">1-D64</f>
        <v>1</v>
      </c>
      <c r="J64" s="3">
        <f t="shared" si="23"/>
        <v>1</v>
      </c>
      <c r="K64" s="16">
        <f t="shared" si="5"/>
        <v>5.949199869812012E-3</v>
      </c>
      <c r="L64" s="17">
        <f t="shared" si="6"/>
        <v>0</v>
      </c>
      <c r="O64" s="71" t="e">
        <f t="shared" si="7"/>
        <v>#DIV/0!</v>
      </c>
      <c r="P64" s="3" t="e">
        <f t="shared" si="8"/>
        <v>#DIV/0!</v>
      </c>
      <c r="Q64" s="2"/>
      <c r="R64" s="71" t="e">
        <f t="shared" si="9"/>
        <v>#DIV/0!</v>
      </c>
      <c r="S64" s="2">
        <f t="shared" si="10"/>
        <v>-2.7487441532831909</v>
      </c>
      <c r="T64" s="3">
        <f t="shared" si="11"/>
        <v>-5.124498544129108</v>
      </c>
      <c r="U64" s="2"/>
      <c r="V64" s="71" t="e">
        <f t="shared" si="12"/>
        <v>#DIV/0!</v>
      </c>
      <c r="W64" s="2" t="e">
        <f t="shared" si="13"/>
        <v>#DIV/0!</v>
      </c>
      <c r="X64" s="2">
        <f t="shared" si="14"/>
        <v>-31.590440635339469</v>
      </c>
      <c r="Y64" s="2" t="e">
        <f t="shared" si="15"/>
        <v>#DIV/0!</v>
      </c>
      <c r="Z64" s="2">
        <f t="shared" si="16"/>
        <v>100</v>
      </c>
      <c r="AA64" s="3" t="e">
        <f t="shared" si="17"/>
        <v>#DIV/0!</v>
      </c>
    </row>
    <row r="65" spans="1:27" ht="15.75" customHeight="1">
      <c r="A65" s="2">
        <f t="shared" si="1"/>
        <v>3.6609921288669233E-3</v>
      </c>
      <c r="B65" s="2"/>
      <c r="C65" s="3"/>
      <c r="D65" s="2"/>
      <c r="E65" s="2"/>
      <c r="F65" s="75">
        <f t="shared" si="2"/>
        <v>6.4008195234370846E-2</v>
      </c>
      <c r="G65" s="15" t="e">
        <f t="shared" si="3"/>
        <v>#DIV/0!</v>
      </c>
      <c r="I65" s="71">
        <f t="shared" ref="I65:J65" si="24">1-D65</f>
        <v>1</v>
      </c>
      <c r="J65" s="3">
        <f t="shared" si="24"/>
        <v>1</v>
      </c>
      <c r="K65" s="16">
        <f t="shared" si="5"/>
        <v>5.949199869812012E-3</v>
      </c>
      <c r="L65" s="17">
        <f t="shared" si="6"/>
        <v>0</v>
      </c>
      <c r="O65" s="71" t="e">
        <f t="shared" si="7"/>
        <v>#DIV/0!</v>
      </c>
      <c r="P65" s="3" t="e">
        <f t="shared" si="8"/>
        <v>#DIV/0!</v>
      </c>
      <c r="Q65" s="2"/>
      <c r="R65" s="71" t="e">
        <f t="shared" si="9"/>
        <v>#DIV/0!</v>
      </c>
      <c r="S65" s="2">
        <f t="shared" si="10"/>
        <v>-2.7487441532831909</v>
      </c>
      <c r="T65" s="3">
        <f t="shared" si="11"/>
        <v>-5.124498544129108</v>
      </c>
      <c r="U65" s="2"/>
      <c r="V65" s="71" t="e">
        <f t="shared" si="12"/>
        <v>#DIV/0!</v>
      </c>
      <c r="W65" s="2" t="e">
        <f t="shared" si="13"/>
        <v>#DIV/0!</v>
      </c>
      <c r="X65" s="2">
        <f t="shared" si="14"/>
        <v>-31.590440635339469</v>
      </c>
      <c r="Y65" s="2" t="e">
        <f t="shared" si="15"/>
        <v>#DIV/0!</v>
      </c>
      <c r="Z65" s="2">
        <f t="shared" si="16"/>
        <v>100</v>
      </c>
      <c r="AA65" s="3" t="e">
        <f t="shared" si="17"/>
        <v>#DIV/0!</v>
      </c>
    </row>
    <row r="66" spans="1:27" ht="15.75" customHeight="1">
      <c r="A66" s="2">
        <f t="shared" si="1"/>
        <v>3.6609921288669233E-3</v>
      </c>
      <c r="B66" s="2"/>
      <c r="C66" s="3"/>
      <c r="D66" s="2"/>
      <c r="E66" s="2"/>
      <c r="F66" s="75">
        <f t="shared" si="2"/>
        <v>6.4008195234370846E-2</v>
      </c>
      <c r="G66" s="15" t="e">
        <f t="shared" si="3"/>
        <v>#DIV/0!</v>
      </c>
      <c r="I66" s="71">
        <f t="shared" ref="I66:J66" si="25">1-D66</f>
        <v>1</v>
      </c>
      <c r="J66" s="3">
        <f t="shared" si="25"/>
        <v>1</v>
      </c>
      <c r="K66" s="16">
        <f t="shared" si="5"/>
        <v>5.949199869812012E-3</v>
      </c>
      <c r="L66" s="17">
        <f t="shared" si="6"/>
        <v>0</v>
      </c>
      <c r="O66" s="71" t="e">
        <f t="shared" si="7"/>
        <v>#DIV/0!</v>
      </c>
      <c r="P66" s="3" t="e">
        <f t="shared" si="8"/>
        <v>#DIV/0!</v>
      </c>
      <c r="Q66" s="2"/>
      <c r="R66" s="71" t="e">
        <f t="shared" si="9"/>
        <v>#DIV/0!</v>
      </c>
      <c r="S66" s="2">
        <f t="shared" si="10"/>
        <v>-2.7487441532831909</v>
      </c>
      <c r="T66" s="3">
        <f t="shared" si="11"/>
        <v>-5.124498544129108</v>
      </c>
      <c r="U66" s="2"/>
      <c r="V66" s="71" t="e">
        <f t="shared" si="12"/>
        <v>#DIV/0!</v>
      </c>
      <c r="W66" s="2" t="e">
        <f t="shared" si="13"/>
        <v>#DIV/0!</v>
      </c>
      <c r="X66" s="2">
        <f t="shared" si="14"/>
        <v>-31.590440635339469</v>
      </c>
      <c r="Y66" s="2" t="e">
        <f t="shared" si="15"/>
        <v>#DIV/0!</v>
      </c>
      <c r="Z66" s="2">
        <f t="shared" si="16"/>
        <v>100</v>
      </c>
      <c r="AA66" s="3" t="e">
        <f t="shared" si="17"/>
        <v>#DIV/0!</v>
      </c>
    </row>
    <row r="67" spans="1:27" ht="15.75" customHeight="1">
      <c r="A67" s="2">
        <f t="shared" si="1"/>
        <v>3.6609921288669233E-3</v>
      </c>
      <c r="B67" s="2"/>
      <c r="C67" s="3"/>
      <c r="D67" s="2"/>
      <c r="E67" s="2"/>
      <c r="F67" s="75">
        <f t="shared" si="2"/>
        <v>6.4008195234370846E-2</v>
      </c>
      <c r="G67" s="15" t="e">
        <f t="shared" si="3"/>
        <v>#DIV/0!</v>
      </c>
      <c r="I67" s="71">
        <f t="shared" ref="I67:J67" si="26">1-D67</f>
        <v>1</v>
      </c>
      <c r="J67" s="3">
        <f t="shared" si="26"/>
        <v>1</v>
      </c>
      <c r="K67" s="16">
        <f t="shared" si="5"/>
        <v>5.949199869812012E-3</v>
      </c>
      <c r="L67" s="17">
        <f t="shared" si="6"/>
        <v>0</v>
      </c>
      <c r="O67" s="71" t="e">
        <f t="shared" si="7"/>
        <v>#DIV/0!</v>
      </c>
      <c r="P67" s="3" t="e">
        <f t="shared" si="8"/>
        <v>#DIV/0!</v>
      </c>
      <c r="Q67" s="2"/>
      <c r="R67" s="71" t="e">
        <f t="shared" si="9"/>
        <v>#DIV/0!</v>
      </c>
      <c r="S67" s="2">
        <f t="shared" si="10"/>
        <v>-2.7487441532831909</v>
      </c>
      <c r="T67" s="3">
        <f t="shared" si="11"/>
        <v>-5.124498544129108</v>
      </c>
      <c r="U67" s="2"/>
      <c r="V67" s="71" t="e">
        <f t="shared" si="12"/>
        <v>#DIV/0!</v>
      </c>
      <c r="W67" s="2" t="e">
        <f t="shared" si="13"/>
        <v>#DIV/0!</v>
      </c>
      <c r="X67" s="2">
        <f t="shared" si="14"/>
        <v>-31.590440635339469</v>
      </c>
      <c r="Y67" s="2" t="e">
        <f t="shared" si="15"/>
        <v>#DIV/0!</v>
      </c>
      <c r="Z67" s="2">
        <f t="shared" si="16"/>
        <v>100</v>
      </c>
      <c r="AA67" s="3" t="e">
        <f t="shared" si="17"/>
        <v>#DIV/0!</v>
      </c>
    </row>
    <row r="68" spans="1:27" ht="15.75" customHeight="1">
      <c r="A68" s="2">
        <f t="shared" si="1"/>
        <v>3.6609921288669233E-3</v>
      </c>
      <c r="B68" s="2"/>
      <c r="C68" s="3"/>
      <c r="D68" s="2"/>
      <c r="E68" s="2"/>
      <c r="F68" s="75">
        <f t="shared" si="2"/>
        <v>6.4008195234370846E-2</v>
      </c>
      <c r="G68" s="15" t="e">
        <f t="shared" si="3"/>
        <v>#DIV/0!</v>
      </c>
      <c r="I68" s="71">
        <f t="shared" ref="I68:J68" si="27">1-D68</f>
        <v>1</v>
      </c>
      <c r="J68" s="3">
        <f t="shared" si="27"/>
        <v>1</v>
      </c>
      <c r="K68" s="16">
        <f t="shared" si="5"/>
        <v>5.949199869812012E-3</v>
      </c>
      <c r="L68" s="17">
        <f t="shared" si="6"/>
        <v>0</v>
      </c>
      <c r="O68" s="71" t="e">
        <f t="shared" si="7"/>
        <v>#DIV/0!</v>
      </c>
      <c r="P68" s="3" t="e">
        <f t="shared" si="8"/>
        <v>#DIV/0!</v>
      </c>
      <c r="Q68" s="2"/>
      <c r="R68" s="71" t="e">
        <f t="shared" si="9"/>
        <v>#DIV/0!</v>
      </c>
      <c r="S68" s="2">
        <f t="shared" si="10"/>
        <v>-2.7487441532831909</v>
      </c>
      <c r="T68" s="3">
        <f t="shared" si="11"/>
        <v>-5.124498544129108</v>
      </c>
      <c r="U68" s="2"/>
      <c r="V68" s="71" t="e">
        <f t="shared" si="12"/>
        <v>#DIV/0!</v>
      </c>
      <c r="W68" s="2" t="e">
        <f t="shared" si="13"/>
        <v>#DIV/0!</v>
      </c>
      <c r="X68" s="2">
        <f t="shared" si="14"/>
        <v>-31.590440635339469</v>
      </c>
      <c r="Y68" s="2" t="e">
        <f t="shared" si="15"/>
        <v>#DIV/0!</v>
      </c>
      <c r="Z68" s="2">
        <f t="shared" si="16"/>
        <v>100</v>
      </c>
      <c r="AA68" s="3" t="e">
        <f t="shared" si="17"/>
        <v>#DIV/0!</v>
      </c>
    </row>
    <row r="69" spans="1:27" ht="15.75" customHeight="1">
      <c r="A69" s="2">
        <f t="shared" si="1"/>
        <v>3.6609921288669233E-3</v>
      </c>
      <c r="B69" s="2"/>
      <c r="C69" s="3"/>
      <c r="D69" s="2"/>
      <c r="E69" s="2"/>
      <c r="F69" s="75">
        <f t="shared" si="2"/>
        <v>6.4008195234370846E-2</v>
      </c>
      <c r="G69" s="15" t="e">
        <f t="shared" si="3"/>
        <v>#DIV/0!</v>
      </c>
      <c r="I69" s="71">
        <f t="shared" ref="I69:J69" si="28">1-D69</f>
        <v>1</v>
      </c>
      <c r="J69" s="3">
        <f t="shared" si="28"/>
        <v>1</v>
      </c>
      <c r="K69" s="16">
        <f t="shared" si="5"/>
        <v>5.949199869812012E-3</v>
      </c>
      <c r="L69" s="17">
        <f t="shared" si="6"/>
        <v>0</v>
      </c>
      <c r="O69" s="71" t="e">
        <f t="shared" si="7"/>
        <v>#DIV/0!</v>
      </c>
      <c r="P69" s="3" t="e">
        <f t="shared" si="8"/>
        <v>#DIV/0!</v>
      </c>
      <c r="Q69" s="2"/>
      <c r="R69" s="71" t="e">
        <f t="shared" si="9"/>
        <v>#DIV/0!</v>
      </c>
      <c r="S69" s="2">
        <f t="shared" si="10"/>
        <v>-2.7487441532831909</v>
      </c>
      <c r="T69" s="3">
        <f t="shared" si="11"/>
        <v>-5.124498544129108</v>
      </c>
      <c r="U69" s="2"/>
      <c r="V69" s="71" t="e">
        <f t="shared" si="12"/>
        <v>#DIV/0!</v>
      </c>
      <c r="W69" s="2" t="e">
        <f t="shared" si="13"/>
        <v>#DIV/0!</v>
      </c>
      <c r="X69" s="2">
        <f t="shared" si="14"/>
        <v>-31.590440635339469</v>
      </c>
      <c r="Y69" s="2" t="e">
        <f t="shared" si="15"/>
        <v>#DIV/0!</v>
      </c>
      <c r="Z69" s="2">
        <f t="shared" si="16"/>
        <v>100</v>
      </c>
      <c r="AA69" s="3" t="e">
        <f t="shared" si="17"/>
        <v>#DIV/0!</v>
      </c>
    </row>
    <row r="70" spans="1:27" ht="15.75" customHeight="1">
      <c r="A70" s="2">
        <f t="shared" si="1"/>
        <v>3.6609921288669233E-3</v>
      </c>
      <c r="B70" s="2"/>
      <c r="C70" s="3"/>
      <c r="D70" s="2"/>
      <c r="E70" s="2"/>
      <c r="F70" s="75">
        <f t="shared" si="2"/>
        <v>6.4008195234370846E-2</v>
      </c>
      <c r="G70" s="15" t="e">
        <f t="shared" si="3"/>
        <v>#DIV/0!</v>
      </c>
      <c r="I70" s="71">
        <f t="shared" ref="I70:J70" si="29">1-D70</f>
        <v>1</v>
      </c>
      <c r="J70" s="3">
        <f t="shared" si="29"/>
        <v>1</v>
      </c>
      <c r="K70" s="16">
        <f t="shared" si="5"/>
        <v>5.949199869812012E-3</v>
      </c>
      <c r="L70" s="17">
        <f t="shared" si="6"/>
        <v>0</v>
      </c>
      <c r="O70" s="71" t="e">
        <f t="shared" si="7"/>
        <v>#DIV/0!</v>
      </c>
      <c r="P70" s="3" t="e">
        <f t="shared" si="8"/>
        <v>#DIV/0!</v>
      </c>
      <c r="Q70" s="2"/>
      <c r="R70" s="71" t="e">
        <f t="shared" si="9"/>
        <v>#DIV/0!</v>
      </c>
      <c r="S70" s="2">
        <f t="shared" si="10"/>
        <v>-2.7487441532831909</v>
      </c>
      <c r="T70" s="3">
        <f t="shared" si="11"/>
        <v>-5.124498544129108</v>
      </c>
      <c r="U70" s="2"/>
      <c r="V70" s="71" t="e">
        <f t="shared" si="12"/>
        <v>#DIV/0!</v>
      </c>
      <c r="W70" s="2" t="e">
        <f t="shared" si="13"/>
        <v>#DIV/0!</v>
      </c>
      <c r="X70" s="2">
        <f t="shared" si="14"/>
        <v>-31.590440635339469</v>
      </c>
      <c r="Y70" s="2" t="e">
        <f t="shared" si="15"/>
        <v>#DIV/0!</v>
      </c>
      <c r="Z70" s="2">
        <f t="shared" si="16"/>
        <v>100</v>
      </c>
      <c r="AA70" s="3" t="e">
        <f t="shared" si="17"/>
        <v>#DIV/0!</v>
      </c>
    </row>
    <row r="71" spans="1:27" ht="15.75" customHeight="1">
      <c r="A71" s="2">
        <f t="shared" si="1"/>
        <v>3.6609921288669233E-3</v>
      </c>
      <c r="B71" s="2"/>
      <c r="C71" s="3"/>
      <c r="D71" s="2"/>
      <c r="E71" s="2"/>
      <c r="F71" s="75">
        <f t="shared" si="2"/>
        <v>6.4008195234370846E-2</v>
      </c>
      <c r="G71" s="15" t="e">
        <f t="shared" si="3"/>
        <v>#DIV/0!</v>
      </c>
      <c r="I71" s="71">
        <f t="shared" ref="I71:J71" si="30">1-D71</f>
        <v>1</v>
      </c>
      <c r="J71" s="3">
        <f t="shared" si="30"/>
        <v>1</v>
      </c>
      <c r="K71" s="16">
        <f t="shared" si="5"/>
        <v>5.949199869812012E-3</v>
      </c>
      <c r="L71" s="17">
        <f t="shared" si="6"/>
        <v>0</v>
      </c>
      <c r="O71" s="71" t="e">
        <f t="shared" si="7"/>
        <v>#DIV/0!</v>
      </c>
      <c r="P71" s="3" t="e">
        <f t="shared" si="8"/>
        <v>#DIV/0!</v>
      </c>
      <c r="Q71" s="2"/>
      <c r="R71" s="71" t="e">
        <f t="shared" si="9"/>
        <v>#DIV/0!</v>
      </c>
      <c r="S71" s="2">
        <f t="shared" si="10"/>
        <v>-2.7487441532831909</v>
      </c>
      <c r="T71" s="3">
        <f t="shared" si="11"/>
        <v>-5.124498544129108</v>
      </c>
      <c r="U71" s="2"/>
      <c r="V71" s="71" t="e">
        <f t="shared" si="12"/>
        <v>#DIV/0!</v>
      </c>
      <c r="W71" s="2" t="e">
        <f t="shared" si="13"/>
        <v>#DIV/0!</v>
      </c>
      <c r="X71" s="2">
        <f t="shared" si="14"/>
        <v>-31.590440635339469</v>
      </c>
      <c r="Y71" s="2" t="e">
        <f t="shared" si="15"/>
        <v>#DIV/0!</v>
      </c>
      <c r="Z71" s="2">
        <f t="shared" si="16"/>
        <v>100</v>
      </c>
      <c r="AA71" s="3" t="e">
        <f t="shared" si="17"/>
        <v>#DIV/0!</v>
      </c>
    </row>
    <row r="72" spans="1:27" ht="15.75" customHeight="1">
      <c r="A72" s="2">
        <f t="shared" si="1"/>
        <v>3.6609921288669233E-3</v>
      </c>
      <c r="B72" s="2"/>
      <c r="C72" s="3"/>
      <c r="D72" s="2"/>
      <c r="E72" s="2"/>
      <c r="F72" s="75">
        <f t="shared" si="2"/>
        <v>6.4008195234370846E-2</v>
      </c>
      <c r="G72" s="15" t="e">
        <f t="shared" si="3"/>
        <v>#DIV/0!</v>
      </c>
      <c r="I72" s="71">
        <f t="shared" ref="I72:J72" si="31">1-D72</f>
        <v>1</v>
      </c>
      <c r="J72" s="3">
        <f t="shared" si="31"/>
        <v>1</v>
      </c>
      <c r="K72" s="16">
        <f t="shared" si="5"/>
        <v>5.949199869812012E-3</v>
      </c>
      <c r="L72" s="17">
        <f t="shared" si="6"/>
        <v>0</v>
      </c>
      <c r="O72" s="71" t="e">
        <f t="shared" si="7"/>
        <v>#DIV/0!</v>
      </c>
      <c r="P72" s="3" t="e">
        <f t="shared" si="8"/>
        <v>#DIV/0!</v>
      </c>
      <c r="Q72" s="2"/>
      <c r="R72" s="71" t="e">
        <f t="shared" si="9"/>
        <v>#DIV/0!</v>
      </c>
      <c r="S72" s="2">
        <f t="shared" si="10"/>
        <v>-2.7487441532831909</v>
      </c>
      <c r="T72" s="3">
        <f t="shared" si="11"/>
        <v>-5.124498544129108</v>
      </c>
      <c r="U72" s="2"/>
      <c r="V72" s="71" t="e">
        <f t="shared" si="12"/>
        <v>#DIV/0!</v>
      </c>
      <c r="W72" s="2" t="e">
        <f t="shared" si="13"/>
        <v>#DIV/0!</v>
      </c>
      <c r="X72" s="2">
        <f t="shared" si="14"/>
        <v>-31.590440635339469</v>
      </c>
      <c r="Y72" s="2" t="e">
        <f t="shared" si="15"/>
        <v>#DIV/0!</v>
      </c>
      <c r="Z72" s="2">
        <f t="shared" si="16"/>
        <v>100</v>
      </c>
      <c r="AA72" s="3" t="e">
        <f t="shared" si="17"/>
        <v>#DIV/0!</v>
      </c>
    </row>
    <row r="73" spans="1:27" ht="15.75" customHeight="1">
      <c r="A73" s="2">
        <f t="shared" si="1"/>
        <v>3.6609921288669233E-3</v>
      </c>
      <c r="B73" s="2"/>
      <c r="C73" s="3"/>
      <c r="D73" s="2"/>
      <c r="E73" s="2"/>
      <c r="F73" s="75">
        <f t="shared" si="2"/>
        <v>6.4008195234370846E-2</v>
      </c>
      <c r="G73" s="15" t="e">
        <f t="shared" si="3"/>
        <v>#DIV/0!</v>
      </c>
      <c r="I73" s="71">
        <f t="shared" ref="I73:J73" si="32">1-D73</f>
        <v>1</v>
      </c>
      <c r="J73" s="3">
        <f t="shared" si="32"/>
        <v>1</v>
      </c>
      <c r="K73" s="16">
        <f t="shared" si="5"/>
        <v>5.949199869812012E-3</v>
      </c>
      <c r="L73" s="17">
        <f t="shared" si="6"/>
        <v>0</v>
      </c>
      <c r="O73" s="71" t="e">
        <f t="shared" si="7"/>
        <v>#DIV/0!</v>
      </c>
      <c r="P73" s="3" t="e">
        <f t="shared" si="8"/>
        <v>#DIV/0!</v>
      </c>
      <c r="Q73" s="2"/>
      <c r="R73" s="71" t="e">
        <f t="shared" si="9"/>
        <v>#DIV/0!</v>
      </c>
      <c r="S73" s="2">
        <f t="shared" si="10"/>
        <v>-2.7487441532831909</v>
      </c>
      <c r="T73" s="3">
        <f t="shared" si="11"/>
        <v>-5.124498544129108</v>
      </c>
      <c r="U73" s="2"/>
      <c r="V73" s="71" t="e">
        <f t="shared" si="12"/>
        <v>#DIV/0!</v>
      </c>
      <c r="W73" s="2" t="e">
        <f t="shared" si="13"/>
        <v>#DIV/0!</v>
      </c>
      <c r="X73" s="2">
        <f t="shared" si="14"/>
        <v>-31.590440635339469</v>
      </c>
      <c r="Y73" s="2" t="e">
        <f t="shared" si="15"/>
        <v>#DIV/0!</v>
      </c>
      <c r="Z73" s="2">
        <f t="shared" si="16"/>
        <v>100</v>
      </c>
      <c r="AA73" s="3" t="e">
        <f t="shared" si="17"/>
        <v>#DIV/0!</v>
      </c>
    </row>
    <row r="74" spans="1:27" ht="15.75" customHeight="1">
      <c r="A74" s="2">
        <f t="shared" si="1"/>
        <v>3.6609921288669233E-3</v>
      </c>
      <c r="B74" s="2"/>
      <c r="C74" s="3"/>
      <c r="D74" s="2"/>
      <c r="E74" s="2"/>
      <c r="F74" s="75">
        <f t="shared" si="2"/>
        <v>6.4008195234370846E-2</v>
      </c>
      <c r="G74" s="15" t="e">
        <f t="shared" si="3"/>
        <v>#DIV/0!</v>
      </c>
      <c r="I74" s="71">
        <f t="shared" ref="I74:J74" si="33">1-D74</f>
        <v>1</v>
      </c>
      <c r="J74" s="3">
        <f t="shared" si="33"/>
        <v>1</v>
      </c>
      <c r="K74" s="16">
        <f t="shared" si="5"/>
        <v>5.949199869812012E-3</v>
      </c>
      <c r="L74" s="17">
        <f t="shared" si="6"/>
        <v>0</v>
      </c>
      <c r="O74" s="71" t="e">
        <f t="shared" si="7"/>
        <v>#DIV/0!</v>
      </c>
      <c r="P74" s="3" t="e">
        <f t="shared" si="8"/>
        <v>#DIV/0!</v>
      </c>
      <c r="Q74" s="2"/>
      <c r="R74" s="71" t="e">
        <f t="shared" si="9"/>
        <v>#DIV/0!</v>
      </c>
      <c r="S74" s="2">
        <f t="shared" si="10"/>
        <v>-2.7487441532831909</v>
      </c>
      <c r="T74" s="3">
        <f t="shared" si="11"/>
        <v>-5.124498544129108</v>
      </c>
      <c r="U74" s="2"/>
      <c r="V74" s="71" t="e">
        <f t="shared" si="12"/>
        <v>#DIV/0!</v>
      </c>
      <c r="W74" s="2" t="e">
        <f t="shared" si="13"/>
        <v>#DIV/0!</v>
      </c>
      <c r="X74" s="2">
        <f t="shared" si="14"/>
        <v>-31.590440635339469</v>
      </c>
      <c r="Y74" s="2" t="e">
        <f t="shared" si="15"/>
        <v>#DIV/0!</v>
      </c>
      <c r="Z74" s="2">
        <f t="shared" si="16"/>
        <v>100</v>
      </c>
      <c r="AA74" s="3" t="e">
        <f t="shared" si="17"/>
        <v>#DIV/0!</v>
      </c>
    </row>
    <row r="75" spans="1:27" ht="15.75" customHeight="1">
      <c r="A75" s="2">
        <f t="shared" si="1"/>
        <v>3.6609921288669233E-3</v>
      </c>
      <c r="B75" s="2"/>
      <c r="C75" s="3"/>
      <c r="D75" s="2"/>
      <c r="E75" s="2"/>
      <c r="F75" s="75">
        <f t="shared" si="2"/>
        <v>6.4008195234370846E-2</v>
      </c>
      <c r="G75" s="15" t="e">
        <f t="shared" si="3"/>
        <v>#DIV/0!</v>
      </c>
      <c r="I75" s="71">
        <f t="shared" ref="I75:J75" si="34">1-D75</f>
        <v>1</v>
      </c>
      <c r="J75" s="3">
        <f t="shared" si="34"/>
        <v>1</v>
      </c>
      <c r="K75" s="16">
        <f t="shared" si="5"/>
        <v>5.949199869812012E-3</v>
      </c>
      <c r="L75" s="17">
        <f t="shared" si="6"/>
        <v>0</v>
      </c>
      <c r="O75" s="71" t="e">
        <f t="shared" si="7"/>
        <v>#DIV/0!</v>
      </c>
      <c r="P75" s="3" t="e">
        <f t="shared" si="8"/>
        <v>#DIV/0!</v>
      </c>
      <c r="Q75" s="2"/>
      <c r="R75" s="71" t="e">
        <f t="shared" si="9"/>
        <v>#DIV/0!</v>
      </c>
      <c r="S75" s="2">
        <f t="shared" si="10"/>
        <v>-2.7487441532831909</v>
      </c>
      <c r="T75" s="3">
        <f t="shared" si="11"/>
        <v>-5.124498544129108</v>
      </c>
      <c r="U75" s="2"/>
      <c r="V75" s="71" t="e">
        <f t="shared" si="12"/>
        <v>#DIV/0!</v>
      </c>
      <c r="W75" s="2" t="e">
        <f t="shared" si="13"/>
        <v>#DIV/0!</v>
      </c>
      <c r="X75" s="2">
        <f t="shared" si="14"/>
        <v>-31.590440635339469</v>
      </c>
      <c r="Y75" s="2" t="e">
        <f t="shared" si="15"/>
        <v>#DIV/0!</v>
      </c>
      <c r="Z75" s="2">
        <f t="shared" si="16"/>
        <v>100</v>
      </c>
      <c r="AA75" s="3" t="e">
        <f t="shared" si="17"/>
        <v>#DIV/0!</v>
      </c>
    </row>
    <row r="76" spans="1:27" ht="15.75" customHeight="1">
      <c r="A76" s="2">
        <f t="shared" si="1"/>
        <v>3.6609921288669233E-3</v>
      </c>
      <c r="B76" s="2"/>
      <c r="C76" s="3"/>
      <c r="D76" s="2"/>
      <c r="E76" s="2"/>
      <c r="F76" s="75">
        <f t="shared" si="2"/>
        <v>6.4008195234370846E-2</v>
      </c>
      <c r="G76" s="15" t="e">
        <f t="shared" si="3"/>
        <v>#DIV/0!</v>
      </c>
      <c r="I76" s="71">
        <f t="shared" ref="I76:J76" si="35">1-D76</f>
        <v>1</v>
      </c>
      <c r="J76" s="3">
        <f t="shared" si="35"/>
        <v>1</v>
      </c>
      <c r="K76" s="16">
        <f t="shared" si="5"/>
        <v>5.949199869812012E-3</v>
      </c>
      <c r="L76" s="17">
        <f t="shared" si="6"/>
        <v>0</v>
      </c>
      <c r="O76" s="71" t="e">
        <f t="shared" si="7"/>
        <v>#DIV/0!</v>
      </c>
      <c r="P76" s="3" t="e">
        <f t="shared" si="8"/>
        <v>#DIV/0!</v>
      </c>
      <c r="Q76" s="2"/>
      <c r="R76" s="71" t="e">
        <f t="shared" si="9"/>
        <v>#DIV/0!</v>
      </c>
      <c r="S76" s="2">
        <f t="shared" si="10"/>
        <v>-2.7487441532831909</v>
      </c>
      <c r="T76" s="3">
        <f t="shared" si="11"/>
        <v>-5.124498544129108</v>
      </c>
      <c r="U76" s="2"/>
      <c r="V76" s="71" t="e">
        <f t="shared" si="12"/>
        <v>#DIV/0!</v>
      </c>
      <c r="W76" s="2" t="e">
        <f t="shared" si="13"/>
        <v>#DIV/0!</v>
      </c>
      <c r="X76" s="2">
        <f t="shared" si="14"/>
        <v>-31.590440635339469</v>
      </c>
      <c r="Y76" s="2" t="e">
        <f t="shared" si="15"/>
        <v>#DIV/0!</v>
      </c>
      <c r="Z76" s="2">
        <f t="shared" si="16"/>
        <v>100</v>
      </c>
      <c r="AA76" s="3" t="e">
        <f t="shared" si="17"/>
        <v>#DIV/0!</v>
      </c>
    </row>
    <row r="77" spans="1:27" ht="15.75" customHeight="1">
      <c r="A77" s="2">
        <f t="shared" si="1"/>
        <v>3.6609921288669233E-3</v>
      </c>
      <c r="B77" s="2"/>
      <c r="C77" s="3"/>
      <c r="D77" s="2"/>
      <c r="E77" s="2"/>
      <c r="F77" s="75">
        <f t="shared" si="2"/>
        <v>6.4008195234370846E-2</v>
      </c>
      <c r="G77" s="15" t="e">
        <f t="shared" si="3"/>
        <v>#DIV/0!</v>
      </c>
      <c r="I77" s="71">
        <f t="shared" ref="I77:J77" si="36">1-D77</f>
        <v>1</v>
      </c>
      <c r="J77" s="3">
        <f t="shared" si="36"/>
        <v>1</v>
      </c>
      <c r="K77" s="16">
        <f t="shared" si="5"/>
        <v>5.949199869812012E-3</v>
      </c>
      <c r="L77" s="17">
        <f t="shared" si="6"/>
        <v>0</v>
      </c>
      <c r="O77" s="71" t="e">
        <f t="shared" si="7"/>
        <v>#DIV/0!</v>
      </c>
      <c r="P77" s="3" t="e">
        <f t="shared" si="8"/>
        <v>#DIV/0!</v>
      </c>
      <c r="Q77" s="2"/>
      <c r="R77" s="71" t="e">
        <f t="shared" si="9"/>
        <v>#DIV/0!</v>
      </c>
      <c r="S77" s="2">
        <f t="shared" si="10"/>
        <v>-2.7487441532831909</v>
      </c>
      <c r="T77" s="3">
        <f t="shared" si="11"/>
        <v>-5.124498544129108</v>
      </c>
      <c r="U77" s="2"/>
      <c r="V77" s="71" t="e">
        <f t="shared" si="12"/>
        <v>#DIV/0!</v>
      </c>
      <c r="W77" s="2" t="e">
        <f t="shared" si="13"/>
        <v>#DIV/0!</v>
      </c>
      <c r="X77" s="2">
        <f t="shared" si="14"/>
        <v>-31.590440635339469</v>
      </c>
      <c r="Y77" s="2" t="e">
        <f t="shared" si="15"/>
        <v>#DIV/0!</v>
      </c>
      <c r="Z77" s="2">
        <f t="shared" si="16"/>
        <v>100</v>
      </c>
      <c r="AA77" s="3" t="e">
        <f t="shared" si="17"/>
        <v>#DIV/0!</v>
      </c>
    </row>
    <row r="78" spans="1:27" ht="15.75" customHeight="1">
      <c r="A78" s="2">
        <f t="shared" si="1"/>
        <v>3.6609921288669233E-3</v>
      </c>
      <c r="B78" s="2"/>
      <c r="C78" s="3"/>
      <c r="D78" s="2"/>
      <c r="E78" s="2"/>
      <c r="F78" s="75">
        <f t="shared" si="2"/>
        <v>6.4008195234370846E-2</v>
      </c>
      <c r="G78" s="15" t="e">
        <f t="shared" si="3"/>
        <v>#DIV/0!</v>
      </c>
      <c r="I78" s="71">
        <f t="shared" ref="I78:J78" si="37">1-D78</f>
        <v>1</v>
      </c>
      <c r="J78" s="3">
        <f t="shared" si="37"/>
        <v>1</v>
      </c>
      <c r="K78" s="16">
        <f t="shared" si="5"/>
        <v>5.949199869812012E-3</v>
      </c>
      <c r="L78" s="17">
        <f t="shared" si="6"/>
        <v>0</v>
      </c>
      <c r="O78" s="71" t="e">
        <f t="shared" si="7"/>
        <v>#DIV/0!</v>
      </c>
      <c r="P78" s="3" t="e">
        <f t="shared" si="8"/>
        <v>#DIV/0!</v>
      </c>
      <c r="Q78" s="2"/>
      <c r="R78" s="71" t="e">
        <f t="shared" si="9"/>
        <v>#DIV/0!</v>
      </c>
      <c r="S78" s="2">
        <f t="shared" si="10"/>
        <v>-2.7487441532831909</v>
      </c>
      <c r="T78" s="3">
        <f t="shared" si="11"/>
        <v>-5.124498544129108</v>
      </c>
      <c r="U78" s="2"/>
      <c r="V78" s="71" t="e">
        <f t="shared" si="12"/>
        <v>#DIV/0!</v>
      </c>
      <c r="W78" s="2" t="e">
        <f t="shared" si="13"/>
        <v>#DIV/0!</v>
      </c>
      <c r="X78" s="2">
        <f t="shared" si="14"/>
        <v>-31.590440635339469</v>
      </c>
      <c r="Y78" s="2" t="e">
        <f t="shared" si="15"/>
        <v>#DIV/0!</v>
      </c>
      <c r="Z78" s="2">
        <f t="shared" si="16"/>
        <v>100</v>
      </c>
      <c r="AA78" s="3" t="e">
        <f t="shared" si="17"/>
        <v>#DIV/0!</v>
      </c>
    </row>
    <row r="79" spans="1:27" ht="15.75" customHeight="1">
      <c r="A79" s="2">
        <f t="shared" si="1"/>
        <v>3.6609921288669233E-3</v>
      </c>
      <c r="B79" s="2"/>
      <c r="C79" s="3"/>
      <c r="D79" s="2"/>
      <c r="E79" s="2"/>
      <c r="F79" s="75">
        <f t="shared" si="2"/>
        <v>6.4008195234370846E-2</v>
      </c>
      <c r="G79" s="15" t="e">
        <f t="shared" si="3"/>
        <v>#DIV/0!</v>
      </c>
      <c r="I79" s="71">
        <f t="shared" ref="I79:J79" si="38">1-D79</f>
        <v>1</v>
      </c>
      <c r="J79" s="3">
        <f t="shared" si="38"/>
        <v>1</v>
      </c>
      <c r="K79" s="16">
        <f t="shared" si="5"/>
        <v>5.949199869812012E-3</v>
      </c>
      <c r="L79" s="17">
        <f t="shared" si="6"/>
        <v>0</v>
      </c>
      <c r="O79" s="71" t="e">
        <f t="shared" si="7"/>
        <v>#DIV/0!</v>
      </c>
      <c r="P79" s="3" t="e">
        <f t="shared" si="8"/>
        <v>#DIV/0!</v>
      </c>
      <c r="Q79" s="2"/>
      <c r="R79" s="71" t="e">
        <f t="shared" si="9"/>
        <v>#DIV/0!</v>
      </c>
      <c r="S79" s="2">
        <f t="shared" si="10"/>
        <v>-2.7487441532831909</v>
      </c>
      <c r="T79" s="3">
        <f t="shared" si="11"/>
        <v>-5.124498544129108</v>
      </c>
      <c r="U79" s="2"/>
      <c r="V79" s="71" t="e">
        <f t="shared" si="12"/>
        <v>#DIV/0!</v>
      </c>
      <c r="W79" s="2" t="e">
        <f t="shared" si="13"/>
        <v>#DIV/0!</v>
      </c>
      <c r="X79" s="2">
        <f t="shared" si="14"/>
        <v>-31.590440635339469</v>
      </c>
      <c r="Y79" s="2" t="e">
        <f t="shared" si="15"/>
        <v>#DIV/0!</v>
      </c>
      <c r="Z79" s="2">
        <f t="shared" si="16"/>
        <v>100</v>
      </c>
      <c r="AA79" s="3" t="e">
        <f t="shared" si="17"/>
        <v>#DIV/0!</v>
      </c>
    </row>
    <row r="80" spans="1:27" ht="15.75" customHeight="1">
      <c r="A80" s="2">
        <f t="shared" si="1"/>
        <v>3.6609921288669233E-3</v>
      </c>
      <c r="B80" s="2"/>
      <c r="C80" s="3"/>
      <c r="D80" s="2"/>
      <c r="E80" s="2"/>
      <c r="F80" s="75">
        <f t="shared" si="2"/>
        <v>6.4008195234370846E-2</v>
      </c>
      <c r="G80" s="15" t="e">
        <f t="shared" si="3"/>
        <v>#DIV/0!</v>
      </c>
      <c r="I80" s="71">
        <f t="shared" ref="I80:J80" si="39">1-D80</f>
        <v>1</v>
      </c>
      <c r="J80" s="3">
        <f t="shared" si="39"/>
        <v>1</v>
      </c>
      <c r="K80" s="16">
        <f t="shared" si="5"/>
        <v>5.949199869812012E-3</v>
      </c>
      <c r="L80" s="17">
        <f t="shared" si="6"/>
        <v>0</v>
      </c>
      <c r="O80" s="71" t="e">
        <f t="shared" si="7"/>
        <v>#DIV/0!</v>
      </c>
      <c r="P80" s="3" t="e">
        <f t="shared" si="8"/>
        <v>#DIV/0!</v>
      </c>
      <c r="Q80" s="2"/>
      <c r="R80" s="71" t="e">
        <f t="shared" si="9"/>
        <v>#DIV/0!</v>
      </c>
      <c r="S80" s="2">
        <f t="shared" si="10"/>
        <v>-2.7487441532831909</v>
      </c>
      <c r="T80" s="3">
        <f t="shared" si="11"/>
        <v>-5.124498544129108</v>
      </c>
      <c r="U80" s="2"/>
      <c r="V80" s="71" t="e">
        <f t="shared" si="12"/>
        <v>#DIV/0!</v>
      </c>
      <c r="W80" s="2" t="e">
        <f t="shared" si="13"/>
        <v>#DIV/0!</v>
      </c>
      <c r="X80" s="2">
        <f t="shared" si="14"/>
        <v>-31.590440635339469</v>
      </c>
      <c r="Y80" s="2" t="e">
        <f t="shared" si="15"/>
        <v>#DIV/0!</v>
      </c>
      <c r="Z80" s="2">
        <f t="shared" si="16"/>
        <v>100</v>
      </c>
      <c r="AA80" s="3" t="e">
        <f t="shared" si="17"/>
        <v>#DIV/0!</v>
      </c>
    </row>
    <row r="81" spans="1:27" ht="15.75" customHeight="1">
      <c r="A81" s="2">
        <f t="shared" si="1"/>
        <v>3.6609921288669233E-3</v>
      </c>
      <c r="B81" s="2"/>
      <c r="C81" s="3"/>
      <c r="D81" s="2"/>
      <c r="E81" s="2"/>
      <c r="F81" s="75">
        <f t="shared" si="2"/>
        <v>6.4008195234370846E-2</v>
      </c>
      <c r="G81" s="15" t="e">
        <f t="shared" si="3"/>
        <v>#DIV/0!</v>
      </c>
      <c r="I81" s="71">
        <f t="shared" ref="I81:J81" si="40">1-D81</f>
        <v>1</v>
      </c>
      <c r="J81" s="3">
        <f t="shared" si="40"/>
        <v>1</v>
      </c>
      <c r="K81" s="16">
        <f t="shared" si="5"/>
        <v>5.949199869812012E-3</v>
      </c>
      <c r="L81" s="17">
        <f t="shared" si="6"/>
        <v>0</v>
      </c>
      <c r="O81" s="71" t="e">
        <f t="shared" si="7"/>
        <v>#DIV/0!</v>
      </c>
      <c r="P81" s="3" t="e">
        <f t="shared" si="8"/>
        <v>#DIV/0!</v>
      </c>
      <c r="Q81" s="2"/>
      <c r="R81" s="71" t="e">
        <f t="shared" si="9"/>
        <v>#DIV/0!</v>
      </c>
      <c r="S81" s="2">
        <f t="shared" si="10"/>
        <v>-2.7487441532831909</v>
      </c>
      <c r="T81" s="3">
        <f t="shared" si="11"/>
        <v>-5.124498544129108</v>
      </c>
      <c r="U81" s="2"/>
      <c r="V81" s="71" t="e">
        <f t="shared" si="12"/>
        <v>#DIV/0!</v>
      </c>
      <c r="W81" s="2" t="e">
        <f t="shared" si="13"/>
        <v>#DIV/0!</v>
      </c>
      <c r="X81" s="2">
        <f t="shared" si="14"/>
        <v>-31.590440635339469</v>
      </c>
      <c r="Y81" s="2" t="e">
        <f t="shared" si="15"/>
        <v>#DIV/0!</v>
      </c>
      <c r="Z81" s="2">
        <f t="shared" si="16"/>
        <v>100</v>
      </c>
      <c r="AA81" s="3" t="e">
        <f t="shared" si="17"/>
        <v>#DIV/0!</v>
      </c>
    </row>
    <row r="82" spans="1:27" ht="15.75" customHeight="1">
      <c r="A82" s="2">
        <f t="shared" si="1"/>
        <v>3.6609921288669233E-3</v>
      </c>
      <c r="B82" s="2"/>
      <c r="C82" s="3"/>
      <c r="D82" s="2"/>
      <c r="E82" s="2"/>
      <c r="F82" s="75">
        <f t="shared" si="2"/>
        <v>6.4008195234370846E-2</v>
      </c>
      <c r="G82" s="15" t="e">
        <f t="shared" si="3"/>
        <v>#DIV/0!</v>
      </c>
      <c r="I82" s="71">
        <f t="shared" ref="I82:J82" si="41">1-D82</f>
        <v>1</v>
      </c>
      <c r="J82" s="3">
        <f t="shared" si="41"/>
        <v>1</v>
      </c>
      <c r="K82" s="16">
        <f t="shared" si="5"/>
        <v>5.949199869812012E-3</v>
      </c>
      <c r="L82" s="17">
        <f t="shared" si="6"/>
        <v>0</v>
      </c>
      <c r="O82" s="71" t="e">
        <f t="shared" si="7"/>
        <v>#DIV/0!</v>
      </c>
      <c r="P82" s="3" t="e">
        <f t="shared" si="8"/>
        <v>#DIV/0!</v>
      </c>
      <c r="Q82" s="2"/>
      <c r="R82" s="71" t="e">
        <f t="shared" si="9"/>
        <v>#DIV/0!</v>
      </c>
      <c r="S82" s="2">
        <f t="shared" si="10"/>
        <v>-2.7487441532831909</v>
      </c>
      <c r="T82" s="3">
        <f t="shared" si="11"/>
        <v>-5.124498544129108</v>
      </c>
      <c r="U82" s="2"/>
      <c r="V82" s="71" t="e">
        <f t="shared" si="12"/>
        <v>#DIV/0!</v>
      </c>
      <c r="W82" s="2" t="e">
        <f t="shared" si="13"/>
        <v>#DIV/0!</v>
      </c>
      <c r="X82" s="2">
        <f t="shared" si="14"/>
        <v>-31.590440635339469</v>
      </c>
      <c r="Y82" s="2" t="e">
        <f t="shared" si="15"/>
        <v>#DIV/0!</v>
      </c>
      <c r="Z82" s="2">
        <f t="shared" si="16"/>
        <v>100</v>
      </c>
      <c r="AA82" s="3" t="e">
        <f t="shared" si="17"/>
        <v>#DIV/0!</v>
      </c>
    </row>
    <row r="83" spans="1:27" ht="15.75" customHeight="1">
      <c r="A83" s="2">
        <f t="shared" si="1"/>
        <v>3.6609921288669233E-3</v>
      </c>
      <c r="B83" s="2"/>
      <c r="C83" s="3"/>
      <c r="D83" s="2"/>
      <c r="E83" s="2"/>
      <c r="F83" s="75">
        <f t="shared" si="2"/>
        <v>6.4008195234370846E-2</v>
      </c>
      <c r="G83" s="15" t="e">
        <f t="shared" si="3"/>
        <v>#DIV/0!</v>
      </c>
      <c r="I83" s="71">
        <f t="shared" ref="I83:J83" si="42">1-D83</f>
        <v>1</v>
      </c>
      <c r="J83" s="3">
        <f t="shared" si="42"/>
        <v>1</v>
      </c>
      <c r="K83" s="16">
        <f t="shared" si="5"/>
        <v>5.949199869812012E-3</v>
      </c>
      <c r="L83" s="17">
        <f t="shared" si="6"/>
        <v>0</v>
      </c>
      <c r="O83" s="71" t="e">
        <f t="shared" si="7"/>
        <v>#DIV/0!</v>
      </c>
      <c r="P83" s="3" t="e">
        <f t="shared" si="8"/>
        <v>#DIV/0!</v>
      </c>
      <c r="Q83" s="2"/>
      <c r="R83" s="71" t="e">
        <f t="shared" si="9"/>
        <v>#DIV/0!</v>
      </c>
      <c r="S83" s="2">
        <f t="shared" si="10"/>
        <v>-2.7487441532831909</v>
      </c>
      <c r="T83" s="3">
        <f t="shared" si="11"/>
        <v>-5.124498544129108</v>
      </c>
      <c r="U83" s="2"/>
      <c r="V83" s="71" t="e">
        <f t="shared" si="12"/>
        <v>#DIV/0!</v>
      </c>
      <c r="W83" s="2" t="e">
        <f t="shared" si="13"/>
        <v>#DIV/0!</v>
      </c>
      <c r="X83" s="2">
        <f t="shared" si="14"/>
        <v>-31.590440635339469</v>
      </c>
      <c r="Y83" s="2" t="e">
        <f t="shared" si="15"/>
        <v>#DIV/0!</v>
      </c>
      <c r="Z83" s="2">
        <f t="shared" si="16"/>
        <v>100</v>
      </c>
      <c r="AA83" s="3" t="e">
        <f t="shared" si="17"/>
        <v>#DIV/0!</v>
      </c>
    </row>
    <row r="84" spans="1:27" ht="15.75" customHeight="1">
      <c r="A84" s="2">
        <f t="shared" si="1"/>
        <v>3.6609921288669233E-3</v>
      </c>
      <c r="B84" s="2"/>
      <c r="C84" s="3"/>
      <c r="D84" s="2"/>
      <c r="E84" s="2"/>
      <c r="F84" s="75">
        <f t="shared" si="2"/>
        <v>6.4008195234370846E-2</v>
      </c>
      <c r="G84" s="15" t="e">
        <f t="shared" si="3"/>
        <v>#DIV/0!</v>
      </c>
      <c r="I84" s="71">
        <f t="shared" ref="I84:J84" si="43">1-D84</f>
        <v>1</v>
      </c>
      <c r="J84" s="3">
        <f t="shared" si="43"/>
        <v>1</v>
      </c>
      <c r="K84" s="16">
        <f t="shared" si="5"/>
        <v>5.949199869812012E-3</v>
      </c>
      <c r="L84" s="17">
        <f t="shared" si="6"/>
        <v>0</v>
      </c>
      <c r="O84" s="71" t="e">
        <f t="shared" si="7"/>
        <v>#DIV/0!</v>
      </c>
      <c r="P84" s="3" t="e">
        <f t="shared" si="8"/>
        <v>#DIV/0!</v>
      </c>
      <c r="Q84" s="2"/>
      <c r="R84" s="71" t="e">
        <f t="shared" si="9"/>
        <v>#DIV/0!</v>
      </c>
      <c r="S84" s="2">
        <f t="shared" si="10"/>
        <v>-2.7487441532831909</v>
      </c>
      <c r="T84" s="3">
        <f t="shared" si="11"/>
        <v>-5.124498544129108</v>
      </c>
      <c r="U84" s="2"/>
      <c r="V84" s="71" t="e">
        <f t="shared" si="12"/>
        <v>#DIV/0!</v>
      </c>
      <c r="W84" s="2" t="e">
        <f t="shared" si="13"/>
        <v>#DIV/0!</v>
      </c>
      <c r="X84" s="2">
        <f t="shared" si="14"/>
        <v>-31.590440635339469</v>
      </c>
      <c r="Y84" s="2" t="e">
        <f t="shared" si="15"/>
        <v>#DIV/0!</v>
      </c>
      <c r="Z84" s="2">
        <f t="shared" si="16"/>
        <v>100</v>
      </c>
      <c r="AA84" s="3" t="e">
        <f t="shared" si="17"/>
        <v>#DIV/0!</v>
      </c>
    </row>
    <row r="85" spans="1:27" ht="15.75" customHeight="1">
      <c r="A85" s="2">
        <f t="shared" si="1"/>
        <v>3.6609921288669233E-3</v>
      </c>
      <c r="B85" s="2"/>
      <c r="C85" s="3"/>
      <c r="D85" s="2"/>
      <c r="E85" s="2"/>
      <c r="F85" s="75">
        <f t="shared" si="2"/>
        <v>6.4008195234370846E-2</v>
      </c>
      <c r="G85" s="15" t="e">
        <f t="shared" si="3"/>
        <v>#DIV/0!</v>
      </c>
      <c r="I85" s="71">
        <f t="shared" ref="I85:J85" si="44">1-D85</f>
        <v>1</v>
      </c>
      <c r="J85" s="3">
        <f t="shared" si="44"/>
        <v>1</v>
      </c>
      <c r="K85" s="16">
        <f t="shared" si="5"/>
        <v>5.949199869812012E-3</v>
      </c>
      <c r="L85" s="17">
        <f t="shared" si="6"/>
        <v>0</v>
      </c>
      <c r="O85" s="71" t="e">
        <f t="shared" si="7"/>
        <v>#DIV/0!</v>
      </c>
      <c r="P85" s="3" t="e">
        <f t="shared" si="8"/>
        <v>#DIV/0!</v>
      </c>
      <c r="Q85" s="2"/>
      <c r="R85" s="71" t="e">
        <f t="shared" si="9"/>
        <v>#DIV/0!</v>
      </c>
      <c r="S85" s="2">
        <f t="shared" si="10"/>
        <v>-2.7487441532831909</v>
      </c>
      <c r="T85" s="3">
        <f t="shared" si="11"/>
        <v>-5.124498544129108</v>
      </c>
      <c r="U85" s="2"/>
      <c r="V85" s="71" t="e">
        <f t="shared" si="12"/>
        <v>#DIV/0!</v>
      </c>
      <c r="W85" s="2" t="e">
        <f t="shared" si="13"/>
        <v>#DIV/0!</v>
      </c>
      <c r="X85" s="2">
        <f t="shared" si="14"/>
        <v>-31.590440635339469</v>
      </c>
      <c r="Y85" s="2" t="e">
        <f t="shared" si="15"/>
        <v>#DIV/0!</v>
      </c>
      <c r="Z85" s="2">
        <f t="shared" si="16"/>
        <v>100</v>
      </c>
      <c r="AA85" s="3" t="e">
        <f t="shared" si="17"/>
        <v>#DIV/0!</v>
      </c>
    </row>
    <row r="86" spans="1:27" ht="15.75" customHeight="1">
      <c r="A86" s="2">
        <f t="shared" si="1"/>
        <v>3.6609921288669233E-3</v>
      </c>
      <c r="B86" s="2"/>
      <c r="C86" s="3"/>
      <c r="D86" s="2"/>
      <c r="E86" s="2"/>
      <c r="F86" s="75">
        <f t="shared" si="2"/>
        <v>6.4008195234370846E-2</v>
      </c>
      <c r="G86" s="15" t="e">
        <f t="shared" si="3"/>
        <v>#DIV/0!</v>
      </c>
      <c r="I86" s="71">
        <f t="shared" ref="I86:J86" si="45">1-D86</f>
        <v>1</v>
      </c>
      <c r="J86" s="3">
        <f t="shared" si="45"/>
        <v>1</v>
      </c>
      <c r="K86" s="16">
        <f t="shared" si="5"/>
        <v>5.949199869812012E-3</v>
      </c>
      <c r="L86" s="17">
        <f t="shared" si="6"/>
        <v>0</v>
      </c>
      <c r="O86" s="71" t="e">
        <f t="shared" si="7"/>
        <v>#DIV/0!</v>
      </c>
      <c r="P86" s="3" t="e">
        <f t="shared" si="8"/>
        <v>#DIV/0!</v>
      </c>
      <c r="Q86" s="2"/>
      <c r="R86" s="71" t="e">
        <f t="shared" si="9"/>
        <v>#DIV/0!</v>
      </c>
      <c r="S86" s="2">
        <f t="shared" si="10"/>
        <v>-2.7487441532831909</v>
      </c>
      <c r="T86" s="3">
        <f t="shared" si="11"/>
        <v>-5.124498544129108</v>
      </c>
      <c r="U86" s="2"/>
      <c r="V86" s="71" t="e">
        <f t="shared" si="12"/>
        <v>#DIV/0!</v>
      </c>
      <c r="W86" s="2" t="e">
        <f t="shared" si="13"/>
        <v>#DIV/0!</v>
      </c>
      <c r="X86" s="2">
        <f t="shared" si="14"/>
        <v>-31.590440635339469</v>
      </c>
      <c r="Y86" s="2" t="e">
        <f t="shared" si="15"/>
        <v>#DIV/0!</v>
      </c>
      <c r="Z86" s="2">
        <f t="shared" si="16"/>
        <v>100</v>
      </c>
      <c r="AA86" s="3" t="e">
        <f t="shared" si="17"/>
        <v>#DIV/0!</v>
      </c>
    </row>
    <row r="87" spans="1:27" ht="15.75" customHeight="1">
      <c r="A87" s="2">
        <f t="shared" si="1"/>
        <v>3.6609921288669233E-3</v>
      </c>
      <c r="B87" s="2"/>
      <c r="C87" s="3"/>
      <c r="D87" s="2"/>
      <c r="E87" s="2"/>
      <c r="F87" s="75">
        <f t="shared" si="2"/>
        <v>6.4008195234370846E-2</v>
      </c>
      <c r="G87" s="15" t="e">
        <f t="shared" si="3"/>
        <v>#DIV/0!</v>
      </c>
      <c r="I87" s="71">
        <f t="shared" ref="I87:J87" si="46">1-D87</f>
        <v>1</v>
      </c>
      <c r="J87" s="3">
        <f t="shared" si="46"/>
        <v>1</v>
      </c>
      <c r="K87" s="16">
        <f t="shared" si="5"/>
        <v>5.949199869812012E-3</v>
      </c>
      <c r="L87" s="17">
        <f t="shared" si="6"/>
        <v>0</v>
      </c>
      <c r="O87" s="71" t="e">
        <f t="shared" si="7"/>
        <v>#DIV/0!</v>
      </c>
      <c r="P87" s="3" t="e">
        <f t="shared" si="8"/>
        <v>#DIV/0!</v>
      </c>
      <c r="Q87" s="2"/>
      <c r="R87" s="71" t="e">
        <f t="shared" si="9"/>
        <v>#DIV/0!</v>
      </c>
      <c r="S87" s="2">
        <f t="shared" si="10"/>
        <v>-2.7487441532831909</v>
      </c>
      <c r="T87" s="3">
        <f t="shared" si="11"/>
        <v>-5.124498544129108</v>
      </c>
      <c r="U87" s="2"/>
      <c r="V87" s="71" t="e">
        <f t="shared" si="12"/>
        <v>#DIV/0!</v>
      </c>
      <c r="W87" s="2" t="e">
        <f t="shared" si="13"/>
        <v>#DIV/0!</v>
      </c>
      <c r="X87" s="2">
        <f t="shared" si="14"/>
        <v>-31.590440635339469</v>
      </c>
      <c r="Y87" s="2" t="e">
        <f t="shared" si="15"/>
        <v>#DIV/0!</v>
      </c>
      <c r="Z87" s="2">
        <f t="shared" si="16"/>
        <v>100</v>
      </c>
      <c r="AA87" s="3" t="e">
        <f t="shared" si="17"/>
        <v>#DIV/0!</v>
      </c>
    </row>
    <row r="88" spans="1:27" ht="15.75" customHeight="1">
      <c r="A88" s="2">
        <f t="shared" si="1"/>
        <v>3.6609921288669233E-3</v>
      </c>
      <c r="B88" s="2"/>
      <c r="C88" s="3"/>
      <c r="D88" s="2"/>
      <c r="E88" s="2"/>
      <c r="F88" s="75">
        <f t="shared" si="2"/>
        <v>6.4008195234370846E-2</v>
      </c>
      <c r="G88" s="15" t="e">
        <f t="shared" si="3"/>
        <v>#DIV/0!</v>
      </c>
      <c r="I88" s="71">
        <f t="shared" ref="I88:J88" si="47">1-D88</f>
        <v>1</v>
      </c>
      <c r="J88" s="3">
        <f t="shared" si="47"/>
        <v>1</v>
      </c>
      <c r="K88" s="16">
        <f t="shared" si="5"/>
        <v>5.949199869812012E-3</v>
      </c>
      <c r="L88" s="17">
        <f t="shared" si="6"/>
        <v>0</v>
      </c>
      <c r="O88" s="71" t="e">
        <f t="shared" si="7"/>
        <v>#DIV/0!</v>
      </c>
      <c r="P88" s="3" t="e">
        <f t="shared" si="8"/>
        <v>#DIV/0!</v>
      </c>
      <c r="Q88" s="2"/>
      <c r="R88" s="71" t="e">
        <f t="shared" si="9"/>
        <v>#DIV/0!</v>
      </c>
      <c r="S88" s="2">
        <f t="shared" si="10"/>
        <v>-2.7487441532831909</v>
      </c>
      <c r="T88" s="3">
        <f t="shared" si="11"/>
        <v>-5.124498544129108</v>
      </c>
      <c r="U88" s="2"/>
      <c r="V88" s="71" t="e">
        <f t="shared" si="12"/>
        <v>#DIV/0!</v>
      </c>
      <c r="W88" s="2" t="e">
        <f t="shared" si="13"/>
        <v>#DIV/0!</v>
      </c>
      <c r="X88" s="2">
        <f t="shared" si="14"/>
        <v>-31.590440635339469</v>
      </c>
      <c r="Y88" s="2" t="e">
        <f t="shared" si="15"/>
        <v>#DIV/0!</v>
      </c>
      <c r="Z88" s="2">
        <f t="shared" si="16"/>
        <v>100</v>
      </c>
      <c r="AA88" s="3" t="e">
        <f t="shared" si="17"/>
        <v>#DIV/0!</v>
      </c>
    </row>
    <row r="89" spans="1:27" ht="15.75" customHeight="1">
      <c r="A89" s="2">
        <f t="shared" si="1"/>
        <v>3.6609921288669233E-3</v>
      </c>
      <c r="B89" s="2"/>
      <c r="C89" s="3"/>
      <c r="D89" s="2"/>
      <c r="E89" s="2"/>
      <c r="F89" s="75">
        <f t="shared" si="2"/>
        <v>6.4008195234370846E-2</v>
      </c>
      <c r="G89" s="15" t="e">
        <f t="shared" si="3"/>
        <v>#DIV/0!</v>
      </c>
      <c r="I89" s="71">
        <f t="shared" ref="I89:J89" si="48">1-D89</f>
        <v>1</v>
      </c>
      <c r="J89" s="3">
        <f t="shared" si="48"/>
        <v>1</v>
      </c>
      <c r="K89" s="16">
        <f t="shared" si="5"/>
        <v>5.949199869812012E-3</v>
      </c>
      <c r="L89" s="17">
        <f t="shared" si="6"/>
        <v>0</v>
      </c>
      <c r="O89" s="71" t="e">
        <f t="shared" si="7"/>
        <v>#DIV/0!</v>
      </c>
      <c r="P89" s="3" t="e">
        <f t="shared" si="8"/>
        <v>#DIV/0!</v>
      </c>
      <c r="Q89" s="2"/>
      <c r="R89" s="71" t="e">
        <f t="shared" si="9"/>
        <v>#DIV/0!</v>
      </c>
      <c r="S89" s="2">
        <f t="shared" si="10"/>
        <v>-2.7487441532831909</v>
      </c>
      <c r="T89" s="3">
        <f t="shared" si="11"/>
        <v>-5.124498544129108</v>
      </c>
      <c r="U89" s="2"/>
      <c r="V89" s="71" t="e">
        <f t="shared" si="12"/>
        <v>#DIV/0!</v>
      </c>
      <c r="W89" s="2" t="e">
        <f t="shared" si="13"/>
        <v>#DIV/0!</v>
      </c>
      <c r="X89" s="2">
        <f t="shared" si="14"/>
        <v>-31.590440635339469</v>
      </c>
      <c r="Y89" s="2" t="e">
        <f t="shared" si="15"/>
        <v>#DIV/0!</v>
      </c>
      <c r="Z89" s="2">
        <f t="shared" si="16"/>
        <v>100</v>
      </c>
      <c r="AA89" s="3" t="e">
        <f t="shared" si="17"/>
        <v>#DIV/0!</v>
      </c>
    </row>
    <row r="90" spans="1:27" ht="15.75" customHeight="1">
      <c r="A90" s="2">
        <f t="shared" si="1"/>
        <v>3.6609921288669233E-3</v>
      </c>
      <c r="B90" s="2"/>
      <c r="C90" s="3"/>
      <c r="D90" s="2"/>
      <c r="E90" s="2"/>
      <c r="F90" s="75">
        <f t="shared" si="2"/>
        <v>6.4008195234370846E-2</v>
      </c>
      <c r="G90" s="15" t="e">
        <f t="shared" si="3"/>
        <v>#DIV/0!</v>
      </c>
      <c r="I90" s="71">
        <f t="shared" ref="I90:J90" si="49">1-D90</f>
        <v>1</v>
      </c>
      <c r="J90" s="3">
        <f t="shared" si="49"/>
        <v>1</v>
      </c>
      <c r="K90" s="16">
        <f t="shared" si="5"/>
        <v>5.949199869812012E-3</v>
      </c>
      <c r="L90" s="17">
        <f t="shared" si="6"/>
        <v>0</v>
      </c>
      <c r="O90" s="71" t="e">
        <f t="shared" si="7"/>
        <v>#DIV/0!</v>
      </c>
      <c r="P90" s="3" t="e">
        <f t="shared" si="8"/>
        <v>#DIV/0!</v>
      </c>
      <c r="Q90" s="2"/>
      <c r="R90" s="71" t="e">
        <f t="shared" si="9"/>
        <v>#DIV/0!</v>
      </c>
      <c r="S90" s="2">
        <f t="shared" si="10"/>
        <v>-2.7487441532831909</v>
      </c>
      <c r="T90" s="3">
        <f t="shared" si="11"/>
        <v>-5.124498544129108</v>
      </c>
      <c r="U90" s="2"/>
      <c r="V90" s="71" t="e">
        <f t="shared" si="12"/>
        <v>#DIV/0!</v>
      </c>
      <c r="W90" s="2" t="e">
        <f t="shared" si="13"/>
        <v>#DIV/0!</v>
      </c>
      <c r="X90" s="2">
        <f t="shared" si="14"/>
        <v>-31.590440635339469</v>
      </c>
      <c r="Y90" s="2" t="e">
        <f t="shared" si="15"/>
        <v>#DIV/0!</v>
      </c>
      <c r="Z90" s="2">
        <f t="shared" si="16"/>
        <v>100</v>
      </c>
      <c r="AA90" s="76" t="e">
        <f t="shared" si="17"/>
        <v>#DIV/0!</v>
      </c>
    </row>
    <row r="91" spans="1:27" ht="15.75" customHeight="1">
      <c r="A91" s="2">
        <f t="shared" si="1"/>
        <v>3.6609921288669233E-3</v>
      </c>
      <c r="B91" s="2"/>
      <c r="C91" s="3"/>
      <c r="D91" s="2"/>
      <c r="E91" s="2"/>
      <c r="F91" s="75">
        <f t="shared" si="2"/>
        <v>6.4008195234370846E-2</v>
      </c>
      <c r="G91" s="15" t="e">
        <f t="shared" si="3"/>
        <v>#DIV/0!</v>
      </c>
      <c r="I91" s="71">
        <f t="shared" ref="I91:J91" si="50">1-D91</f>
        <v>1</v>
      </c>
      <c r="J91" s="3">
        <f t="shared" si="50"/>
        <v>1</v>
      </c>
      <c r="K91" s="16">
        <f t="shared" si="5"/>
        <v>5.949199869812012E-3</v>
      </c>
      <c r="L91" s="17">
        <f t="shared" si="6"/>
        <v>0</v>
      </c>
      <c r="O91" s="71" t="e">
        <f t="shared" si="7"/>
        <v>#DIV/0!</v>
      </c>
      <c r="P91" s="3" t="e">
        <f t="shared" si="8"/>
        <v>#DIV/0!</v>
      </c>
      <c r="Q91" s="2"/>
      <c r="R91" s="71" t="e">
        <f t="shared" si="9"/>
        <v>#DIV/0!</v>
      </c>
      <c r="S91" s="2">
        <f t="shared" si="10"/>
        <v>-2.7487441532831909</v>
      </c>
      <c r="T91" s="3">
        <f t="shared" si="11"/>
        <v>-5.124498544129108</v>
      </c>
      <c r="U91" s="2"/>
      <c r="V91" s="71" t="e">
        <f t="shared" si="12"/>
        <v>#DIV/0!</v>
      </c>
      <c r="W91" s="2" t="e">
        <f t="shared" si="13"/>
        <v>#DIV/0!</v>
      </c>
      <c r="X91" s="2">
        <f t="shared" si="14"/>
        <v>-31.590440635339469</v>
      </c>
      <c r="Y91" s="2" t="e">
        <f t="shared" si="15"/>
        <v>#DIV/0!</v>
      </c>
      <c r="Z91" s="2">
        <f t="shared" si="16"/>
        <v>100</v>
      </c>
      <c r="AA91" s="3" t="e">
        <f t="shared" si="17"/>
        <v>#DIV/0!</v>
      </c>
    </row>
    <row r="92" spans="1:27" ht="15.75" customHeight="1">
      <c r="A92" s="2">
        <f t="shared" si="1"/>
        <v>3.6609921288669233E-3</v>
      </c>
      <c r="B92" s="2"/>
      <c r="C92" s="3"/>
      <c r="D92" s="2"/>
      <c r="E92" s="2"/>
      <c r="F92" s="75">
        <f t="shared" si="2"/>
        <v>6.4008195234370846E-2</v>
      </c>
      <c r="G92" s="15" t="e">
        <f t="shared" si="3"/>
        <v>#DIV/0!</v>
      </c>
      <c r="I92" s="71">
        <f t="shared" ref="I92:J92" si="51">1-D92</f>
        <v>1</v>
      </c>
      <c r="J92" s="3">
        <f t="shared" si="51"/>
        <v>1</v>
      </c>
      <c r="K92" s="16">
        <f t="shared" si="5"/>
        <v>5.949199869812012E-3</v>
      </c>
      <c r="L92" s="17">
        <f t="shared" si="6"/>
        <v>0</v>
      </c>
      <c r="O92" s="71" t="e">
        <f t="shared" si="7"/>
        <v>#DIV/0!</v>
      </c>
      <c r="P92" s="3" t="e">
        <f t="shared" si="8"/>
        <v>#DIV/0!</v>
      </c>
      <c r="Q92" s="2"/>
      <c r="R92" s="71" t="e">
        <f t="shared" si="9"/>
        <v>#DIV/0!</v>
      </c>
      <c r="S92" s="2">
        <f t="shared" si="10"/>
        <v>-2.7487441532831909</v>
      </c>
      <c r="T92" s="3">
        <f t="shared" si="11"/>
        <v>-5.124498544129108</v>
      </c>
      <c r="U92" s="2"/>
      <c r="V92" s="71" t="e">
        <f t="shared" si="12"/>
        <v>#DIV/0!</v>
      </c>
      <c r="W92" s="2" t="e">
        <f t="shared" si="13"/>
        <v>#DIV/0!</v>
      </c>
      <c r="X92" s="2">
        <f t="shared" si="14"/>
        <v>-31.590440635339469</v>
      </c>
      <c r="Y92" s="2" t="e">
        <f t="shared" si="15"/>
        <v>#DIV/0!</v>
      </c>
      <c r="Z92" s="2">
        <f t="shared" si="16"/>
        <v>100</v>
      </c>
      <c r="AA92" s="3" t="e">
        <f t="shared" si="17"/>
        <v>#DIV/0!</v>
      </c>
    </row>
    <row r="93" spans="1:27" ht="15.75" customHeight="1">
      <c r="A93" s="2">
        <f t="shared" si="1"/>
        <v>3.6609921288669233E-3</v>
      </c>
      <c r="B93" s="2"/>
      <c r="C93" s="3"/>
      <c r="D93" s="2"/>
      <c r="E93" s="2"/>
      <c r="F93" s="75">
        <f t="shared" si="2"/>
        <v>6.4008195234370846E-2</v>
      </c>
      <c r="G93" s="15" t="e">
        <f t="shared" si="3"/>
        <v>#DIV/0!</v>
      </c>
      <c r="I93" s="71">
        <f t="shared" ref="I93:J93" si="52">1-D93</f>
        <v>1</v>
      </c>
      <c r="J93" s="3">
        <f t="shared" si="52"/>
        <v>1</v>
      </c>
      <c r="K93" s="16">
        <f t="shared" si="5"/>
        <v>5.949199869812012E-3</v>
      </c>
      <c r="L93" s="17">
        <f t="shared" si="6"/>
        <v>0</v>
      </c>
      <c r="O93" s="71" t="e">
        <f t="shared" si="7"/>
        <v>#DIV/0!</v>
      </c>
      <c r="P93" s="3" t="e">
        <f t="shared" si="8"/>
        <v>#DIV/0!</v>
      </c>
      <c r="Q93" s="2"/>
      <c r="R93" s="71" t="e">
        <f t="shared" si="9"/>
        <v>#DIV/0!</v>
      </c>
      <c r="S93" s="2">
        <f t="shared" si="10"/>
        <v>-2.7487441532831909</v>
      </c>
      <c r="T93" s="3">
        <f t="shared" si="11"/>
        <v>-5.124498544129108</v>
      </c>
      <c r="U93" s="2"/>
      <c r="V93" s="71" t="e">
        <f t="shared" si="12"/>
        <v>#DIV/0!</v>
      </c>
      <c r="W93" s="2" t="e">
        <f t="shared" si="13"/>
        <v>#DIV/0!</v>
      </c>
      <c r="X93" s="2">
        <f t="shared" si="14"/>
        <v>-31.590440635339469</v>
      </c>
      <c r="Y93" s="2" t="e">
        <f t="shared" si="15"/>
        <v>#DIV/0!</v>
      </c>
      <c r="Z93" s="2">
        <f t="shared" si="16"/>
        <v>100</v>
      </c>
      <c r="AA93" s="3" t="e">
        <f t="shared" si="17"/>
        <v>#DIV/0!</v>
      </c>
    </row>
    <row r="94" spans="1:27" ht="15.75" customHeight="1">
      <c r="A94" s="2">
        <f t="shared" si="1"/>
        <v>3.6609921288669233E-3</v>
      </c>
      <c r="B94" s="2"/>
      <c r="C94" s="3"/>
      <c r="D94" s="2"/>
      <c r="E94" s="2"/>
      <c r="F94" s="75">
        <f t="shared" si="2"/>
        <v>6.4008195234370846E-2</v>
      </c>
      <c r="G94" s="15" t="e">
        <f t="shared" si="3"/>
        <v>#DIV/0!</v>
      </c>
      <c r="I94" s="71">
        <f t="shared" ref="I94:J94" si="53">1-D94</f>
        <v>1</v>
      </c>
      <c r="J94" s="3">
        <f t="shared" si="53"/>
        <v>1</v>
      </c>
      <c r="K94" s="16">
        <f t="shared" si="5"/>
        <v>5.949199869812012E-3</v>
      </c>
      <c r="L94" s="17">
        <f t="shared" si="6"/>
        <v>0</v>
      </c>
      <c r="O94" s="71" t="e">
        <f t="shared" si="7"/>
        <v>#DIV/0!</v>
      </c>
      <c r="P94" s="3" t="e">
        <f t="shared" si="8"/>
        <v>#DIV/0!</v>
      </c>
      <c r="Q94" s="2"/>
      <c r="R94" s="71" t="e">
        <f t="shared" si="9"/>
        <v>#DIV/0!</v>
      </c>
      <c r="S94" s="2">
        <f t="shared" si="10"/>
        <v>-2.7487441532831909</v>
      </c>
      <c r="T94" s="3">
        <f t="shared" si="11"/>
        <v>-5.124498544129108</v>
      </c>
      <c r="U94" s="2"/>
      <c r="V94" s="71" t="e">
        <f t="shared" si="12"/>
        <v>#DIV/0!</v>
      </c>
      <c r="W94" s="2" t="e">
        <f t="shared" si="13"/>
        <v>#DIV/0!</v>
      </c>
      <c r="X94" s="2">
        <f t="shared" si="14"/>
        <v>-31.590440635339469</v>
      </c>
      <c r="Y94" s="2" t="e">
        <f t="shared" si="15"/>
        <v>#DIV/0!</v>
      </c>
      <c r="Z94" s="2">
        <f t="shared" si="16"/>
        <v>100</v>
      </c>
      <c r="AA94" s="3" t="e">
        <f t="shared" si="17"/>
        <v>#DIV/0!</v>
      </c>
    </row>
    <row r="95" spans="1:27" ht="15.75" customHeight="1">
      <c r="A95" s="2">
        <f t="shared" si="1"/>
        <v>3.6609921288669233E-3</v>
      </c>
      <c r="B95" s="2"/>
      <c r="C95" s="3"/>
      <c r="D95" s="2"/>
      <c r="E95" s="2"/>
      <c r="F95" s="75">
        <f t="shared" si="2"/>
        <v>6.4008195234370846E-2</v>
      </c>
      <c r="G95" s="15" t="e">
        <f t="shared" si="3"/>
        <v>#DIV/0!</v>
      </c>
      <c r="I95" s="71">
        <f t="shared" ref="I95:J95" si="54">1-D95</f>
        <v>1</v>
      </c>
      <c r="J95" s="3">
        <f t="shared" si="54"/>
        <v>1</v>
      </c>
      <c r="K95" s="16">
        <f t="shared" si="5"/>
        <v>5.949199869812012E-3</v>
      </c>
      <c r="L95" s="17">
        <f t="shared" si="6"/>
        <v>0</v>
      </c>
      <c r="O95" s="71" t="e">
        <f t="shared" si="7"/>
        <v>#DIV/0!</v>
      </c>
      <c r="P95" s="3" t="e">
        <f t="shared" si="8"/>
        <v>#DIV/0!</v>
      </c>
      <c r="Q95" s="2"/>
      <c r="R95" s="71" t="e">
        <f t="shared" si="9"/>
        <v>#DIV/0!</v>
      </c>
      <c r="S95" s="2">
        <f t="shared" si="10"/>
        <v>-2.7487441532831909</v>
      </c>
      <c r="T95" s="3">
        <f t="shared" si="11"/>
        <v>-5.124498544129108</v>
      </c>
      <c r="U95" s="2"/>
      <c r="V95" s="71" t="e">
        <f t="shared" si="12"/>
        <v>#DIV/0!</v>
      </c>
      <c r="W95" s="2" t="e">
        <f t="shared" si="13"/>
        <v>#DIV/0!</v>
      </c>
      <c r="X95" s="2">
        <f t="shared" si="14"/>
        <v>-31.590440635339469</v>
      </c>
      <c r="Y95" s="2" t="e">
        <f t="shared" si="15"/>
        <v>#DIV/0!</v>
      </c>
      <c r="Z95" s="2">
        <f t="shared" si="16"/>
        <v>100</v>
      </c>
      <c r="AA95" s="3" t="e">
        <f t="shared" si="17"/>
        <v>#DIV/0!</v>
      </c>
    </row>
    <row r="96" spans="1:27" ht="15.75" customHeight="1">
      <c r="A96" s="2">
        <f t="shared" si="1"/>
        <v>3.6609921288669233E-3</v>
      </c>
      <c r="B96" s="2"/>
      <c r="C96" s="3"/>
      <c r="D96" s="2"/>
      <c r="E96" s="2"/>
      <c r="F96" s="75">
        <f t="shared" si="2"/>
        <v>6.4008195234370846E-2</v>
      </c>
      <c r="G96" s="15" t="e">
        <f t="shared" si="3"/>
        <v>#DIV/0!</v>
      </c>
      <c r="I96" s="71">
        <f t="shared" ref="I96:J96" si="55">1-D96</f>
        <v>1</v>
      </c>
      <c r="J96" s="3">
        <f t="shared" si="55"/>
        <v>1</v>
      </c>
      <c r="K96" s="16">
        <f t="shared" si="5"/>
        <v>5.949199869812012E-3</v>
      </c>
      <c r="L96" s="17">
        <f t="shared" si="6"/>
        <v>0</v>
      </c>
      <c r="O96" s="71" t="e">
        <f t="shared" si="7"/>
        <v>#DIV/0!</v>
      </c>
      <c r="P96" s="3" t="e">
        <f t="shared" si="8"/>
        <v>#DIV/0!</v>
      </c>
      <c r="Q96" s="2"/>
      <c r="R96" s="71" t="e">
        <f t="shared" si="9"/>
        <v>#DIV/0!</v>
      </c>
      <c r="S96" s="2">
        <f t="shared" si="10"/>
        <v>-2.7487441532831909</v>
      </c>
      <c r="T96" s="3">
        <f t="shared" si="11"/>
        <v>-5.124498544129108</v>
      </c>
      <c r="U96" s="2"/>
      <c r="V96" s="71" t="e">
        <f t="shared" si="12"/>
        <v>#DIV/0!</v>
      </c>
      <c r="W96" s="2" t="e">
        <f t="shared" si="13"/>
        <v>#DIV/0!</v>
      </c>
      <c r="X96" s="2">
        <f t="shared" si="14"/>
        <v>-31.590440635339469</v>
      </c>
      <c r="Y96" s="2" t="e">
        <f t="shared" si="15"/>
        <v>#DIV/0!</v>
      </c>
      <c r="Z96" s="2">
        <f t="shared" si="16"/>
        <v>100</v>
      </c>
      <c r="AA96" s="3" t="e">
        <f t="shared" si="17"/>
        <v>#DIV/0!</v>
      </c>
    </row>
    <row r="97" spans="1:27" ht="15.75" customHeight="1">
      <c r="A97" s="2">
        <f t="shared" si="1"/>
        <v>3.6609921288669233E-3</v>
      </c>
      <c r="B97" s="2"/>
      <c r="C97" s="3"/>
      <c r="D97" s="2"/>
      <c r="E97" s="2"/>
      <c r="F97" s="75">
        <f t="shared" si="2"/>
        <v>6.4008195234370846E-2</v>
      </c>
      <c r="G97" s="15" t="e">
        <f t="shared" si="3"/>
        <v>#DIV/0!</v>
      </c>
      <c r="I97" s="71">
        <f t="shared" ref="I97:J97" si="56">1-D97</f>
        <v>1</v>
      </c>
      <c r="J97" s="3">
        <f t="shared" si="56"/>
        <v>1</v>
      </c>
      <c r="K97" s="16">
        <f t="shared" si="5"/>
        <v>5.949199869812012E-3</v>
      </c>
      <c r="L97" s="17">
        <f t="shared" si="6"/>
        <v>0</v>
      </c>
      <c r="O97" s="71" t="e">
        <f t="shared" si="7"/>
        <v>#DIV/0!</v>
      </c>
      <c r="P97" s="3" t="e">
        <f t="shared" si="8"/>
        <v>#DIV/0!</v>
      </c>
      <c r="Q97" s="2"/>
      <c r="R97" s="71" t="e">
        <f t="shared" si="9"/>
        <v>#DIV/0!</v>
      </c>
      <c r="S97" s="2">
        <f t="shared" si="10"/>
        <v>-2.7487441532831909</v>
      </c>
      <c r="T97" s="3">
        <f t="shared" si="11"/>
        <v>-5.124498544129108</v>
      </c>
      <c r="U97" s="2"/>
      <c r="V97" s="71" t="e">
        <f t="shared" si="12"/>
        <v>#DIV/0!</v>
      </c>
      <c r="W97" s="2" t="e">
        <f t="shared" si="13"/>
        <v>#DIV/0!</v>
      </c>
      <c r="X97" s="2">
        <f t="shared" si="14"/>
        <v>-31.590440635339469</v>
      </c>
      <c r="Y97" s="2" t="e">
        <f t="shared" si="15"/>
        <v>#DIV/0!</v>
      </c>
      <c r="Z97" s="2">
        <f t="shared" si="16"/>
        <v>100</v>
      </c>
      <c r="AA97" s="3" t="e">
        <f t="shared" si="17"/>
        <v>#DIV/0!</v>
      </c>
    </row>
    <row r="98" spans="1:27" ht="15.75" customHeight="1">
      <c r="A98" s="2">
        <f t="shared" si="1"/>
        <v>3.6609921288669233E-3</v>
      </c>
      <c r="B98" s="2"/>
      <c r="C98" s="3"/>
      <c r="D98" s="2"/>
      <c r="E98" s="2"/>
      <c r="F98" s="75">
        <f t="shared" si="2"/>
        <v>6.4008195234370846E-2</v>
      </c>
      <c r="G98" s="15" t="e">
        <f t="shared" si="3"/>
        <v>#DIV/0!</v>
      </c>
      <c r="I98" s="71">
        <f t="shared" ref="I98:J98" si="57">1-D98</f>
        <v>1</v>
      </c>
      <c r="J98" s="3">
        <f t="shared" si="57"/>
        <v>1</v>
      </c>
      <c r="K98" s="16">
        <f t="shared" si="5"/>
        <v>5.949199869812012E-3</v>
      </c>
      <c r="L98" s="17">
        <f t="shared" si="6"/>
        <v>0</v>
      </c>
      <c r="O98" s="71" t="e">
        <f t="shared" si="7"/>
        <v>#DIV/0!</v>
      </c>
      <c r="P98" s="3" t="e">
        <f t="shared" si="8"/>
        <v>#DIV/0!</v>
      </c>
      <c r="Q98" s="2"/>
      <c r="R98" s="71" t="e">
        <f t="shared" si="9"/>
        <v>#DIV/0!</v>
      </c>
      <c r="S98" s="2">
        <f t="shared" si="10"/>
        <v>-2.7487441532831909</v>
      </c>
      <c r="T98" s="3">
        <f t="shared" si="11"/>
        <v>-5.124498544129108</v>
      </c>
      <c r="U98" s="2"/>
      <c r="V98" s="71" t="e">
        <f t="shared" si="12"/>
        <v>#DIV/0!</v>
      </c>
      <c r="W98" s="2" t="e">
        <f t="shared" si="13"/>
        <v>#DIV/0!</v>
      </c>
      <c r="X98" s="2">
        <f t="shared" si="14"/>
        <v>-31.590440635339469</v>
      </c>
      <c r="Y98" s="2" t="e">
        <f t="shared" si="15"/>
        <v>#DIV/0!</v>
      </c>
      <c r="Z98" s="2">
        <f t="shared" si="16"/>
        <v>100</v>
      </c>
      <c r="AA98" s="3" t="e">
        <f t="shared" si="17"/>
        <v>#DIV/0!</v>
      </c>
    </row>
    <row r="99" spans="1:27" ht="15.75" customHeight="1">
      <c r="A99" s="2">
        <f t="shared" si="1"/>
        <v>3.6609921288669233E-3</v>
      </c>
      <c r="B99" s="2"/>
      <c r="C99" s="3"/>
      <c r="D99" s="2"/>
      <c r="E99" s="2"/>
      <c r="F99" s="75">
        <f t="shared" si="2"/>
        <v>6.4008195234370846E-2</v>
      </c>
      <c r="G99" s="15" t="e">
        <f t="shared" si="3"/>
        <v>#DIV/0!</v>
      </c>
      <c r="I99" s="71">
        <f t="shared" ref="I99:J99" si="58">1-D99</f>
        <v>1</v>
      </c>
      <c r="J99" s="3">
        <f t="shared" si="58"/>
        <v>1</v>
      </c>
      <c r="K99" s="16">
        <f t="shared" si="5"/>
        <v>5.949199869812012E-3</v>
      </c>
      <c r="L99" s="17">
        <f t="shared" si="6"/>
        <v>0</v>
      </c>
      <c r="O99" s="71" t="e">
        <f t="shared" si="7"/>
        <v>#DIV/0!</v>
      </c>
      <c r="P99" s="3" t="e">
        <f t="shared" si="8"/>
        <v>#DIV/0!</v>
      </c>
      <c r="Q99" s="2"/>
      <c r="R99" s="71" t="e">
        <f t="shared" si="9"/>
        <v>#DIV/0!</v>
      </c>
      <c r="S99" s="2">
        <f t="shared" si="10"/>
        <v>-2.7487441532831909</v>
      </c>
      <c r="T99" s="3">
        <f t="shared" si="11"/>
        <v>-5.124498544129108</v>
      </c>
      <c r="U99" s="2"/>
      <c r="V99" s="71" t="e">
        <f t="shared" si="12"/>
        <v>#DIV/0!</v>
      </c>
      <c r="W99" s="2" t="e">
        <f t="shared" si="13"/>
        <v>#DIV/0!</v>
      </c>
      <c r="X99" s="2">
        <f t="shared" si="14"/>
        <v>-31.590440635339469</v>
      </c>
      <c r="Y99" s="2" t="e">
        <f t="shared" si="15"/>
        <v>#DIV/0!</v>
      </c>
      <c r="Z99" s="2">
        <f t="shared" si="16"/>
        <v>100</v>
      </c>
      <c r="AA99" s="3" t="e">
        <f t="shared" si="17"/>
        <v>#DIV/0!</v>
      </c>
    </row>
    <row r="100" spans="1:27" ht="15.75" customHeight="1">
      <c r="A100" s="2">
        <f t="shared" si="1"/>
        <v>3.6609921288669233E-3</v>
      </c>
      <c r="B100" s="2"/>
      <c r="C100" s="3"/>
      <c r="D100" s="2"/>
      <c r="E100" s="2"/>
      <c r="F100" s="75">
        <f t="shared" si="2"/>
        <v>6.4008195234370846E-2</v>
      </c>
      <c r="G100" s="15" t="e">
        <f t="shared" si="3"/>
        <v>#DIV/0!</v>
      </c>
      <c r="I100" s="71">
        <f t="shared" ref="I100:J100" si="59">1-D100</f>
        <v>1</v>
      </c>
      <c r="J100" s="3">
        <f t="shared" si="59"/>
        <v>1</v>
      </c>
      <c r="K100" s="16">
        <f t="shared" si="5"/>
        <v>5.949199869812012E-3</v>
      </c>
      <c r="L100" s="17">
        <f t="shared" si="6"/>
        <v>0</v>
      </c>
      <c r="O100" s="71" t="e">
        <f t="shared" si="7"/>
        <v>#DIV/0!</v>
      </c>
      <c r="P100" s="3" t="e">
        <f t="shared" si="8"/>
        <v>#DIV/0!</v>
      </c>
      <c r="Q100" s="2"/>
      <c r="R100" s="71" t="e">
        <f t="shared" si="9"/>
        <v>#DIV/0!</v>
      </c>
      <c r="S100" s="2">
        <f t="shared" si="10"/>
        <v>-2.7487441532831909</v>
      </c>
      <c r="T100" s="3">
        <f t="shared" si="11"/>
        <v>-5.124498544129108</v>
      </c>
      <c r="U100" s="2"/>
      <c r="V100" s="71" t="e">
        <f t="shared" si="12"/>
        <v>#DIV/0!</v>
      </c>
      <c r="W100" s="2" t="e">
        <f t="shared" si="13"/>
        <v>#DIV/0!</v>
      </c>
      <c r="X100" s="2">
        <f t="shared" si="14"/>
        <v>-31.590440635339469</v>
      </c>
      <c r="Y100" s="2" t="e">
        <f t="shared" si="15"/>
        <v>#DIV/0!</v>
      </c>
      <c r="Z100" s="2">
        <f t="shared" si="16"/>
        <v>100</v>
      </c>
      <c r="AA100" s="3" t="e">
        <f t="shared" si="17"/>
        <v>#DIV/0!</v>
      </c>
    </row>
    <row r="101" spans="1:27" ht="15.75" customHeight="1">
      <c r="A101" s="2">
        <f t="shared" si="1"/>
        <v>3.6609921288669233E-3</v>
      </c>
      <c r="B101" s="2"/>
      <c r="C101" s="3"/>
      <c r="D101" s="2"/>
      <c r="E101" s="2"/>
      <c r="F101" s="75">
        <f t="shared" si="2"/>
        <v>6.4008195234370846E-2</v>
      </c>
      <c r="G101" s="15" t="e">
        <f t="shared" si="3"/>
        <v>#DIV/0!</v>
      </c>
      <c r="I101" s="71">
        <f t="shared" ref="I101:J101" si="60">1-D101</f>
        <v>1</v>
      </c>
      <c r="J101" s="3">
        <f t="shared" si="60"/>
        <v>1</v>
      </c>
      <c r="K101" s="16">
        <f t="shared" si="5"/>
        <v>5.949199869812012E-3</v>
      </c>
      <c r="L101" s="17">
        <f t="shared" si="6"/>
        <v>0</v>
      </c>
      <c r="O101" s="71" t="e">
        <f t="shared" si="7"/>
        <v>#DIV/0!</v>
      </c>
      <c r="P101" s="3" t="e">
        <f t="shared" si="8"/>
        <v>#DIV/0!</v>
      </c>
      <c r="Q101" s="2"/>
      <c r="R101" s="71" t="e">
        <f t="shared" si="9"/>
        <v>#DIV/0!</v>
      </c>
      <c r="S101" s="2">
        <f t="shared" si="10"/>
        <v>-2.7487441532831909</v>
      </c>
      <c r="T101" s="3">
        <f t="shared" si="11"/>
        <v>-5.124498544129108</v>
      </c>
      <c r="U101" s="2"/>
      <c r="V101" s="71" t="e">
        <f t="shared" si="12"/>
        <v>#DIV/0!</v>
      </c>
      <c r="W101" s="2" t="e">
        <f t="shared" si="13"/>
        <v>#DIV/0!</v>
      </c>
      <c r="X101" s="2">
        <f t="shared" si="14"/>
        <v>-31.590440635339469</v>
      </c>
      <c r="Y101" s="2" t="e">
        <f t="shared" si="15"/>
        <v>#DIV/0!</v>
      </c>
      <c r="Z101" s="2">
        <f t="shared" si="16"/>
        <v>100</v>
      </c>
      <c r="AA101" s="3" t="e">
        <f t="shared" si="17"/>
        <v>#DIV/0!</v>
      </c>
    </row>
    <row r="102" spans="1:27" ht="15.75" customHeight="1">
      <c r="A102" s="2">
        <f t="shared" si="1"/>
        <v>3.6609921288669233E-3</v>
      </c>
      <c r="B102" s="2"/>
      <c r="C102" s="3"/>
      <c r="D102" s="2"/>
      <c r="E102" s="2"/>
      <c r="F102" s="75">
        <f t="shared" si="2"/>
        <v>6.4008195234370846E-2</v>
      </c>
      <c r="G102" s="15" t="e">
        <f t="shared" si="3"/>
        <v>#DIV/0!</v>
      </c>
      <c r="I102" s="71">
        <f t="shared" ref="I102:J102" si="61">1-D102</f>
        <v>1</v>
      </c>
      <c r="J102" s="3">
        <f t="shared" si="61"/>
        <v>1</v>
      </c>
      <c r="K102" s="16">
        <f t="shared" si="5"/>
        <v>5.949199869812012E-3</v>
      </c>
      <c r="L102" s="17">
        <f t="shared" si="6"/>
        <v>0</v>
      </c>
      <c r="O102" s="71" t="e">
        <f t="shared" si="7"/>
        <v>#DIV/0!</v>
      </c>
      <c r="P102" s="3" t="e">
        <f t="shared" si="8"/>
        <v>#DIV/0!</v>
      </c>
      <c r="Q102" s="2"/>
      <c r="R102" s="71" t="e">
        <f t="shared" si="9"/>
        <v>#DIV/0!</v>
      </c>
      <c r="S102" s="2">
        <f t="shared" si="10"/>
        <v>-2.7487441532831909</v>
      </c>
      <c r="T102" s="3">
        <f t="shared" si="11"/>
        <v>-5.124498544129108</v>
      </c>
      <c r="U102" s="2"/>
      <c r="V102" s="71" t="e">
        <f t="shared" si="12"/>
        <v>#DIV/0!</v>
      </c>
      <c r="W102" s="2" t="e">
        <f t="shared" si="13"/>
        <v>#DIV/0!</v>
      </c>
      <c r="X102" s="2">
        <f t="shared" si="14"/>
        <v>-31.590440635339469</v>
      </c>
      <c r="Y102" s="2" t="e">
        <f t="shared" si="15"/>
        <v>#DIV/0!</v>
      </c>
      <c r="Z102" s="2">
        <f t="shared" si="16"/>
        <v>100</v>
      </c>
      <c r="AA102" s="3" t="e">
        <f t="shared" si="17"/>
        <v>#DIV/0!</v>
      </c>
    </row>
    <row r="103" spans="1:27" ht="15.75" customHeight="1">
      <c r="A103" s="2">
        <f t="shared" si="1"/>
        <v>3.6609921288669233E-3</v>
      </c>
      <c r="B103" s="2"/>
      <c r="C103" s="3"/>
      <c r="D103" s="2"/>
      <c r="E103" s="2"/>
      <c r="F103" s="75">
        <f t="shared" si="2"/>
        <v>6.4008195234370846E-2</v>
      </c>
      <c r="G103" s="15" t="e">
        <f t="shared" si="3"/>
        <v>#DIV/0!</v>
      </c>
      <c r="I103" s="71">
        <f t="shared" ref="I103:J103" si="62">1-D103</f>
        <v>1</v>
      </c>
      <c r="J103" s="3">
        <f t="shared" si="62"/>
        <v>1</v>
      </c>
      <c r="K103" s="16">
        <f t="shared" si="5"/>
        <v>5.949199869812012E-3</v>
      </c>
      <c r="L103" s="17">
        <f t="shared" si="6"/>
        <v>0</v>
      </c>
      <c r="O103" s="71" t="e">
        <f t="shared" si="7"/>
        <v>#DIV/0!</v>
      </c>
      <c r="P103" s="3" t="e">
        <f t="shared" si="8"/>
        <v>#DIV/0!</v>
      </c>
      <c r="Q103" s="2"/>
      <c r="R103" s="71" t="e">
        <f t="shared" si="9"/>
        <v>#DIV/0!</v>
      </c>
      <c r="S103" s="2">
        <f t="shared" si="10"/>
        <v>-2.7487441532831909</v>
      </c>
      <c r="T103" s="3">
        <f t="shared" si="11"/>
        <v>-5.124498544129108</v>
      </c>
      <c r="U103" s="2"/>
      <c r="V103" s="71" t="e">
        <f t="shared" si="12"/>
        <v>#DIV/0!</v>
      </c>
      <c r="W103" s="2" t="e">
        <f t="shared" si="13"/>
        <v>#DIV/0!</v>
      </c>
      <c r="X103" s="2">
        <f t="shared" si="14"/>
        <v>-31.590440635339469</v>
      </c>
      <c r="Y103" s="2" t="e">
        <f t="shared" si="15"/>
        <v>#DIV/0!</v>
      </c>
      <c r="Z103" s="2">
        <f t="shared" si="16"/>
        <v>100</v>
      </c>
      <c r="AA103" s="3" t="e">
        <f t="shared" si="17"/>
        <v>#DIV/0!</v>
      </c>
    </row>
    <row r="104" spans="1:27" ht="15.75" customHeight="1">
      <c r="A104" s="2">
        <f t="shared" si="1"/>
        <v>3.6609921288669233E-3</v>
      </c>
      <c r="B104" s="2"/>
      <c r="C104" s="3"/>
      <c r="D104" s="2"/>
      <c r="E104" s="2"/>
      <c r="F104" s="75">
        <f t="shared" si="2"/>
        <v>6.4008195234370846E-2</v>
      </c>
      <c r="G104" s="15" t="e">
        <f t="shared" si="3"/>
        <v>#DIV/0!</v>
      </c>
      <c r="I104" s="71">
        <f t="shared" ref="I104:J104" si="63">1-D104</f>
        <v>1</v>
      </c>
      <c r="J104" s="3">
        <f t="shared" si="63"/>
        <v>1</v>
      </c>
      <c r="K104" s="16">
        <f t="shared" si="5"/>
        <v>5.949199869812012E-3</v>
      </c>
      <c r="L104" s="17">
        <f t="shared" si="6"/>
        <v>0</v>
      </c>
      <c r="O104" s="71" t="e">
        <f t="shared" si="7"/>
        <v>#DIV/0!</v>
      </c>
      <c r="P104" s="3" t="e">
        <f t="shared" si="8"/>
        <v>#DIV/0!</v>
      </c>
      <c r="Q104" s="2"/>
      <c r="R104" s="71" t="e">
        <f t="shared" si="9"/>
        <v>#DIV/0!</v>
      </c>
      <c r="S104" s="2">
        <f t="shared" si="10"/>
        <v>-2.7487441532831909</v>
      </c>
      <c r="T104" s="3">
        <f t="shared" si="11"/>
        <v>-5.124498544129108</v>
      </c>
      <c r="U104" s="2"/>
      <c r="V104" s="71" t="e">
        <f t="shared" si="12"/>
        <v>#DIV/0!</v>
      </c>
      <c r="W104" s="2" t="e">
        <f t="shared" si="13"/>
        <v>#DIV/0!</v>
      </c>
      <c r="X104" s="2">
        <f t="shared" si="14"/>
        <v>-31.590440635339469</v>
      </c>
      <c r="Y104" s="2" t="e">
        <f t="shared" si="15"/>
        <v>#DIV/0!</v>
      </c>
      <c r="Z104" s="2">
        <f t="shared" si="16"/>
        <v>100</v>
      </c>
      <c r="AA104" s="3" t="e">
        <f t="shared" si="17"/>
        <v>#DIV/0!</v>
      </c>
    </row>
    <row r="105" spans="1:27" ht="15.75" customHeight="1">
      <c r="A105" s="2">
        <f t="shared" si="1"/>
        <v>3.6609921288669233E-3</v>
      </c>
      <c r="B105" s="2"/>
      <c r="C105" s="3"/>
      <c r="D105" s="2"/>
      <c r="E105" s="2"/>
      <c r="F105" s="75">
        <f t="shared" si="2"/>
        <v>6.4008195234370846E-2</v>
      </c>
      <c r="G105" s="15" t="e">
        <f t="shared" si="3"/>
        <v>#DIV/0!</v>
      </c>
      <c r="I105" s="71">
        <f t="shared" ref="I105:J105" si="64">1-D105</f>
        <v>1</v>
      </c>
      <c r="J105" s="3">
        <f t="shared" si="64"/>
        <v>1</v>
      </c>
      <c r="K105" s="16">
        <f t="shared" si="5"/>
        <v>5.949199869812012E-3</v>
      </c>
      <c r="L105" s="17">
        <f t="shared" si="6"/>
        <v>0</v>
      </c>
      <c r="O105" s="71" t="e">
        <f t="shared" si="7"/>
        <v>#DIV/0!</v>
      </c>
      <c r="P105" s="3" t="e">
        <f t="shared" si="8"/>
        <v>#DIV/0!</v>
      </c>
      <c r="Q105" s="2"/>
      <c r="R105" s="71" t="e">
        <f t="shared" si="9"/>
        <v>#DIV/0!</v>
      </c>
      <c r="S105" s="2">
        <f t="shared" si="10"/>
        <v>-2.7487441532831909</v>
      </c>
      <c r="T105" s="3">
        <f t="shared" si="11"/>
        <v>-5.124498544129108</v>
      </c>
      <c r="U105" s="2"/>
      <c r="V105" s="71" t="e">
        <f t="shared" si="12"/>
        <v>#DIV/0!</v>
      </c>
      <c r="W105" s="2" t="e">
        <f t="shared" si="13"/>
        <v>#DIV/0!</v>
      </c>
      <c r="X105" s="2">
        <f t="shared" si="14"/>
        <v>-31.590440635339469</v>
      </c>
      <c r="Y105" s="2" t="e">
        <f t="shared" si="15"/>
        <v>#DIV/0!</v>
      </c>
      <c r="Z105" s="2">
        <f t="shared" si="16"/>
        <v>100</v>
      </c>
      <c r="AA105" s="3" t="e">
        <f t="shared" si="17"/>
        <v>#DIV/0!</v>
      </c>
    </row>
    <row r="106" spans="1:27" ht="15.75" customHeight="1">
      <c r="A106" s="2">
        <f t="shared" si="1"/>
        <v>3.6609921288669233E-3</v>
      </c>
      <c r="B106" s="2"/>
      <c r="C106" s="3"/>
      <c r="D106" s="2"/>
      <c r="E106" s="2"/>
      <c r="F106" s="75">
        <f t="shared" si="2"/>
        <v>6.4008195234370846E-2</v>
      </c>
      <c r="G106" s="15" t="e">
        <f t="shared" si="3"/>
        <v>#DIV/0!</v>
      </c>
      <c r="I106" s="71">
        <f t="shared" ref="I106:J106" si="65">1-D106</f>
        <v>1</v>
      </c>
      <c r="J106" s="3">
        <f t="shared" si="65"/>
        <v>1</v>
      </c>
      <c r="K106" s="16">
        <f t="shared" si="5"/>
        <v>5.949199869812012E-3</v>
      </c>
      <c r="L106" s="17">
        <f t="shared" si="6"/>
        <v>0</v>
      </c>
      <c r="O106" s="71" t="e">
        <f t="shared" si="7"/>
        <v>#DIV/0!</v>
      </c>
      <c r="P106" s="3" t="e">
        <f t="shared" si="8"/>
        <v>#DIV/0!</v>
      </c>
      <c r="Q106" s="2"/>
      <c r="R106" s="71" t="e">
        <f t="shared" si="9"/>
        <v>#DIV/0!</v>
      </c>
      <c r="S106" s="2">
        <f t="shared" si="10"/>
        <v>-2.7487441532831909</v>
      </c>
      <c r="T106" s="3">
        <f t="shared" si="11"/>
        <v>-5.124498544129108</v>
      </c>
      <c r="U106" s="2"/>
      <c r="V106" s="71" t="e">
        <f t="shared" si="12"/>
        <v>#DIV/0!</v>
      </c>
      <c r="W106" s="2" t="e">
        <f t="shared" si="13"/>
        <v>#DIV/0!</v>
      </c>
      <c r="X106" s="2">
        <f t="shared" si="14"/>
        <v>-31.590440635339469</v>
      </c>
      <c r="Y106" s="2" t="e">
        <f t="shared" si="15"/>
        <v>#DIV/0!</v>
      </c>
      <c r="Z106" s="2">
        <f t="shared" si="16"/>
        <v>100</v>
      </c>
      <c r="AA106" s="3" t="e">
        <f t="shared" si="17"/>
        <v>#DIV/0!</v>
      </c>
    </row>
    <row r="107" spans="1:27" ht="15.75" customHeight="1">
      <c r="A107" s="2">
        <f t="shared" si="1"/>
        <v>3.6609921288669233E-3</v>
      </c>
      <c r="B107" s="2"/>
      <c r="C107" s="3"/>
      <c r="D107" s="2"/>
      <c r="E107" s="2"/>
      <c r="F107" s="75">
        <f t="shared" si="2"/>
        <v>6.4008195234370846E-2</v>
      </c>
      <c r="G107" s="15" t="e">
        <f t="shared" si="3"/>
        <v>#DIV/0!</v>
      </c>
      <c r="I107" s="71">
        <f t="shared" ref="I107:J107" si="66">1-D107</f>
        <v>1</v>
      </c>
      <c r="J107" s="3">
        <f t="shared" si="66"/>
        <v>1</v>
      </c>
      <c r="K107" s="16">
        <f t="shared" si="5"/>
        <v>5.949199869812012E-3</v>
      </c>
      <c r="L107" s="17">
        <f t="shared" si="6"/>
        <v>0</v>
      </c>
      <c r="O107" s="71" t="e">
        <f t="shared" si="7"/>
        <v>#DIV/0!</v>
      </c>
      <c r="P107" s="3" t="e">
        <f t="shared" si="8"/>
        <v>#DIV/0!</v>
      </c>
      <c r="Q107" s="2"/>
      <c r="R107" s="71" t="e">
        <f t="shared" si="9"/>
        <v>#DIV/0!</v>
      </c>
      <c r="S107" s="2">
        <f t="shared" si="10"/>
        <v>-2.7487441532831909</v>
      </c>
      <c r="T107" s="3">
        <f t="shared" si="11"/>
        <v>-5.124498544129108</v>
      </c>
      <c r="U107" s="2"/>
      <c r="V107" s="71" t="e">
        <f t="shared" si="12"/>
        <v>#DIV/0!</v>
      </c>
      <c r="W107" s="2" t="e">
        <f t="shared" si="13"/>
        <v>#DIV/0!</v>
      </c>
      <c r="X107" s="2">
        <f t="shared" si="14"/>
        <v>-31.590440635339469</v>
      </c>
      <c r="Y107" s="2" t="e">
        <f t="shared" si="15"/>
        <v>#DIV/0!</v>
      </c>
      <c r="Z107" s="2">
        <f t="shared" si="16"/>
        <v>100</v>
      </c>
      <c r="AA107" s="3" t="e">
        <f t="shared" si="17"/>
        <v>#DIV/0!</v>
      </c>
    </row>
    <row r="108" spans="1:27" ht="15.75" customHeight="1">
      <c r="A108" s="2">
        <f t="shared" si="1"/>
        <v>3.6609921288669233E-3</v>
      </c>
      <c r="B108" s="2"/>
      <c r="C108" s="3"/>
      <c r="D108" s="2"/>
      <c r="E108" s="2"/>
      <c r="F108" s="75">
        <f t="shared" si="2"/>
        <v>6.4008195234370846E-2</v>
      </c>
      <c r="G108" s="15" t="e">
        <f t="shared" si="3"/>
        <v>#DIV/0!</v>
      </c>
      <c r="I108" s="71">
        <f t="shared" ref="I108:J108" si="67">1-D108</f>
        <v>1</v>
      </c>
      <c r="J108" s="3">
        <f t="shared" si="67"/>
        <v>1</v>
      </c>
      <c r="K108" s="16">
        <f t="shared" si="5"/>
        <v>5.949199869812012E-3</v>
      </c>
      <c r="L108" s="17">
        <f t="shared" si="6"/>
        <v>0</v>
      </c>
      <c r="O108" s="71" t="e">
        <f t="shared" si="7"/>
        <v>#DIV/0!</v>
      </c>
      <c r="P108" s="3" t="e">
        <f t="shared" si="8"/>
        <v>#DIV/0!</v>
      </c>
      <c r="Q108" s="2"/>
      <c r="R108" s="71" t="e">
        <f t="shared" si="9"/>
        <v>#DIV/0!</v>
      </c>
      <c r="S108" s="2">
        <f t="shared" si="10"/>
        <v>-2.7487441532831909</v>
      </c>
      <c r="T108" s="3">
        <f t="shared" si="11"/>
        <v>-5.124498544129108</v>
      </c>
      <c r="U108" s="2"/>
      <c r="V108" s="71" t="e">
        <f t="shared" si="12"/>
        <v>#DIV/0!</v>
      </c>
      <c r="W108" s="2" t="e">
        <f t="shared" si="13"/>
        <v>#DIV/0!</v>
      </c>
      <c r="X108" s="2">
        <f t="shared" si="14"/>
        <v>-31.590440635339469</v>
      </c>
      <c r="Y108" s="2" t="e">
        <f t="shared" si="15"/>
        <v>#DIV/0!</v>
      </c>
      <c r="Z108" s="2">
        <f t="shared" si="16"/>
        <v>100</v>
      </c>
      <c r="AA108" s="3" t="e">
        <f t="shared" si="17"/>
        <v>#DIV/0!</v>
      </c>
    </row>
    <row r="109" spans="1:27" ht="15.75" customHeight="1">
      <c r="A109" s="2">
        <f t="shared" si="1"/>
        <v>3.6609921288669233E-3</v>
      </c>
      <c r="B109" s="2"/>
      <c r="C109" s="3"/>
      <c r="D109" s="2"/>
      <c r="E109" s="2"/>
      <c r="F109" s="75">
        <f t="shared" si="2"/>
        <v>6.4008195234370846E-2</v>
      </c>
      <c r="G109" s="15" t="e">
        <f t="shared" si="3"/>
        <v>#DIV/0!</v>
      </c>
      <c r="I109" s="71">
        <f t="shared" ref="I109:J109" si="68">1-D109</f>
        <v>1</v>
      </c>
      <c r="J109" s="3">
        <f t="shared" si="68"/>
        <v>1</v>
      </c>
      <c r="K109" s="16">
        <f t="shared" si="5"/>
        <v>5.949199869812012E-3</v>
      </c>
      <c r="L109" s="17">
        <f t="shared" si="6"/>
        <v>0</v>
      </c>
      <c r="O109" s="71" t="e">
        <f t="shared" si="7"/>
        <v>#DIV/0!</v>
      </c>
      <c r="P109" s="3" t="e">
        <f t="shared" si="8"/>
        <v>#DIV/0!</v>
      </c>
      <c r="Q109" s="2"/>
      <c r="R109" s="71" t="e">
        <f t="shared" si="9"/>
        <v>#DIV/0!</v>
      </c>
      <c r="S109" s="2">
        <f t="shared" si="10"/>
        <v>-2.7487441532831909</v>
      </c>
      <c r="T109" s="3">
        <f t="shared" si="11"/>
        <v>-5.124498544129108</v>
      </c>
      <c r="U109" s="2"/>
      <c r="V109" s="71" t="e">
        <f t="shared" si="12"/>
        <v>#DIV/0!</v>
      </c>
      <c r="W109" s="2" t="e">
        <f t="shared" si="13"/>
        <v>#DIV/0!</v>
      </c>
      <c r="X109" s="2">
        <f t="shared" si="14"/>
        <v>-31.590440635339469</v>
      </c>
      <c r="Y109" s="2" t="e">
        <f t="shared" si="15"/>
        <v>#DIV/0!</v>
      </c>
      <c r="Z109" s="2">
        <f t="shared" si="16"/>
        <v>100</v>
      </c>
      <c r="AA109" s="3" t="e">
        <f t="shared" si="17"/>
        <v>#DIV/0!</v>
      </c>
    </row>
    <row r="110" spans="1:27" ht="15.75" customHeight="1">
      <c r="A110" s="2">
        <f t="shared" si="1"/>
        <v>3.6609921288669233E-3</v>
      </c>
      <c r="B110" s="2"/>
      <c r="C110" s="3"/>
      <c r="D110" s="2"/>
      <c r="E110" s="2"/>
      <c r="F110" s="75">
        <f t="shared" si="2"/>
        <v>6.4008195234370846E-2</v>
      </c>
      <c r="G110" s="15" t="e">
        <f t="shared" si="3"/>
        <v>#DIV/0!</v>
      </c>
      <c r="I110" s="71">
        <f t="shared" ref="I110:J110" si="69">1-D110</f>
        <v>1</v>
      </c>
      <c r="J110" s="3">
        <f t="shared" si="69"/>
        <v>1</v>
      </c>
      <c r="K110" s="16">
        <f t="shared" si="5"/>
        <v>5.949199869812012E-3</v>
      </c>
      <c r="L110" s="17">
        <f t="shared" si="6"/>
        <v>0</v>
      </c>
      <c r="O110" s="71" t="e">
        <f t="shared" si="7"/>
        <v>#DIV/0!</v>
      </c>
      <c r="P110" s="3" t="e">
        <f t="shared" si="8"/>
        <v>#DIV/0!</v>
      </c>
      <c r="Q110" s="2"/>
      <c r="R110" s="71" t="e">
        <f t="shared" si="9"/>
        <v>#DIV/0!</v>
      </c>
      <c r="S110" s="2">
        <f t="shared" si="10"/>
        <v>-2.7487441532831909</v>
      </c>
      <c r="T110" s="3">
        <f t="shared" si="11"/>
        <v>-5.124498544129108</v>
      </c>
      <c r="U110" s="2"/>
      <c r="V110" s="71" t="e">
        <f t="shared" si="12"/>
        <v>#DIV/0!</v>
      </c>
      <c r="W110" s="2" t="e">
        <f t="shared" si="13"/>
        <v>#DIV/0!</v>
      </c>
      <c r="X110" s="2">
        <f t="shared" si="14"/>
        <v>-31.590440635339469</v>
      </c>
      <c r="Y110" s="2" t="e">
        <f t="shared" si="15"/>
        <v>#DIV/0!</v>
      </c>
      <c r="Z110" s="2">
        <f t="shared" si="16"/>
        <v>100</v>
      </c>
      <c r="AA110" s="3" t="e">
        <f t="shared" si="17"/>
        <v>#DIV/0!</v>
      </c>
    </row>
    <row r="111" spans="1:27" ht="15.75" customHeight="1">
      <c r="A111" s="2">
        <f t="shared" si="1"/>
        <v>3.6609921288669233E-3</v>
      </c>
      <c r="B111" s="2"/>
      <c r="C111" s="3"/>
      <c r="D111" s="2"/>
      <c r="E111" s="2"/>
      <c r="F111" s="75">
        <f t="shared" si="2"/>
        <v>6.4008195234370846E-2</v>
      </c>
      <c r="G111" s="15" t="e">
        <f t="shared" si="3"/>
        <v>#DIV/0!</v>
      </c>
      <c r="I111" s="71">
        <f t="shared" ref="I111:J111" si="70">1-D111</f>
        <v>1</v>
      </c>
      <c r="J111" s="3">
        <f t="shared" si="70"/>
        <v>1</v>
      </c>
      <c r="K111" s="16">
        <f t="shared" si="5"/>
        <v>5.949199869812012E-3</v>
      </c>
      <c r="L111" s="17">
        <f t="shared" si="6"/>
        <v>0</v>
      </c>
      <c r="O111" s="71" t="e">
        <f t="shared" si="7"/>
        <v>#DIV/0!</v>
      </c>
      <c r="P111" s="3" t="e">
        <f t="shared" si="8"/>
        <v>#DIV/0!</v>
      </c>
      <c r="Q111" s="2"/>
      <c r="R111" s="71" t="e">
        <f t="shared" si="9"/>
        <v>#DIV/0!</v>
      </c>
      <c r="S111" s="2">
        <f t="shared" si="10"/>
        <v>-2.7487441532831909</v>
      </c>
      <c r="T111" s="3">
        <f t="shared" si="11"/>
        <v>-5.124498544129108</v>
      </c>
      <c r="U111" s="2"/>
      <c r="V111" s="71" t="e">
        <f t="shared" si="12"/>
        <v>#DIV/0!</v>
      </c>
      <c r="W111" s="2" t="e">
        <f t="shared" si="13"/>
        <v>#DIV/0!</v>
      </c>
      <c r="X111" s="2">
        <f t="shared" si="14"/>
        <v>-31.590440635339469</v>
      </c>
      <c r="Y111" s="2" t="e">
        <f t="shared" si="15"/>
        <v>#DIV/0!</v>
      </c>
      <c r="Z111" s="2">
        <f t="shared" si="16"/>
        <v>100</v>
      </c>
      <c r="AA111" s="3" t="e">
        <f t="shared" si="17"/>
        <v>#DIV/0!</v>
      </c>
    </row>
    <row r="112" spans="1:27" ht="15.75" customHeight="1">
      <c r="A112" s="2">
        <f t="shared" si="1"/>
        <v>3.6609921288669233E-3</v>
      </c>
      <c r="B112" s="2"/>
      <c r="C112" s="3"/>
      <c r="D112" s="2"/>
      <c r="E112" s="2"/>
      <c r="F112" s="75">
        <f t="shared" si="2"/>
        <v>6.4008195234370846E-2</v>
      </c>
      <c r="G112" s="15" t="e">
        <f t="shared" si="3"/>
        <v>#DIV/0!</v>
      </c>
      <c r="I112" s="71">
        <f t="shared" ref="I112:J112" si="71">1-D112</f>
        <v>1</v>
      </c>
      <c r="J112" s="3">
        <f t="shared" si="71"/>
        <v>1</v>
      </c>
      <c r="K112" s="16">
        <f t="shared" si="5"/>
        <v>5.949199869812012E-3</v>
      </c>
      <c r="L112" s="17">
        <f t="shared" si="6"/>
        <v>0</v>
      </c>
      <c r="O112" s="71" t="e">
        <f t="shared" si="7"/>
        <v>#DIV/0!</v>
      </c>
      <c r="P112" s="3" t="e">
        <f t="shared" si="8"/>
        <v>#DIV/0!</v>
      </c>
      <c r="Q112" s="2"/>
      <c r="R112" s="71" t="e">
        <f t="shared" si="9"/>
        <v>#DIV/0!</v>
      </c>
      <c r="S112" s="2">
        <f t="shared" si="10"/>
        <v>-2.7487441532831909</v>
      </c>
      <c r="T112" s="3">
        <f t="shared" si="11"/>
        <v>-5.124498544129108</v>
      </c>
      <c r="U112" s="2"/>
      <c r="V112" s="71" t="e">
        <f t="shared" si="12"/>
        <v>#DIV/0!</v>
      </c>
      <c r="W112" s="2" t="e">
        <f t="shared" si="13"/>
        <v>#DIV/0!</v>
      </c>
      <c r="X112" s="2">
        <f t="shared" si="14"/>
        <v>-31.590440635339469</v>
      </c>
      <c r="Y112" s="2" t="e">
        <f t="shared" si="15"/>
        <v>#DIV/0!</v>
      </c>
      <c r="Z112" s="2">
        <f t="shared" si="16"/>
        <v>100</v>
      </c>
      <c r="AA112" s="3" t="e">
        <f t="shared" si="17"/>
        <v>#DIV/0!</v>
      </c>
    </row>
    <row r="113" spans="1:27" ht="15.75" customHeight="1">
      <c r="A113" s="2">
        <f t="shared" si="1"/>
        <v>3.6609921288669233E-3</v>
      </c>
      <c r="B113" s="2"/>
      <c r="C113" s="3"/>
      <c r="D113" s="2"/>
      <c r="E113" s="2"/>
      <c r="F113" s="75">
        <f t="shared" si="2"/>
        <v>6.4008195234370846E-2</v>
      </c>
      <c r="G113" s="15" t="e">
        <f t="shared" si="3"/>
        <v>#DIV/0!</v>
      </c>
      <c r="I113" s="71">
        <f t="shared" ref="I113:J113" si="72">1-D113</f>
        <v>1</v>
      </c>
      <c r="J113" s="3">
        <f t="shared" si="72"/>
        <v>1</v>
      </c>
      <c r="K113" s="16">
        <f t="shared" si="5"/>
        <v>5.949199869812012E-3</v>
      </c>
      <c r="L113" s="17">
        <f t="shared" si="6"/>
        <v>0</v>
      </c>
      <c r="O113" s="71" t="e">
        <f t="shared" si="7"/>
        <v>#DIV/0!</v>
      </c>
      <c r="P113" s="3" t="e">
        <f t="shared" si="8"/>
        <v>#DIV/0!</v>
      </c>
      <c r="Q113" s="2"/>
      <c r="R113" s="71" t="e">
        <f t="shared" si="9"/>
        <v>#DIV/0!</v>
      </c>
      <c r="S113" s="2">
        <f t="shared" si="10"/>
        <v>-2.7487441532831909</v>
      </c>
      <c r="T113" s="3">
        <f t="shared" si="11"/>
        <v>-5.124498544129108</v>
      </c>
      <c r="U113" s="2"/>
      <c r="V113" s="71" t="e">
        <f t="shared" si="12"/>
        <v>#DIV/0!</v>
      </c>
      <c r="W113" s="2" t="e">
        <f t="shared" si="13"/>
        <v>#DIV/0!</v>
      </c>
      <c r="X113" s="2">
        <f t="shared" si="14"/>
        <v>-31.590440635339469</v>
      </c>
      <c r="Y113" s="2" t="e">
        <f t="shared" si="15"/>
        <v>#DIV/0!</v>
      </c>
      <c r="Z113" s="2">
        <f t="shared" si="16"/>
        <v>100</v>
      </c>
      <c r="AA113" s="3" t="e">
        <f t="shared" si="17"/>
        <v>#DIV/0!</v>
      </c>
    </row>
    <row r="114" spans="1:27" ht="15.75" customHeight="1">
      <c r="A114" s="2">
        <f t="shared" si="1"/>
        <v>3.6609921288669233E-3</v>
      </c>
      <c r="B114" s="2"/>
      <c r="C114" s="3"/>
      <c r="D114" s="2"/>
      <c r="E114" s="2"/>
      <c r="F114" s="75">
        <f t="shared" si="2"/>
        <v>6.4008195234370846E-2</v>
      </c>
      <c r="G114" s="15" t="e">
        <f t="shared" si="3"/>
        <v>#DIV/0!</v>
      </c>
      <c r="I114" s="71">
        <f t="shared" ref="I114:J114" si="73">1-D114</f>
        <v>1</v>
      </c>
      <c r="J114" s="3">
        <f t="shared" si="73"/>
        <v>1</v>
      </c>
      <c r="K114" s="16">
        <f t="shared" si="5"/>
        <v>5.949199869812012E-3</v>
      </c>
      <c r="L114" s="17">
        <f t="shared" si="6"/>
        <v>0</v>
      </c>
      <c r="O114" s="71" t="e">
        <f t="shared" si="7"/>
        <v>#DIV/0!</v>
      </c>
      <c r="P114" s="3" t="e">
        <f t="shared" si="8"/>
        <v>#DIV/0!</v>
      </c>
      <c r="Q114" s="2"/>
      <c r="R114" s="71" t="e">
        <f t="shared" si="9"/>
        <v>#DIV/0!</v>
      </c>
      <c r="S114" s="2">
        <f t="shared" si="10"/>
        <v>-2.7487441532831909</v>
      </c>
      <c r="T114" s="3">
        <f t="shared" si="11"/>
        <v>-5.124498544129108</v>
      </c>
      <c r="U114" s="2"/>
      <c r="V114" s="71" t="e">
        <f t="shared" si="12"/>
        <v>#DIV/0!</v>
      </c>
      <c r="W114" s="2" t="e">
        <f t="shared" si="13"/>
        <v>#DIV/0!</v>
      </c>
      <c r="X114" s="2">
        <f t="shared" si="14"/>
        <v>-31.590440635339469</v>
      </c>
      <c r="Y114" s="2" t="e">
        <f t="shared" si="15"/>
        <v>#DIV/0!</v>
      </c>
      <c r="Z114" s="2">
        <f t="shared" si="16"/>
        <v>100</v>
      </c>
      <c r="AA114" s="3" t="e">
        <f t="shared" si="17"/>
        <v>#DIV/0!</v>
      </c>
    </row>
    <row r="115" spans="1:27" ht="15.75" customHeight="1">
      <c r="A115" s="2">
        <f t="shared" si="1"/>
        <v>3.6609921288669233E-3</v>
      </c>
      <c r="B115" s="2"/>
      <c r="C115" s="3"/>
      <c r="D115" s="2"/>
      <c r="E115" s="2"/>
      <c r="F115" s="75">
        <f t="shared" si="2"/>
        <v>6.4008195234370846E-2</v>
      </c>
      <c r="G115" s="15" t="e">
        <f t="shared" si="3"/>
        <v>#DIV/0!</v>
      </c>
      <c r="I115" s="71">
        <f t="shared" ref="I115:J115" si="74">1-D115</f>
        <v>1</v>
      </c>
      <c r="J115" s="3">
        <f t="shared" si="74"/>
        <v>1</v>
      </c>
      <c r="K115" s="16">
        <f t="shared" si="5"/>
        <v>5.949199869812012E-3</v>
      </c>
      <c r="L115" s="17">
        <f t="shared" si="6"/>
        <v>0</v>
      </c>
      <c r="O115" s="71" t="e">
        <f t="shared" si="7"/>
        <v>#DIV/0!</v>
      </c>
      <c r="P115" s="3" t="e">
        <f t="shared" si="8"/>
        <v>#DIV/0!</v>
      </c>
      <c r="Q115" s="2"/>
      <c r="R115" s="71" t="e">
        <f t="shared" si="9"/>
        <v>#DIV/0!</v>
      </c>
      <c r="S115" s="2">
        <f t="shared" si="10"/>
        <v>-2.7487441532831909</v>
      </c>
      <c r="T115" s="3">
        <f t="shared" si="11"/>
        <v>-5.124498544129108</v>
      </c>
      <c r="U115" s="2"/>
      <c r="V115" s="71" t="e">
        <f t="shared" si="12"/>
        <v>#DIV/0!</v>
      </c>
      <c r="W115" s="2" t="e">
        <f t="shared" si="13"/>
        <v>#DIV/0!</v>
      </c>
      <c r="X115" s="2">
        <f t="shared" si="14"/>
        <v>-31.590440635339469</v>
      </c>
      <c r="Y115" s="2" t="e">
        <f t="shared" si="15"/>
        <v>#DIV/0!</v>
      </c>
      <c r="Z115" s="2">
        <f t="shared" si="16"/>
        <v>100</v>
      </c>
      <c r="AA115" s="3" t="e">
        <f t="shared" si="17"/>
        <v>#DIV/0!</v>
      </c>
    </row>
    <row r="116" spans="1:27" ht="15.75" customHeight="1">
      <c r="A116" s="2">
        <f t="shared" si="1"/>
        <v>3.6609921288669233E-3</v>
      </c>
      <c r="B116" s="2"/>
      <c r="C116" s="3"/>
      <c r="D116" s="2"/>
      <c r="E116" s="2"/>
      <c r="F116" s="75">
        <f t="shared" si="2"/>
        <v>6.4008195234370846E-2</v>
      </c>
      <c r="G116" s="15" t="e">
        <f t="shared" si="3"/>
        <v>#DIV/0!</v>
      </c>
      <c r="I116" s="71">
        <f t="shared" ref="I116:J116" si="75">1-D116</f>
        <v>1</v>
      </c>
      <c r="J116" s="3">
        <f t="shared" si="75"/>
        <v>1</v>
      </c>
      <c r="K116" s="16">
        <f t="shared" si="5"/>
        <v>5.949199869812012E-3</v>
      </c>
      <c r="L116" s="17">
        <f t="shared" si="6"/>
        <v>0</v>
      </c>
      <c r="O116" s="71" t="e">
        <f t="shared" si="7"/>
        <v>#DIV/0!</v>
      </c>
      <c r="P116" s="3" t="e">
        <f t="shared" si="8"/>
        <v>#DIV/0!</v>
      </c>
      <c r="Q116" s="2"/>
      <c r="R116" s="71" t="e">
        <f t="shared" si="9"/>
        <v>#DIV/0!</v>
      </c>
      <c r="S116" s="2">
        <f t="shared" si="10"/>
        <v>-2.7487441532831909</v>
      </c>
      <c r="T116" s="3">
        <f t="shared" si="11"/>
        <v>-5.124498544129108</v>
      </c>
      <c r="U116" s="2"/>
      <c r="V116" s="71" t="e">
        <f t="shared" si="12"/>
        <v>#DIV/0!</v>
      </c>
      <c r="W116" s="2" t="e">
        <f t="shared" si="13"/>
        <v>#DIV/0!</v>
      </c>
      <c r="X116" s="2">
        <f t="shared" si="14"/>
        <v>-31.590440635339469</v>
      </c>
      <c r="Y116" s="2" t="e">
        <f t="shared" si="15"/>
        <v>#DIV/0!</v>
      </c>
      <c r="Z116" s="2">
        <f t="shared" si="16"/>
        <v>100</v>
      </c>
      <c r="AA116" s="3" t="e">
        <f t="shared" si="17"/>
        <v>#DIV/0!</v>
      </c>
    </row>
    <row r="117" spans="1:27" ht="15.75" customHeight="1">
      <c r="A117" s="2">
        <f t="shared" si="1"/>
        <v>3.6609921288669233E-3</v>
      </c>
      <c r="B117" s="2"/>
      <c r="C117" s="3"/>
      <c r="D117" s="2"/>
      <c r="E117" s="2"/>
      <c r="F117" s="75">
        <f t="shared" si="2"/>
        <v>6.4008195234370846E-2</v>
      </c>
      <c r="G117" s="15" t="e">
        <f t="shared" si="3"/>
        <v>#DIV/0!</v>
      </c>
      <c r="I117" s="71">
        <f t="shared" ref="I117:J117" si="76">1-D117</f>
        <v>1</v>
      </c>
      <c r="J117" s="3">
        <f t="shared" si="76"/>
        <v>1</v>
      </c>
      <c r="K117" s="16">
        <f t="shared" si="5"/>
        <v>5.949199869812012E-3</v>
      </c>
      <c r="L117" s="17">
        <f t="shared" si="6"/>
        <v>0</v>
      </c>
      <c r="O117" s="71" t="e">
        <f t="shared" si="7"/>
        <v>#DIV/0!</v>
      </c>
      <c r="P117" s="3" t="e">
        <f t="shared" si="8"/>
        <v>#DIV/0!</v>
      </c>
      <c r="Q117" s="2"/>
      <c r="R117" s="71" t="e">
        <f t="shared" si="9"/>
        <v>#DIV/0!</v>
      </c>
      <c r="S117" s="2">
        <f t="shared" si="10"/>
        <v>-2.7487441532831909</v>
      </c>
      <c r="T117" s="3">
        <f t="shared" si="11"/>
        <v>-5.124498544129108</v>
      </c>
      <c r="U117" s="2"/>
      <c r="V117" s="71" t="e">
        <f t="shared" si="12"/>
        <v>#DIV/0!</v>
      </c>
      <c r="W117" s="2" t="e">
        <f t="shared" si="13"/>
        <v>#DIV/0!</v>
      </c>
      <c r="X117" s="2">
        <f t="shared" si="14"/>
        <v>-31.590440635339469</v>
      </c>
      <c r="Y117" s="2" t="e">
        <f t="shared" si="15"/>
        <v>#DIV/0!</v>
      </c>
      <c r="Z117" s="2">
        <f t="shared" si="16"/>
        <v>100</v>
      </c>
      <c r="AA117" s="3" t="e">
        <f t="shared" si="17"/>
        <v>#DIV/0!</v>
      </c>
    </row>
    <row r="118" spans="1:27" ht="15.75" customHeight="1">
      <c r="A118" s="2">
        <f t="shared" si="1"/>
        <v>3.6609921288669233E-3</v>
      </c>
      <c r="B118" s="2"/>
      <c r="C118" s="3"/>
      <c r="D118" s="2"/>
      <c r="E118" s="2"/>
      <c r="F118" s="75">
        <f t="shared" si="2"/>
        <v>6.4008195234370846E-2</v>
      </c>
      <c r="G118" s="15" t="e">
        <f t="shared" si="3"/>
        <v>#DIV/0!</v>
      </c>
      <c r="I118" s="71">
        <f t="shared" ref="I118:J118" si="77">1-D118</f>
        <v>1</v>
      </c>
      <c r="J118" s="3">
        <f t="shared" si="77"/>
        <v>1</v>
      </c>
      <c r="K118" s="16">
        <f t="shared" si="5"/>
        <v>5.949199869812012E-3</v>
      </c>
      <c r="L118" s="17">
        <f t="shared" si="6"/>
        <v>0</v>
      </c>
      <c r="O118" s="71" t="e">
        <f t="shared" si="7"/>
        <v>#DIV/0!</v>
      </c>
      <c r="P118" s="3" t="e">
        <f t="shared" si="8"/>
        <v>#DIV/0!</v>
      </c>
      <c r="Q118" s="2"/>
      <c r="R118" s="71" t="e">
        <f t="shared" si="9"/>
        <v>#DIV/0!</v>
      </c>
      <c r="S118" s="2">
        <f t="shared" si="10"/>
        <v>-2.7487441532831909</v>
      </c>
      <c r="T118" s="3">
        <f t="shared" si="11"/>
        <v>-5.124498544129108</v>
      </c>
      <c r="U118" s="2"/>
      <c r="V118" s="71" t="e">
        <f t="shared" si="12"/>
        <v>#DIV/0!</v>
      </c>
      <c r="W118" s="2" t="e">
        <f t="shared" si="13"/>
        <v>#DIV/0!</v>
      </c>
      <c r="X118" s="2">
        <f t="shared" si="14"/>
        <v>-31.590440635339469</v>
      </c>
      <c r="Y118" s="2" t="e">
        <f t="shared" si="15"/>
        <v>#DIV/0!</v>
      </c>
      <c r="Z118" s="2">
        <f t="shared" si="16"/>
        <v>100</v>
      </c>
      <c r="AA118" s="3" t="e">
        <f t="shared" si="17"/>
        <v>#DIV/0!</v>
      </c>
    </row>
    <row r="119" spans="1:27" ht="15.75" customHeight="1">
      <c r="A119" s="2">
        <f t="shared" si="1"/>
        <v>3.6609921288669233E-3</v>
      </c>
      <c r="B119" s="2"/>
      <c r="C119" s="3"/>
      <c r="D119" s="2"/>
      <c r="E119" s="2"/>
      <c r="F119" s="75">
        <f t="shared" si="2"/>
        <v>6.4008195234370846E-2</v>
      </c>
      <c r="G119" s="15" t="e">
        <f t="shared" si="3"/>
        <v>#DIV/0!</v>
      </c>
      <c r="I119" s="71">
        <f t="shared" ref="I119:J119" si="78">1-D119</f>
        <v>1</v>
      </c>
      <c r="J119" s="3">
        <f t="shared" si="78"/>
        <v>1</v>
      </c>
      <c r="K119" s="16">
        <f t="shared" si="5"/>
        <v>5.949199869812012E-3</v>
      </c>
      <c r="L119" s="17">
        <f t="shared" si="6"/>
        <v>0</v>
      </c>
      <c r="O119" s="71" t="e">
        <f t="shared" si="7"/>
        <v>#DIV/0!</v>
      </c>
      <c r="P119" s="3" t="e">
        <f t="shared" si="8"/>
        <v>#DIV/0!</v>
      </c>
      <c r="Q119" s="2"/>
      <c r="R119" s="71" t="e">
        <f t="shared" si="9"/>
        <v>#DIV/0!</v>
      </c>
      <c r="S119" s="2">
        <f t="shared" si="10"/>
        <v>-2.7487441532831909</v>
      </c>
      <c r="T119" s="3">
        <f t="shared" si="11"/>
        <v>-5.124498544129108</v>
      </c>
      <c r="U119" s="2"/>
      <c r="V119" s="71" t="e">
        <f t="shared" si="12"/>
        <v>#DIV/0!</v>
      </c>
      <c r="W119" s="2" t="e">
        <f t="shared" si="13"/>
        <v>#DIV/0!</v>
      </c>
      <c r="X119" s="2">
        <f t="shared" si="14"/>
        <v>-31.590440635339469</v>
      </c>
      <c r="Y119" s="2" t="e">
        <f t="shared" si="15"/>
        <v>#DIV/0!</v>
      </c>
      <c r="Z119" s="2">
        <f t="shared" si="16"/>
        <v>100</v>
      </c>
      <c r="AA119" s="76" t="e">
        <f t="shared" si="17"/>
        <v>#DIV/0!</v>
      </c>
    </row>
    <row r="120" spans="1:27" ht="15.75" customHeight="1">
      <c r="A120" s="2">
        <f t="shared" si="1"/>
        <v>3.6609921288669233E-3</v>
      </c>
      <c r="B120" s="2"/>
      <c r="C120" s="3"/>
      <c r="D120" s="2"/>
      <c r="E120" s="2"/>
      <c r="F120" s="75">
        <f t="shared" si="2"/>
        <v>6.4008195234370846E-2</v>
      </c>
      <c r="G120" s="15" t="e">
        <f t="shared" si="3"/>
        <v>#DIV/0!</v>
      </c>
      <c r="I120" s="71">
        <f t="shared" ref="I120:J120" si="79">1-D120</f>
        <v>1</v>
      </c>
      <c r="J120" s="3">
        <f t="shared" si="79"/>
        <v>1</v>
      </c>
      <c r="K120" s="16">
        <f t="shared" si="5"/>
        <v>5.949199869812012E-3</v>
      </c>
      <c r="L120" s="17">
        <f t="shared" si="6"/>
        <v>0</v>
      </c>
      <c r="O120" s="71" t="e">
        <f t="shared" si="7"/>
        <v>#DIV/0!</v>
      </c>
      <c r="P120" s="3" t="e">
        <f t="shared" si="8"/>
        <v>#DIV/0!</v>
      </c>
      <c r="Q120" s="2"/>
      <c r="R120" s="71" t="e">
        <f t="shared" si="9"/>
        <v>#DIV/0!</v>
      </c>
      <c r="S120" s="2">
        <f t="shared" si="10"/>
        <v>-2.7487441532831909</v>
      </c>
      <c r="T120" s="3">
        <f t="shared" si="11"/>
        <v>-5.124498544129108</v>
      </c>
      <c r="U120" s="2"/>
      <c r="V120" s="71" t="e">
        <f t="shared" si="12"/>
        <v>#DIV/0!</v>
      </c>
      <c r="W120" s="2" t="e">
        <f t="shared" si="13"/>
        <v>#DIV/0!</v>
      </c>
      <c r="X120" s="2">
        <f t="shared" si="14"/>
        <v>-31.590440635339469</v>
      </c>
      <c r="Y120" s="2" t="e">
        <f t="shared" si="15"/>
        <v>#DIV/0!</v>
      </c>
      <c r="Z120" s="2">
        <f t="shared" si="16"/>
        <v>100</v>
      </c>
      <c r="AA120" s="3" t="e">
        <f t="shared" si="17"/>
        <v>#DIV/0!</v>
      </c>
    </row>
    <row r="121" spans="1:27" ht="15.75" customHeight="1">
      <c r="A121" s="2">
        <f t="shared" si="1"/>
        <v>3.6609921288669233E-3</v>
      </c>
      <c r="B121" s="2"/>
      <c r="C121" s="3"/>
      <c r="D121" s="2"/>
      <c r="E121" s="2"/>
      <c r="F121" s="75">
        <f t="shared" si="2"/>
        <v>6.4008195234370846E-2</v>
      </c>
      <c r="G121" s="15" t="e">
        <f t="shared" si="3"/>
        <v>#DIV/0!</v>
      </c>
      <c r="I121" s="71">
        <f t="shared" ref="I121:J121" si="80">1-D121</f>
        <v>1</v>
      </c>
      <c r="J121" s="3">
        <f t="shared" si="80"/>
        <v>1</v>
      </c>
      <c r="K121" s="16">
        <f t="shared" si="5"/>
        <v>5.949199869812012E-3</v>
      </c>
      <c r="L121" s="17">
        <f t="shared" si="6"/>
        <v>0</v>
      </c>
      <c r="O121" s="71" t="e">
        <f t="shared" si="7"/>
        <v>#DIV/0!</v>
      </c>
      <c r="P121" s="3" t="e">
        <f t="shared" si="8"/>
        <v>#DIV/0!</v>
      </c>
      <c r="Q121" s="2"/>
      <c r="R121" s="71" t="e">
        <f t="shared" si="9"/>
        <v>#DIV/0!</v>
      </c>
      <c r="S121" s="2">
        <f t="shared" si="10"/>
        <v>-2.7487441532831909</v>
      </c>
      <c r="T121" s="3">
        <f t="shared" si="11"/>
        <v>-5.124498544129108</v>
      </c>
      <c r="U121" s="2"/>
      <c r="V121" s="71" t="e">
        <f t="shared" si="12"/>
        <v>#DIV/0!</v>
      </c>
      <c r="W121" s="2" t="e">
        <f t="shared" si="13"/>
        <v>#DIV/0!</v>
      </c>
      <c r="X121" s="2">
        <f t="shared" si="14"/>
        <v>-31.590440635339469</v>
      </c>
      <c r="Y121" s="2" t="e">
        <f t="shared" si="15"/>
        <v>#DIV/0!</v>
      </c>
      <c r="Z121" s="2">
        <f t="shared" si="16"/>
        <v>100</v>
      </c>
      <c r="AA121" s="3" t="e">
        <f t="shared" si="17"/>
        <v>#DIV/0!</v>
      </c>
    </row>
    <row r="122" spans="1:27" ht="15.75" customHeight="1">
      <c r="A122" s="2">
        <f t="shared" si="1"/>
        <v>3.6609921288669233E-3</v>
      </c>
      <c r="B122" s="2"/>
      <c r="C122" s="3"/>
      <c r="D122" s="2"/>
      <c r="E122" s="2"/>
      <c r="F122" s="75">
        <f t="shared" si="2"/>
        <v>6.4008195234370846E-2</v>
      </c>
      <c r="G122" s="15" t="e">
        <f t="shared" si="3"/>
        <v>#DIV/0!</v>
      </c>
      <c r="I122" s="71">
        <f t="shared" ref="I122:J122" si="81">1-D122</f>
        <v>1</v>
      </c>
      <c r="J122" s="3">
        <f t="shared" si="81"/>
        <v>1</v>
      </c>
      <c r="K122" s="16">
        <f t="shared" si="5"/>
        <v>5.949199869812012E-3</v>
      </c>
      <c r="L122" s="17">
        <f t="shared" si="6"/>
        <v>0</v>
      </c>
      <c r="O122" s="71" t="e">
        <f t="shared" si="7"/>
        <v>#DIV/0!</v>
      </c>
      <c r="P122" s="3" t="e">
        <f t="shared" si="8"/>
        <v>#DIV/0!</v>
      </c>
      <c r="Q122" s="2"/>
      <c r="R122" s="71" t="e">
        <f t="shared" si="9"/>
        <v>#DIV/0!</v>
      </c>
      <c r="S122" s="2">
        <f t="shared" si="10"/>
        <v>-2.7487441532831909</v>
      </c>
      <c r="T122" s="3">
        <f t="shared" si="11"/>
        <v>-5.124498544129108</v>
      </c>
      <c r="U122" s="2"/>
      <c r="V122" s="71" t="e">
        <f t="shared" si="12"/>
        <v>#DIV/0!</v>
      </c>
      <c r="W122" s="2" t="e">
        <f t="shared" si="13"/>
        <v>#DIV/0!</v>
      </c>
      <c r="X122" s="2">
        <f t="shared" si="14"/>
        <v>-31.590440635339469</v>
      </c>
      <c r="Y122" s="2" t="e">
        <f t="shared" si="15"/>
        <v>#DIV/0!</v>
      </c>
      <c r="Z122" s="2">
        <f t="shared" si="16"/>
        <v>100</v>
      </c>
      <c r="AA122" s="3" t="e">
        <f t="shared" si="17"/>
        <v>#DIV/0!</v>
      </c>
    </row>
    <row r="123" spans="1:27" ht="15.75" customHeight="1">
      <c r="A123" s="2">
        <f t="shared" si="1"/>
        <v>3.6609921288669233E-3</v>
      </c>
      <c r="B123" s="2"/>
      <c r="C123" s="3"/>
      <c r="D123" s="2"/>
      <c r="E123" s="2"/>
      <c r="F123" s="75">
        <f t="shared" si="2"/>
        <v>6.4008195234370846E-2</v>
      </c>
      <c r="G123" s="15" t="e">
        <f t="shared" si="3"/>
        <v>#DIV/0!</v>
      </c>
      <c r="I123" s="71">
        <f t="shared" ref="I123:J123" si="82">1-D123</f>
        <v>1</v>
      </c>
      <c r="J123" s="3">
        <f t="shared" si="82"/>
        <v>1</v>
      </c>
      <c r="K123" s="16">
        <f t="shared" si="5"/>
        <v>5.949199869812012E-3</v>
      </c>
      <c r="L123" s="17">
        <f t="shared" si="6"/>
        <v>0</v>
      </c>
      <c r="O123" s="71" t="e">
        <f t="shared" si="7"/>
        <v>#DIV/0!</v>
      </c>
      <c r="P123" s="3" t="e">
        <f t="shared" si="8"/>
        <v>#DIV/0!</v>
      </c>
      <c r="Q123" s="2"/>
      <c r="R123" s="71" t="e">
        <f t="shared" si="9"/>
        <v>#DIV/0!</v>
      </c>
      <c r="S123" s="2">
        <f t="shared" si="10"/>
        <v>-2.7487441532831909</v>
      </c>
      <c r="T123" s="3">
        <f t="shared" si="11"/>
        <v>-5.124498544129108</v>
      </c>
      <c r="U123" s="2"/>
      <c r="V123" s="71" t="e">
        <f t="shared" si="12"/>
        <v>#DIV/0!</v>
      </c>
      <c r="W123" s="2" t="e">
        <f t="shared" si="13"/>
        <v>#DIV/0!</v>
      </c>
      <c r="X123" s="2">
        <f t="shared" si="14"/>
        <v>-31.590440635339469</v>
      </c>
      <c r="Y123" s="2" t="e">
        <f t="shared" si="15"/>
        <v>#DIV/0!</v>
      </c>
      <c r="Z123" s="2">
        <f t="shared" si="16"/>
        <v>100</v>
      </c>
      <c r="AA123" s="3" t="e">
        <f t="shared" si="17"/>
        <v>#DIV/0!</v>
      </c>
    </row>
    <row r="124" spans="1:27" ht="15.75" customHeight="1">
      <c r="A124" s="2">
        <f t="shared" si="1"/>
        <v>3.6609921288669233E-3</v>
      </c>
      <c r="B124" s="2"/>
      <c r="C124" s="3"/>
      <c r="D124" s="2"/>
      <c r="E124" s="2"/>
      <c r="F124" s="75">
        <f t="shared" si="2"/>
        <v>6.4008195234370846E-2</v>
      </c>
      <c r="G124" s="15" t="e">
        <f t="shared" si="3"/>
        <v>#DIV/0!</v>
      </c>
      <c r="I124" s="71">
        <f t="shared" ref="I124:J124" si="83">1-D124</f>
        <v>1</v>
      </c>
      <c r="J124" s="3">
        <f t="shared" si="83"/>
        <v>1</v>
      </c>
      <c r="K124" s="16">
        <f t="shared" si="5"/>
        <v>5.949199869812012E-3</v>
      </c>
      <c r="L124" s="17">
        <f t="shared" si="6"/>
        <v>0</v>
      </c>
      <c r="O124" s="71" t="e">
        <f t="shared" si="7"/>
        <v>#DIV/0!</v>
      </c>
      <c r="P124" s="3" t="e">
        <f t="shared" si="8"/>
        <v>#DIV/0!</v>
      </c>
      <c r="Q124" s="2"/>
      <c r="R124" s="71" t="e">
        <f t="shared" si="9"/>
        <v>#DIV/0!</v>
      </c>
      <c r="S124" s="2">
        <f t="shared" si="10"/>
        <v>-2.7487441532831909</v>
      </c>
      <c r="T124" s="3">
        <f t="shared" si="11"/>
        <v>-5.124498544129108</v>
      </c>
      <c r="U124" s="2"/>
      <c r="V124" s="71" t="e">
        <f t="shared" si="12"/>
        <v>#DIV/0!</v>
      </c>
      <c r="W124" s="2" t="e">
        <f t="shared" si="13"/>
        <v>#DIV/0!</v>
      </c>
      <c r="X124" s="2">
        <f t="shared" si="14"/>
        <v>-31.590440635339469</v>
      </c>
      <c r="Y124" s="2" t="e">
        <f t="shared" si="15"/>
        <v>#DIV/0!</v>
      </c>
      <c r="Z124" s="2">
        <f t="shared" si="16"/>
        <v>100</v>
      </c>
      <c r="AA124" s="3" t="e">
        <f t="shared" si="17"/>
        <v>#DIV/0!</v>
      </c>
    </row>
    <row r="125" spans="1:27" ht="15.75" customHeight="1">
      <c r="A125" s="2">
        <f t="shared" si="1"/>
        <v>3.6609921288669233E-3</v>
      </c>
      <c r="B125" s="2"/>
      <c r="C125" s="3"/>
      <c r="D125" s="2"/>
      <c r="E125" s="2"/>
      <c r="F125" s="75">
        <f t="shared" si="2"/>
        <v>6.4008195234370846E-2</v>
      </c>
      <c r="G125" s="15" t="e">
        <f t="shared" si="3"/>
        <v>#DIV/0!</v>
      </c>
      <c r="I125" s="71">
        <f t="shared" ref="I125:J125" si="84">1-D125</f>
        <v>1</v>
      </c>
      <c r="J125" s="3">
        <f t="shared" si="84"/>
        <v>1</v>
      </c>
      <c r="K125" s="16">
        <f t="shared" si="5"/>
        <v>5.949199869812012E-3</v>
      </c>
      <c r="L125" s="17">
        <f t="shared" si="6"/>
        <v>0</v>
      </c>
      <c r="O125" s="71" t="e">
        <f t="shared" si="7"/>
        <v>#DIV/0!</v>
      </c>
      <c r="P125" s="3" t="e">
        <f t="shared" si="8"/>
        <v>#DIV/0!</v>
      </c>
      <c r="Q125" s="2"/>
      <c r="R125" s="71" t="e">
        <f t="shared" si="9"/>
        <v>#DIV/0!</v>
      </c>
      <c r="S125" s="2">
        <f t="shared" si="10"/>
        <v>-2.7487441532831909</v>
      </c>
      <c r="T125" s="3">
        <f t="shared" si="11"/>
        <v>-5.124498544129108</v>
      </c>
      <c r="U125" s="2"/>
      <c r="V125" s="71" t="e">
        <f t="shared" si="12"/>
        <v>#DIV/0!</v>
      </c>
      <c r="W125" s="2" t="e">
        <f t="shared" si="13"/>
        <v>#DIV/0!</v>
      </c>
      <c r="X125" s="2">
        <f t="shared" si="14"/>
        <v>-31.590440635339469</v>
      </c>
      <c r="Y125" s="2" t="e">
        <f t="shared" si="15"/>
        <v>#DIV/0!</v>
      </c>
      <c r="Z125" s="2">
        <f t="shared" si="16"/>
        <v>100</v>
      </c>
      <c r="AA125" s="3" t="e">
        <f t="shared" si="17"/>
        <v>#DIV/0!</v>
      </c>
    </row>
    <row r="126" spans="1:27" ht="15.75" customHeight="1">
      <c r="A126" s="2">
        <f t="shared" si="1"/>
        <v>3.6609921288669233E-3</v>
      </c>
      <c r="B126" s="2"/>
      <c r="C126" s="3"/>
      <c r="D126" s="2"/>
      <c r="E126" s="2"/>
      <c r="F126" s="75">
        <f t="shared" si="2"/>
        <v>6.4008195234370846E-2</v>
      </c>
      <c r="G126" s="15" t="e">
        <f t="shared" si="3"/>
        <v>#DIV/0!</v>
      </c>
      <c r="I126" s="71">
        <f t="shared" ref="I126:J126" si="85">1-D126</f>
        <v>1</v>
      </c>
      <c r="J126" s="3">
        <f t="shared" si="85"/>
        <v>1</v>
      </c>
      <c r="K126" s="16">
        <f t="shared" si="5"/>
        <v>5.949199869812012E-3</v>
      </c>
      <c r="L126" s="17">
        <f t="shared" si="6"/>
        <v>0</v>
      </c>
      <c r="O126" s="71" t="e">
        <f t="shared" si="7"/>
        <v>#DIV/0!</v>
      </c>
      <c r="P126" s="3" t="e">
        <f t="shared" si="8"/>
        <v>#DIV/0!</v>
      </c>
      <c r="Q126" s="2"/>
      <c r="R126" s="71" t="e">
        <f t="shared" si="9"/>
        <v>#DIV/0!</v>
      </c>
      <c r="S126" s="2">
        <f t="shared" si="10"/>
        <v>-2.7487441532831909</v>
      </c>
      <c r="T126" s="3">
        <f t="shared" si="11"/>
        <v>-5.124498544129108</v>
      </c>
      <c r="U126" s="2"/>
      <c r="V126" s="71" t="e">
        <f t="shared" si="12"/>
        <v>#DIV/0!</v>
      </c>
      <c r="W126" s="2" t="e">
        <f t="shared" si="13"/>
        <v>#DIV/0!</v>
      </c>
      <c r="X126" s="2">
        <f t="shared" si="14"/>
        <v>-31.590440635339469</v>
      </c>
      <c r="Y126" s="2" t="e">
        <f t="shared" si="15"/>
        <v>#DIV/0!</v>
      </c>
      <c r="Z126" s="2">
        <f t="shared" si="16"/>
        <v>100</v>
      </c>
      <c r="AA126" s="3" t="e">
        <f t="shared" si="17"/>
        <v>#DIV/0!</v>
      </c>
    </row>
    <row r="127" spans="1:27" ht="15.75" customHeight="1">
      <c r="A127" s="2">
        <f t="shared" si="1"/>
        <v>3.6609921288669233E-3</v>
      </c>
      <c r="B127" s="2"/>
      <c r="C127" s="3"/>
      <c r="D127" s="2"/>
      <c r="E127" s="2"/>
      <c r="F127" s="75">
        <f t="shared" si="2"/>
        <v>6.4008195234370846E-2</v>
      </c>
      <c r="G127" s="15" t="e">
        <f t="shared" si="3"/>
        <v>#DIV/0!</v>
      </c>
      <c r="I127" s="71">
        <f t="shared" ref="I127:J127" si="86">1-D127</f>
        <v>1</v>
      </c>
      <c r="J127" s="3">
        <f t="shared" si="86"/>
        <v>1</v>
      </c>
      <c r="K127" s="16">
        <f t="shared" si="5"/>
        <v>5.949199869812012E-3</v>
      </c>
      <c r="L127" s="17">
        <f t="shared" si="6"/>
        <v>0</v>
      </c>
      <c r="O127" s="71" t="e">
        <f t="shared" si="7"/>
        <v>#DIV/0!</v>
      </c>
      <c r="P127" s="3" t="e">
        <f t="shared" si="8"/>
        <v>#DIV/0!</v>
      </c>
      <c r="Q127" s="2"/>
      <c r="R127" s="71" t="e">
        <f t="shared" si="9"/>
        <v>#DIV/0!</v>
      </c>
      <c r="S127" s="2">
        <f t="shared" si="10"/>
        <v>-2.7487441532831909</v>
      </c>
      <c r="T127" s="3">
        <f t="shared" si="11"/>
        <v>-5.124498544129108</v>
      </c>
      <c r="U127" s="2"/>
      <c r="V127" s="71" t="e">
        <f t="shared" si="12"/>
        <v>#DIV/0!</v>
      </c>
      <c r="W127" s="2" t="e">
        <f t="shared" si="13"/>
        <v>#DIV/0!</v>
      </c>
      <c r="X127" s="2">
        <f t="shared" si="14"/>
        <v>-31.590440635339469</v>
      </c>
      <c r="Y127" s="2" t="e">
        <f t="shared" si="15"/>
        <v>#DIV/0!</v>
      </c>
      <c r="Z127" s="2">
        <f t="shared" si="16"/>
        <v>100</v>
      </c>
      <c r="AA127" s="3" t="e">
        <f t="shared" si="17"/>
        <v>#DIV/0!</v>
      </c>
    </row>
    <row r="128" spans="1:27" ht="15.75" customHeight="1">
      <c r="A128" s="2">
        <f t="shared" si="1"/>
        <v>3.6609921288669233E-3</v>
      </c>
      <c r="B128" s="2"/>
      <c r="C128" s="3"/>
      <c r="D128" s="2"/>
      <c r="E128" s="2"/>
      <c r="F128" s="75">
        <f t="shared" si="2"/>
        <v>6.4008195234370846E-2</v>
      </c>
      <c r="G128" s="15" t="e">
        <f t="shared" si="3"/>
        <v>#DIV/0!</v>
      </c>
      <c r="I128" s="71">
        <f t="shared" ref="I128:J128" si="87">1-D128</f>
        <v>1</v>
      </c>
      <c r="J128" s="3">
        <f t="shared" si="87"/>
        <v>1</v>
      </c>
      <c r="K128" s="16">
        <f t="shared" si="5"/>
        <v>5.949199869812012E-3</v>
      </c>
      <c r="L128" s="17">
        <f t="shared" si="6"/>
        <v>0</v>
      </c>
      <c r="O128" s="71" t="e">
        <f t="shared" si="7"/>
        <v>#DIV/0!</v>
      </c>
      <c r="P128" s="3" t="e">
        <f t="shared" si="8"/>
        <v>#DIV/0!</v>
      </c>
      <c r="Q128" s="2"/>
      <c r="R128" s="71" t="e">
        <f t="shared" si="9"/>
        <v>#DIV/0!</v>
      </c>
      <c r="S128" s="2">
        <f t="shared" si="10"/>
        <v>-2.7487441532831909</v>
      </c>
      <c r="T128" s="3">
        <f t="shared" si="11"/>
        <v>-5.124498544129108</v>
      </c>
      <c r="U128" s="2"/>
      <c r="V128" s="71" t="e">
        <f t="shared" si="12"/>
        <v>#DIV/0!</v>
      </c>
      <c r="W128" s="2" t="e">
        <f t="shared" si="13"/>
        <v>#DIV/0!</v>
      </c>
      <c r="X128" s="2">
        <f t="shared" si="14"/>
        <v>-31.590440635339469</v>
      </c>
      <c r="Y128" s="2" t="e">
        <f t="shared" si="15"/>
        <v>#DIV/0!</v>
      </c>
      <c r="Z128" s="2">
        <f t="shared" si="16"/>
        <v>100</v>
      </c>
      <c r="AA128" s="3" t="e">
        <f t="shared" si="17"/>
        <v>#DIV/0!</v>
      </c>
    </row>
    <row r="129" spans="1:27" ht="15.75" customHeight="1">
      <c r="A129" s="2">
        <f t="shared" si="1"/>
        <v>3.6609921288669233E-3</v>
      </c>
      <c r="B129" s="2"/>
      <c r="C129" s="3"/>
      <c r="D129" s="2"/>
      <c r="E129" s="2"/>
      <c r="F129" s="75">
        <f t="shared" si="2"/>
        <v>6.4008195234370846E-2</v>
      </c>
      <c r="G129" s="15" t="e">
        <f t="shared" si="3"/>
        <v>#DIV/0!</v>
      </c>
      <c r="I129" s="71">
        <f t="shared" ref="I129:J129" si="88">1-D129</f>
        <v>1</v>
      </c>
      <c r="J129" s="3">
        <f t="shared" si="88"/>
        <v>1</v>
      </c>
      <c r="K129" s="16">
        <f t="shared" si="5"/>
        <v>5.949199869812012E-3</v>
      </c>
      <c r="L129" s="17">
        <f t="shared" si="6"/>
        <v>0</v>
      </c>
      <c r="O129" s="71" t="e">
        <f t="shared" si="7"/>
        <v>#DIV/0!</v>
      </c>
      <c r="P129" s="3" t="e">
        <f t="shared" si="8"/>
        <v>#DIV/0!</v>
      </c>
      <c r="Q129" s="2"/>
      <c r="R129" s="71" t="e">
        <f t="shared" si="9"/>
        <v>#DIV/0!</v>
      </c>
      <c r="S129" s="2">
        <f t="shared" si="10"/>
        <v>-2.7487441532831909</v>
      </c>
      <c r="T129" s="3">
        <f t="shared" si="11"/>
        <v>-5.124498544129108</v>
      </c>
      <c r="U129" s="2"/>
      <c r="V129" s="71" t="e">
        <f t="shared" si="12"/>
        <v>#DIV/0!</v>
      </c>
      <c r="W129" s="2" t="e">
        <f t="shared" si="13"/>
        <v>#DIV/0!</v>
      </c>
      <c r="X129" s="2">
        <f t="shared" si="14"/>
        <v>-31.590440635339469</v>
      </c>
      <c r="Y129" s="2" t="e">
        <f t="shared" si="15"/>
        <v>#DIV/0!</v>
      </c>
      <c r="Z129" s="2">
        <f t="shared" si="16"/>
        <v>100</v>
      </c>
      <c r="AA129" s="3" t="e">
        <f t="shared" si="17"/>
        <v>#DIV/0!</v>
      </c>
    </row>
    <row r="130" spans="1:27" ht="15.75" customHeight="1">
      <c r="A130" s="2">
        <f t="shared" si="1"/>
        <v>3.6609921288669233E-3</v>
      </c>
      <c r="B130" s="2"/>
      <c r="C130" s="3"/>
      <c r="D130" s="2"/>
      <c r="E130" s="2"/>
      <c r="F130" s="75">
        <f t="shared" si="2"/>
        <v>6.4008195234370846E-2</v>
      </c>
      <c r="G130" s="15" t="e">
        <f t="shared" si="3"/>
        <v>#DIV/0!</v>
      </c>
      <c r="I130" s="71">
        <f t="shared" ref="I130:J130" si="89">1-D130</f>
        <v>1</v>
      </c>
      <c r="J130" s="3">
        <f t="shared" si="89"/>
        <v>1</v>
      </c>
      <c r="K130" s="16">
        <f t="shared" si="5"/>
        <v>5.949199869812012E-3</v>
      </c>
      <c r="L130" s="17">
        <f t="shared" si="6"/>
        <v>0</v>
      </c>
      <c r="O130" s="71" t="e">
        <f t="shared" si="7"/>
        <v>#DIV/0!</v>
      </c>
      <c r="P130" s="3" t="e">
        <f t="shared" si="8"/>
        <v>#DIV/0!</v>
      </c>
      <c r="Q130" s="2"/>
      <c r="R130" s="71" t="e">
        <f t="shared" si="9"/>
        <v>#DIV/0!</v>
      </c>
      <c r="S130" s="2">
        <f t="shared" si="10"/>
        <v>-2.7487441532831909</v>
      </c>
      <c r="T130" s="3">
        <f t="shared" si="11"/>
        <v>-5.124498544129108</v>
      </c>
      <c r="U130" s="2"/>
      <c r="V130" s="71" t="e">
        <f t="shared" si="12"/>
        <v>#DIV/0!</v>
      </c>
      <c r="W130" s="2" t="e">
        <f t="shared" si="13"/>
        <v>#DIV/0!</v>
      </c>
      <c r="X130" s="2">
        <f t="shared" si="14"/>
        <v>-31.590440635339469</v>
      </c>
      <c r="Y130" s="2" t="e">
        <f t="shared" si="15"/>
        <v>#DIV/0!</v>
      </c>
      <c r="Z130" s="2">
        <f t="shared" si="16"/>
        <v>100</v>
      </c>
      <c r="AA130" s="3" t="e">
        <f t="shared" si="17"/>
        <v>#DIV/0!</v>
      </c>
    </row>
    <row r="131" spans="1:27" ht="15.75" customHeight="1">
      <c r="A131" s="2">
        <f t="shared" si="1"/>
        <v>3.6609921288669233E-3</v>
      </c>
      <c r="B131" s="2"/>
      <c r="C131" s="3"/>
      <c r="D131" s="2"/>
      <c r="E131" s="2"/>
      <c r="F131" s="75">
        <f t="shared" si="2"/>
        <v>6.4008195234370846E-2</v>
      </c>
      <c r="G131" s="15" t="e">
        <f t="shared" si="3"/>
        <v>#DIV/0!</v>
      </c>
      <c r="I131" s="71">
        <f t="shared" ref="I131:J131" si="90">1-D131</f>
        <v>1</v>
      </c>
      <c r="J131" s="3">
        <f t="shared" si="90"/>
        <v>1</v>
      </c>
      <c r="K131" s="16">
        <f t="shared" si="5"/>
        <v>5.949199869812012E-3</v>
      </c>
      <c r="L131" s="17">
        <f t="shared" si="6"/>
        <v>0</v>
      </c>
      <c r="O131" s="71" t="e">
        <f t="shared" si="7"/>
        <v>#DIV/0!</v>
      </c>
      <c r="P131" s="3" t="e">
        <f t="shared" si="8"/>
        <v>#DIV/0!</v>
      </c>
      <c r="Q131" s="2"/>
      <c r="R131" s="71" t="e">
        <f t="shared" si="9"/>
        <v>#DIV/0!</v>
      </c>
      <c r="S131" s="2">
        <f t="shared" si="10"/>
        <v>-2.7487441532831909</v>
      </c>
      <c r="T131" s="3">
        <f t="shared" si="11"/>
        <v>-5.124498544129108</v>
      </c>
      <c r="U131" s="2"/>
      <c r="V131" s="71" t="e">
        <f t="shared" si="12"/>
        <v>#DIV/0!</v>
      </c>
      <c r="W131" s="2" t="e">
        <f t="shared" si="13"/>
        <v>#DIV/0!</v>
      </c>
      <c r="X131" s="2">
        <f t="shared" si="14"/>
        <v>-31.590440635339469</v>
      </c>
      <c r="Y131" s="2" t="e">
        <f t="shared" si="15"/>
        <v>#DIV/0!</v>
      </c>
      <c r="Z131" s="2">
        <f t="shared" si="16"/>
        <v>100</v>
      </c>
      <c r="AA131" s="3" t="e">
        <f t="shared" si="17"/>
        <v>#DIV/0!</v>
      </c>
    </row>
    <row r="132" spans="1:27" ht="15.75" customHeight="1">
      <c r="A132" s="2">
        <f t="shared" si="1"/>
        <v>3.6609921288669233E-3</v>
      </c>
      <c r="B132" s="2"/>
      <c r="C132" s="3"/>
      <c r="D132" s="2"/>
      <c r="E132" s="2"/>
      <c r="F132" s="75">
        <f t="shared" si="2"/>
        <v>6.4008195234370846E-2</v>
      </c>
      <c r="G132" s="15" t="e">
        <f t="shared" si="3"/>
        <v>#DIV/0!</v>
      </c>
      <c r="I132" s="71">
        <f t="shared" ref="I132:J132" si="91">1-D132</f>
        <v>1</v>
      </c>
      <c r="J132" s="3">
        <f t="shared" si="91"/>
        <v>1</v>
      </c>
      <c r="K132" s="16">
        <f t="shared" si="5"/>
        <v>5.949199869812012E-3</v>
      </c>
      <c r="L132" s="17">
        <f t="shared" si="6"/>
        <v>0</v>
      </c>
      <c r="O132" s="71" t="e">
        <f t="shared" si="7"/>
        <v>#DIV/0!</v>
      </c>
      <c r="P132" s="3" t="e">
        <f t="shared" si="8"/>
        <v>#DIV/0!</v>
      </c>
      <c r="Q132" s="2"/>
      <c r="R132" s="71" t="e">
        <f t="shared" si="9"/>
        <v>#DIV/0!</v>
      </c>
      <c r="S132" s="2">
        <f t="shared" si="10"/>
        <v>-2.7487441532831909</v>
      </c>
      <c r="T132" s="3">
        <f t="shared" si="11"/>
        <v>-5.124498544129108</v>
      </c>
      <c r="U132" s="2"/>
      <c r="V132" s="71" t="e">
        <f t="shared" si="12"/>
        <v>#DIV/0!</v>
      </c>
      <c r="W132" s="2" t="e">
        <f t="shared" si="13"/>
        <v>#DIV/0!</v>
      </c>
      <c r="X132" s="2">
        <f t="shared" si="14"/>
        <v>-31.590440635339469</v>
      </c>
      <c r="Y132" s="2" t="e">
        <f t="shared" si="15"/>
        <v>#DIV/0!</v>
      </c>
      <c r="Z132" s="2">
        <f t="shared" si="16"/>
        <v>100</v>
      </c>
      <c r="AA132" s="3" t="e">
        <f t="shared" si="17"/>
        <v>#DIV/0!</v>
      </c>
    </row>
    <row r="133" spans="1:27" ht="15.75" customHeight="1">
      <c r="A133" s="2">
        <f t="shared" si="1"/>
        <v>3.6609921288669233E-3</v>
      </c>
      <c r="B133" s="2"/>
      <c r="C133" s="3"/>
      <c r="D133" s="2"/>
      <c r="E133" s="2"/>
      <c r="F133" s="75">
        <f t="shared" si="2"/>
        <v>6.4008195234370846E-2</v>
      </c>
      <c r="G133" s="15" t="e">
        <f t="shared" si="3"/>
        <v>#DIV/0!</v>
      </c>
      <c r="I133" s="71">
        <f t="shared" ref="I133:J133" si="92">1-D133</f>
        <v>1</v>
      </c>
      <c r="J133" s="3">
        <f t="shared" si="92"/>
        <v>1</v>
      </c>
      <c r="K133" s="16">
        <f t="shared" si="5"/>
        <v>5.949199869812012E-3</v>
      </c>
      <c r="L133" s="17">
        <f t="shared" si="6"/>
        <v>0</v>
      </c>
      <c r="O133" s="71" t="e">
        <f t="shared" si="7"/>
        <v>#DIV/0!</v>
      </c>
      <c r="P133" s="3" t="e">
        <f t="shared" si="8"/>
        <v>#DIV/0!</v>
      </c>
      <c r="Q133" s="2"/>
      <c r="R133" s="71" t="e">
        <f t="shared" si="9"/>
        <v>#DIV/0!</v>
      </c>
      <c r="S133" s="2">
        <f t="shared" si="10"/>
        <v>-2.7487441532831909</v>
      </c>
      <c r="T133" s="3">
        <f t="shared" si="11"/>
        <v>-5.124498544129108</v>
      </c>
      <c r="U133" s="2"/>
      <c r="V133" s="71" t="e">
        <f t="shared" si="12"/>
        <v>#DIV/0!</v>
      </c>
      <c r="W133" s="2" t="e">
        <f t="shared" si="13"/>
        <v>#DIV/0!</v>
      </c>
      <c r="X133" s="2">
        <f t="shared" si="14"/>
        <v>-31.590440635339469</v>
      </c>
      <c r="Y133" s="2" t="e">
        <f t="shared" si="15"/>
        <v>#DIV/0!</v>
      </c>
      <c r="Z133" s="2">
        <f t="shared" si="16"/>
        <v>100</v>
      </c>
      <c r="AA133" s="3" t="e">
        <f t="shared" si="17"/>
        <v>#DIV/0!</v>
      </c>
    </row>
    <row r="134" spans="1:27" ht="15.75" customHeight="1">
      <c r="A134" s="2">
        <f t="shared" si="1"/>
        <v>3.6609921288669233E-3</v>
      </c>
      <c r="B134" s="2"/>
      <c r="C134" s="3"/>
      <c r="D134" s="2"/>
      <c r="E134" s="2"/>
      <c r="F134" s="75">
        <f t="shared" si="2"/>
        <v>6.4008195234370846E-2</v>
      </c>
      <c r="G134" s="15" t="e">
        <f t="shared" si="3"/>
        <v>#DIV/0!</v>
      </c>
      <c r="I134" s="71">
        <f t="shared" ref="I134:J134" si="93">1-D134</f>
        <v>1</v>
      </c>
      <c r="J134" s="3">
        <f t="shared" si="93"/>
        <v>1</v>
      </c>
      <c r="K134" s="16">
        <f t="shared" si="5"/>
        <v>5.949199869812012E-3</v>
      </c>
      <c r="L134" s="17">
        <f t="shared" si="6"/>
        <v>0</v>
      </c>
      <c r="O134" s="71" t="e">
        <f t="shared" si="7"/>
        <v>#DIV/0!</v>
      </c>
      <c r="P134" s="3" t="e">
        <f t="shared" si="8"/>
        <v>#DIV/0!</v>
      </c>
      <c r="Q134" s="2"/>
      <c r="R134" s="71" t="e">
        <f t="shared" si="9"/>
        <v>#DIV/0!</v>
      </c>
      <c r="S134" s="2">
        <f t="shared" si="10"/>
        <v>-2.7487441532831909</v>
      </c>
      <c r="T134" s="3">
        <f t="shared" si="11"/>
        <v>-5.124498544129108</v>
      </c>
      <c r="U134" s="2"/>
      <c r="V134" s="71" t="e">
        <f t="shared" si="12"/>
        <v>#DIV/0!</v>
      </c>
      <c r="W134" s="2" t="e">
        <f t="shared" si="13"/>
        <v>#DIV/0!</v>
      </c>
      <c r="X134" s="2">
        <f t="shared" si="14"/>
        <v>-31.590440635339469</v>
      </c>
      <c r="Y134" s="2" t="e">
        <f t="shared" si="15"/>
        <v>#DIV/0!</v>
      </c>
      <c r="Z134" s="2">
        <f t="shared" si="16"/>
        <v>100</v>
      </c>
      <c r="AA134" s="3" t="e">
        <f t="shared" si="17"/>
        <v>#DIV/0!</v>
      </c>
    </row>
    <row r="135" spans="1:27" ht="15.75" customHeight="1">
      <c r="A135" s="2">
        <f t="shared" si="1"/>
        <v>3.6609921288669233E-3</v>
      </c>
      <c r="B135" s="2"/>
      <c r="C135" s="3"/>
      <c r="D135" s="2"/>
      <c r="E135" s="2"/>
      <c r="F135" s="75">
        <f t="shared" si="2"/>
        <v>6.4008195234370846E-2</v>
      </c>
      <c r="G135" s="15" t="e">
        <f t="shared" si="3"/>
        <v>#DIV/0!</v>
      </c>
      <c r="I135" s="71">
        <f t="shared" ref="I135:J135" si="94">1-D135</f>
        <v>1</v>
      </c>
      <c r="J135" s="3">
        <f t="shared" si="94"/>
        <v>1</v>
      </c>
      <c r="K135" s="16">
        <f t="shared" si="5"/>
        <v>5.949199869812012E-3</v>
      </c>
      <c r="L135" s="17">
        <f t="shared" si="6"/>
        <v>0</v>
      </c>
      <c r="O135" s="71" t="e">
        <f t="shared" si="7"/>
        <v>#DIV/0!</v>
      </c>
      <c r="P135" s="3" t="e">
        <f t="shared" si="8"/>
        <v>#DIV/0!</v>
      </c>
      <c r="Q135" s="2"/>
      <c r="R135" s="71" t="e">
        <f t="shared" si="9"/>
        <v>#DIV/0!</v>
      </c>
      <c r="S135" s="2">
        <f t="shared" si="10"/>
        <v>-2.7487441532831909</v>
      </c>
      <c r="T135" s="3">
        <f t="shared" si="11"/>
        <v>-5.124498544129108</v>
      </c>
      <c r="U135" s="2"/>
      <c r="V135" s="71" t="e">
        <f t="shared" si="12"/>
        <v>#DIV/0!</v>
      </c>
      <c r="W135" s="2" t="e">
        <f t="shared" si="13"/>
        <v>#DIV/0!</v>
      </c>
      <c r="X135" s="2">
        <f t="shared" si="14"/>
        <v>-31.590440635339469</v>
      </c>
      <c r="Y135" s="2" t="e">
        <f t="shared" si="15"/>
        <v>#DIV/0!</v>
      </c>
      <c r="Z135" s="2">
        <f t="shared" si="16"/>
        <v>100</v>
      </c>
      <c r="AA135" s="3" t="e">
        <f t="shared" si="17"/>
        <v>#DIV/0!</v>
      </c>
    </row>
    <row r="136" spans="1:27" ht="15.75" customHeight="1">
      <c r="A136" s="2">
        <f t="shared" si="1"/>
        <v>3.6609921288669233E-3</v>
      </c>
      <c r="B136" s="2"/>
      <c r="C136" s="3"/>
      <c r="D136" s="2"/>
      <c r="E136" s="2"/>
      <c r="F136" s="75">
        <f t="shared" si="2"/>
        <v>6.4008195234370846E-2</v>
      </c>
      <c r="G136" s="15" t="e">
        <f t="shared" si="3"/>
        <v>#DIV/0!</v>
      </c>
      <c r="I136" s="71">
        <f t="shared" ref="I136:J136" si="95">1-D136</f>
        <v>1</v>
      </c>
      <c r="J136" s="3">
        <f t="shared" si="95"/>
        <v>1</v>
      </c>
      <c r="K136" s="16">
        <f t="shared" si="5"/>
        <v>5.949199869812012E-3</v>
      </c>
      <c r="L136" s="17">
        <f t="shared" si="6"/>
        <v>0</v>
      </c>
      <c r="O136" s="71" t="e">
        <f t="shared" si="7"/>
        <v>#DIV/0!</v>
      </c>
      <c r="P136" s="3" t="e">
        <f t="shared" si="8"/>
        <v>#DIV/0!</v>
      </c>
      <c r="Q136" s="2"/>
      <c r="R136" s="71" t="e">
        <f t="shared" si="9"/>
        <v>#DIV/0!</v>
      </c>
      <c r="S136" s="2">
        <f t="shared" si="10"/>
        <v>-2.7487441532831909</v>
      </c>
      <c r="T136" s="3">
        <f t="shared" si="11"/>
        <v>-5.124498544129108</v>
      </c>
      <c r="U136" s="2"/>
      <c r="V136" s="71" t="e">
        <f t="shared" si="12"/>
        <v>#DIV/0!</v>
      </c>
      <c r="W136" s="2" t="e">
        <f t="shared" si="13"/>
        <v>#DIV/0!</v>
      </c>
      <c r="X136" s="2">
        <f t="shared" si="14"/>
        <v>-31.590440635339469</v>
      </c>
      <c r="Y136" s="2" t="e">
        <f t="shared" si="15"/>
        <v>#DIV/0!</v>
      </c>
      <c r="Z136" s="2">
        <f t="shared" si="16"/>
        <v>100</v>
      </c>
      <c r="AA136" s="3" t="e">
        <f t="shared" si="17"/>
        <v>#DIV/0!</v>
      </c>
    </row>
    <row r="137" spans="1:27" ht="15.75" customHeight="1">
      <c r="A137" s="2">
        <f t="shared" si="1"/>
        <v>3.6609921288669233E-3</v>
      </c>
      <c r="B137" s="2"/>
      <c r="C137" s="3"/>
      <c r="D137" s="2"/>
      <c r="E137" s="2"/>
      <c r="F137" s="75">
        <f t="shared" si="2"/>
        <v>6.4008195234370846E-2</v>
      </c>
      <c r="G137" s="15" t="e">
        <f t="shared" si="3"/>
        <v>#DIV/0!</v>
      </c>
      <c r="I137" s="71">
        <f t="shared" ref="I137:J137" si="96">1-D137</f>
        <v>1</v>
      </c>
      <c r="J137" s="3">
        <f t="shared" si="96"/>
        <v>1</v>
      </c>
      <c r="K137" s="16">
        <f t="shared" si="5"/>
        <v>5.949199869812012E-3</v>
      </c>
      <c r="L137" s="17">
        <f t="shared" si="6"/>
        <v>0</v>
      </c>
      <c r="O137" s="71" t="e">
        <f t="shared" si="7"/>
        <v>#DIV/0!</v>
      </c>
      <c r="P137" s="3" t="e">
        <f t="shared" si="8"/>
        <v>#DIV/0!</v>
      </c>
      <c r="Q137" s="2"/>
      <c r="R137" s="71" t="e">
        <f t="shared" si="9"/>
        <v>#DIV/0!</v>
      </c>
      <c r="S137" s="2">
        <f t="shared" si="10"/>
        <v>-2.7487441532831909</v>
      </c>
      <c r="T137" s="3">
        <f t="shared" si="11"/>
        <v>-5.124498544129108</v>
      </c>
      <c r="U137" s="2"/>
      <c r="V137" s="71" t="e">
        <f t="shared" si="12"/>
        <v>#DIV/0!</v>
      </c>
      <c r="W137" s="2" t="e">
        <f t="shared" si="13"/>
        <v>#DIV/0!</v>
      </c>
      <c r="X137" s="2">
        <f t="shared" si="14"/>
        <v>-31.590440635339469</v>
      </c>
      <c r="Y137" s="2" t="e">
        <f t="shared" si="15"/>
        <v>#DIV/0!</v>
      </c>
      <c r="Z137" s="2">
        <f t="shared" si="16"/>
        <v>100</v>
      </c>
      <c r="AA137" s="3" t="e">
        <f t="shared" si="17"/>
        <v>#DIV/0!</v>
      </c>
    </row>
    <row r="138" spans="1:27" ht="15.75" customHeight="1">
      <c r="A138" s="2">
        <f t="shared" si="1"/>
        <v>3.6609921288669233E-3</v>
      </c>
      <c r="B138" s="2"/>
      <c r="C138" s="3"/>
      <c r="D138" s="2"/>
      <c r="E138" s="2"/>
      <c r="F138" s="75">
        <f t="shared" si="2"/>
        <v>6.4008195234370846E-2</v>
      </c>
      <c r="G138" s="15" t="e">
        <f t="shared" si="3"/>
        <v>#DIV/0!</v>
      </c>
      <c r="I138" s="71">
        <f t="shared" ref="I138:J138" si="97">1-D138</f>
        <v>1</v>
      </c>
      <c r="J138" s="3">
        <f t="shared" si="97"/>
        <v>1</v>
      </c>
      <c r="K138" s="16">
        <f t="shared" si="5"/>
        <v>5.949199869812012E-3</v>
      </c>
      <c r="L138" s="17">
        <f t="shared" si="6"/>
        <v>0</v>
      </c>
      <c r="O138" s="71" t="e">
        <f t="shared" si="7"/>
        <v>#DIV/0!</v>
      </c>
      <c r="P138" s="3" t="e">
        <f t="shared" si="8"/>
        <v>#DIV/0!</v>
      </c>
      <c r="Q138" s="2"/>
      <c r="R138" s="71" t="e">
        <f t="shared" si="9"/>
        <v>#DIV/0!</v>
      </c>
      <c r="S138" s="2">
        <f t="shared" si="10"/>
        <v>-2.7487441532831909</v>
      </c>
      <c r="T138" s="3">
        <f t="shared" si="11"/>
        <v>-5.124498544129108</v>
      </c>
      <c r="U138" s="2"/>
      <c r="V138" s="71" t="e">
        <f t="shared" si="12"/>
        <v>#DIV/0!</v>
      </c>
      <c r="W138" s="2" t="e">
        <f t="shared" si="13"/>
        <v>#DIV/0!</v>
      </c>
      <c r="X138" s="2">
        <f t="shared" si="14"/>
        <v>-31.590440635339469</v>
      </c>
      <c r="Y138" s="2" t="e">
        <f t="shared" si="15"/>
        <v>#DIV/0!</v>
      </c>
      <c r="Z138" s="2">
        <f t="shared" si="16"/>
        <v>100</v>
      </c>
      <c r="AA138" s="3" t="e">
        <f t="shared" si="17"/>
        <v>#DIV/0!</v>
      </c>
    </row>
    <row r="139" spans="1:27" ht="15.75" customHeight="1">
      <c r="A139" s="2">
        <f t="shared" si="1"/>
        <v>3.6609921288669233E-3</v>
      </c>
      <c r="B139" s="2"/>
      <c r="C139" s="3"/>
      <c r="D139" s="2"/>
      <c r="E139" s="2"/>
      <c r="F139" s="75">
        <f t="shared" si="2"/>
        <v>6.4008195234370846E-2</v>
      </c>
      <c r="G139" s="15" t="e">
        <f t="shared" si="3"/>
        <v>#DIV/0!</v>
      </c>
      <c r="I139" s="71">
        <f t="shared" ref="I139:J139" si="98">1-D139</f>
        <v>1</v>
      </c>
      <c r="J139" s="3">
        <f t="shared" si="98"/>
        <v>1</v>
      </c>
      <c r="K139" s="16">
        <f t="shared" si="5"/>
        <v>5.949199869812012E-3</v>
      </c>
      <c r="L139" s="17">
        <f t="shared" si="6"/>
        <v>0</v>
      </c>
      <c r="O139" s="71" t="e">
        <f t="shared" si="7"/>
        <v>#DIV/0!</v>
      </c>
      <c r="P139" s="3" t="e">
        <f t="shared" si="8"/>
        <v>#DIV/0!</v>
      </c>
      <c r="Q139" s="2"/>
      <c r="R139" s="71" t="e">
        <f t="shared" si="9"/>
        <v>#DIV/0!</v>
      </c>
      <c r="S139" s="2">
        <f t="shared" si="10"/>
        <v>-2.7487441532831909</v>
      </c>
      <c r="T139" s="3">
        <f t="shared" si="11"/>
        <v>-5.124498544129108</v>
      </c>
      <c r="U139" s="2"/>
      <c r="V139" s="71" t="e">
        <f t="shared" si="12"/>
        <v>#DIV/0!</v>
      </c>
      <c r="W139" s="2" t="e">
        <f t="shared" si="13"/>
        <v>#DIV/0!</v>
      </c>
      <c r="X139" s="2">
        <f t="shared" si="14"/>
        <v>-31.590440635339469</v>
      </c>
      <c r="Y139" s="2" t="e">
        <f t="shared" si="15"/>
        <v>#DIV/0!</v>
      </c>
      <c r="Z139" s="2">
        <f t="shared" si="16"/>
        <v>100</v>
      </c>
      <c r="AA139" s="3" t="e">
        <f t="shared" si="17"/>
        <v>#DIV/0!</v>
      </c>
    </row>
    <row r="140" spans="1:27" ht="15.75" customHeight="1">
      <c r="A140" s="2">
        <f t="shared" si="1"/>
        <v>3.6609921288669233E-3</v>
      </c>
      <c r="B140" s="2"/>
      <c r="C140" s="3"/>
      <c r="D140" s="2"/>
      <c r="E140" s="2"/>
      <c r="F140" s="75">
        <f t="shared" si="2"/>
        <v>6.4008195234370846E-2</v>
      </c>
      <c r="G140" s="15" t="e">
        <f t="shared" si="3"/>
        <v>#DIV/0!</v>
      </c>
      <c r="I140" s="71">
        <f t="shared" ref="I140:J140" si="99">1-D140</f>
        <v>1</v>
      </c>
      <c r="J140" s="3">
        <f t="shared" si="99"/>
        <v>1</v>
      </c>
      <c r="K140" s="16">
        <f t="shared" si="5"/>
        <v>5.949199869812012E-3</v>
      </c>
      <c r="L140" s="17">
        <f t="shared" si="6"/>
        <v>0</v>
      </c>
      <c r="O140" s="71" t="e">
        <f t="shared" si="7"/>
        <v>#DIV/0!</v>
      </c>
      <c r="P140" s="3" t="e">
        <f t="shared" si="8"/>
        <v>#DIV/0!</v>
      </c>
      <c r="Q140" s="2"/>
      <c r="R140" s="71" t="e">
        <f t="shared" si="9"/>
        <v>#DIV/0!</v>
      </c>
      <c r="S140" s="2">
        <f t="shared" si="10"/>
        <v>-2.7487441532831909</v>
      </c>
      <c r="T140" s="3">
        <f t="shared" si="11"/>
        <v>-5.124498544129108</v>
      </c>
      <c r="U140" s="2"/>
      <c r="V140" s="71" t="e">
        <f t="shared" si="12"/>
        <v>#DIV/0!</v>
      </c>
      <c r="W140" s="2" t="e">
        <f t="shared" si="13"/>
        <v>#DIV/0!</v>
      </c>
      <c r="X140" s="2">
        <f t="shared" si="14"/>
        <v>-31.590440635339469</v>
      </c>
      <c r="Y140" s="2" t="e">
        <f t="shared" si="15"/>
        <v>#DIV/0!</v>
      </c>
      <c r="Z140" s="2">
        <f t="shared" si="16"/>
        <v>100</v>
      </c>
      <c r="AA140" s="3" t="e">
        <f t="shared" si="17"/>
        <v>#DIV/0!</v>
      </c>
    </row>
    <row r="141" spans="1:27" ht="15.75" customHeight="1">
      <c r="A141" s="2">
        <f t="shared" si="1"/>
        <v>3.6609921288669233E-3</v>
      </c>
      <c r="B141" s="2"/>
      <c r="C141" s="3"/>
      <c r="D141" s="2"/>
      <c r="E141" s="2"/>
      <c r="F141" s="75">
        <f t="shared" si="2"/>
        <v>6.4008195234370846E-2</v>
      </c>
      <c r="G141" s="15" t="e">
        <f t="shared" si="3"/>
        <v>#DIV/0!</v>
      </c>
      <c r="I141" s="71">
        <f t="shared" ref="I141:J141" si="100">1-D141</f>
        <v>1</v>
      </c>
      <c r="J141" s="3">
        <f t="shared" si="100"/>
        <v>1</v>
      </c>
      <c r="K141" s="16">
        <f t="shared" si="5"/>
        <v>5.949199869812012E-3</v>
      </c>
      <c r="L141" s="17">
        <f t="shared" si="6"/>
        <v>0</v>
      </c>
      <c r="O141" s="71" t="e">
        <f t="shared" si="7"/>
        <v>#DIV/0!</v>
      </c>
      <c r="P141" s="3" t="e">
        <f t="shared" si="8"/>
        <v>#DIV/0!</v>
      </c>
      <c r="Q141" s="2"/>
      <c r="R141" s="71" t="e">
        <f t="shared" si="9"/>
        <v>#DIV/0!</v>
      </c>
      <c r="S141" s="2">
        <f t="shared" si="10"/>
        <v>-2.7487441532831909</v>
      </c>
      <c r="T141" s="3">
        <f t="shared" si="11"/>
        <v>-5.124498544129108</v>
      </c>
      <c r="U141" s="2"/>
      <c r="V141" s="71" t="e">
        <f t="shared" si="12"/>
        <v>#DIV/0!</v>
      </c>
      <c r="W141" s="2" t="e">
        <f t="shared" si="13"/>
        <v>#DIV/0!</v>
      </c>
      <c r="X141" s="2">
        <f t="shared" si="14"/>
        <v>-31.590440635339469</v>
      </c>
      <c r="Y141" s="2" t="e">
        <f t="shared" si="15"/>
        <v>#DIV/0!</v>
      </c>
      <c r="Z141" s="2">
        <f t="shared" si="16"/>
        <v>100</v>
      </c>
      <c r="AA141" s="3" t="e">
        <f t="shared" si="17"/>
        <v>#DIV/0!</v>
      </c>
    </row>
    <row r="142" spans="1:27" ht="15.75" customHeight="1">
      <c r="A142" s="2">
        <f t="shared" si="1"/>
        <v>3.6609921288669233E-3</v>
      </c>
      <c r="B142" s="2"/>
      <c r="C142" s="3"/>
      <c r="D142" s="2"/>
      <c r="E142" s="2"/>
      <c r="F142" s="75">
        <f t="shared" si="2"/>
        <v>6.4008195234370846E-2</v>
      </c>
      <c r="G142" s="15" t="e">
        <f t="shared" si="3"/>
        <v>#DIV/0!</v>
      </c>
      <c r="I142" s="71">
        <f t="shared" ref="I142:J142" si="101">1-D142</f>
        <v>1</v>
      </c>
      <c r="J142" s="3">
        <f t="shared" si="101"/>
        <v>1</v>
      </c>
      <c r="K142" s="16">
        <f t="shared" si="5"/>
        <v>5.949199869812012E-3</v>
      </c>
      <c r="L142" s="17">
        <f t="shared" si="6"/>
        <v>0</v>
      </c>
      <c r="O142" s="71" t="e">
        <f t="shared" si="7"/>
        <v>#DIV/0!</v>
      </c>
      <c r="P142" s="3" t="e">
        <f t="shared" si="8"/>
        <v>#DIV/0!</v>
      </c>
      <c r="Q142" s="2"/>
      <c r="R142" s="71" t="e">
        <f t="shared" si="9"/>
        <v>#DIV/0!</v>
      </c>
      <c r="S142" s="2">
        <f t="shared" si="10"/>
        <v>-2.7487441532831909</v>
      </c>
      <c r="T142" s="3">
        <f t="shared" si="11"/>
        <v>-5.124498544129108</v>
      </c>
      <c r="U142" s="2"/>
      <c r="V142" s="71" t="e">
        <f t="shared" si="12"/>
        <v>#DIV/0!</v>
      </c>
      <c r="W142" s="2" t="e">
        <f t="shared" si="13"/>
        <v>#DIV/0!</v>
      </c>
      <c r="X142" s="2">
        <f t="shared" si="14"/>
        <v>-31.590440635339469</v>
      </c>
      <c r="Y142" s="2" t="e">
        <f t="shared" si="15"/>
        <v>#DIV/0!</v>
      </c>
      <c r="Z142" s="2">
        <f t="shared" si="16"/>
        <v>100</v>
      </c>
      <c r="AA142" s="3" t="e">
        <f t="shared" si="17"/>
        <v>#DIV/0!</v>
      </c>
    </row>
    <row r="143" spans="1:27" ht="15.75" customHeight="1">
      <c r="A143" s="2">
        <f t="shared" si="1"/>
        <v>3.6609921288669233E-3</v>
      </c>
      <c r="B143" s="2"/>
      <c r="C143" s="3"/>
      <c r="D143" s="2"/>
      <c r="E143" s="2"/>
      <c r="F143" s="75">
        <f t="shared" si="2"/>
        <v>6.4008195234370846E-2</v>
      </c>
      <c r="G143" s="15" t="e">
        <f t="shared" si="3"/>
        <v>#DIV/0!</v>
      </c>
      <c r="I143" s="71">
        <f t="shared" ref="I143:J143" si="102">1-D143</f>
        <v>1</v>
      </c>
      <c r="J143" s="3">
        <f t="shared" si="102"/>
        <v>1</v>
      </c>
      <c r="K143" s="16">
        <f t="shared" si="5"/>
        <v>5.949199869812012E-3</v>
      </c>
      <c r="L143" s="17">
        <f t="shared" si="6"/>
        <v>0</v>
      </c>
      <c r="O143" s="71" t="e">
        <f t="shared" si="7"/>
        <v>#DIV/0!</v>
      </c>
      <c r="P143" s="3" t="e">
        <f t="shared" si="8"/>
        <v>#DIV/0!</v>
      </c>
      <c r="Q143" s="2"/>
      <c r="R143" s="71" t="e">
        <f t="shared" si="9"/>
        <v>#DIV/0!</v>
      </c>
      <c r="S143" s="2">
        <f t="shared" si="10"/>
        <v>-2.7487441532831909</v>
      </c>
      <c r="T143" s="3">
        <f t="shared" si="11"/>
        <v>-5.124498544129108</v>
      </c>
      <c r="U143" s="2"/>
      <c r="V143" s="71" t="e">
        <f t="shared" si="12"/>
        <v>#DIV/0!</v>
      </c>
      <c r="W143" s="2" t="e">
        <f t="shared" si="13"/>
        <v>#DIV/0!</v>
      </c>
      <c r="X143" s="2">
        <f t="shared" si="14"/>
        <v>-31.590440635339469</v>
      </c>
      <c r="Y143" s="2" t="e">
        <f t="shared" si="15"/>
        <v>#DIV/0!</v>
      </c>
      <c r="Z143" s="2">
        <f t="shared" si="16"/>
        <v>100</v>
      </c>
      <c r="AA143" s="3" t="e">
        <f t="shared" si="17"/>
        <v>#DIV/0!</v>
      </c>
    </row>
    <row r="144" spans="1:27" ht="15.75" customHeight="1">
      <c r="A144" s="2">
        <f t="shared" si="1"/>
        <v>3.6609921288669233E-3</v>
      </c>
      <c r="B144" s="2"/>
      <c r="C144" s="3"/>
      <c r="D144" s="2"/>
      <c r="E144" s="2"/>
      <c r="F144" s="75">
        <f t="shared" si="2"/>
        <v>6.4008195234370846E-2</v>
      </c>
      <c r="G144" s="15" t="e">
        <f t="shared" si="3"/>
        <v>#DIV/0!</v>
      </c>
      <c r="I144" s="71">
        <f t="shared" ref="I144:J144" si="103">1-D144</f>
        <v>1</v>
      </c>
      <c r="J144" s="3">
        <f t="shared" si="103"/>
        <v>1</v>
      </c>
      <c r="K144" s="16">
        <f t="shared" si="5"/>
        <v>5.949199869812012E-3</v>
      </c>
      <c r="L144" s="17">
        <f t="shared" si="6"/>
        <v>0</v>
      </c>
      <c r="O144" s="71" t="e">
        <f t="shared" si="7"/>
        <v>#DIV/0!</v>
      </c>
      <c r="P144" s="3" t="e">
        <f t="shared" si="8"/>
        <v>#DIV/0!</v>
      </c>
      <c r="Q144" s="2"/>
      <c r="R144" s="71" t="e">
        <f t="shared" si="9"/>
        <v>#DIV/0!</v>
      </c>
      <c r="S144" s="2">
        <f t="shared" si="10"/>
        <v>-2.7487441532831909</v>
      </c>
      <c r="T144" s="3">
        <f t="shared" si="11"/>
        <v>-5.124498544129108</v>
      </c>
      <c r="U144" s="2"/>
      <c r="V144" s="71" t="e">
        <f t="shared" si="12"/>
        <v>#DIV/0!</v>
      </c>
      <c r="W144" s="2" t="e">
        <f t="shared" si="13"/>
        <v>#DIV/0!</v>
      </c>
      <c r="X144" s="2">
        <f t="shared" si="14"/>
        <v>-31.590440635339469</v>
      </c>
      <c r="Y144" s="2" t="e">
        <f t="shared" si="15"/>
        <v>#DIV/0!</v>
      </c>
      <c r="Z144" s="2">
        <f t="shared" si="16"/>
        <v>100</v>
      </c>
      <c r="AA144" s="3" t="e">
        <f t="shared" si="17"/>
        <v>#DIV/0!</v>
      </c>
    </row>
    <row r="145" spans="1:27" ht="15.75" customHeight="1">
      <c r="A145" s="2">
        <f t="shared" si="1"/>
        <v>3.6609921288669233E-3</v>
      </c>
      <c r="B145" s="2"/>
      <c r="C145" s="3"/>
      <c r="D145" s="2"/>
      <c r="E145" s="2"/>
      <c r="F145" s="75">
        <f t="shared" si="2"/>
        <v>6.4008195234370846E-2</v>
      </c>
      <c r="G145" s="15" t="e">
        <f t="shared" si="3"/>
        <v>#DIV/0!</v>
      </c>
      <c r="I145" s="71">
        <f t="shared" ref="I145:J145" si="104">1-D145</f>
        <v>1</v>
      </c>
      <c r="J145" s="3">
        <f t="shared" si="104"/>
        <v>1</v>
      </c>
      <c r="K145" s="16">
        <f t="shared" si="5"/>
        <v>5.949199869812012E-3</v>
      </c>
      <c r="L145" s="17">
        <f t="shared" si="6"/>
        <v>0</v>
      </c>
      <c r="O145" s="71" t="e">
        <f t="shared" si="7"/>
        <v>#DIV/0!</v>
      </c>
      <c r="P145" s="3" t="e">
        <f t="shared" si="8"/>
        <v>#DIV/0!</v>
      </c>
      <c r="Q145" s="2"/>
      <c r="R145" s="71" t="e">
        <f t="shared" si="9"/>
        <v>#DIV/0!</v>
      </c>
      <c r="S145" s="2">
        <f t="shared" si="10"/>
        <v>-2.7487441532831909</v>
      </c>
      <c r="T145" s="3">
        <f t="shared" si="11"/>
        <v>-5.124498544129108</v>
      </c>
      <c r="U145" s="2"/>
      <c r="V145" s="71" t="e">
        <f t="shared" si="12"/>
        <v>#DIV/0!</v>
      </c>
      <c r="W145" s="2" t="e">
        <f t="shared" si="13"/>
        <v>#DIV/0!</v>
      </c>
      <c r="X145" s="2">
        <f t="shared" si="14"/>
        <v>-31.590440635339469</v>
      </c>
      <c r="Y145" s="2" t="e">
        <f t="shared" si="15"/>
        <v>#DIV/0!</v>
      </c>
      <c r="Z145" s="2">
        <f t="shared" si="16"/>
        <v>100</v>
      </c>
      <c r="AA145" s="3" t="e">
        <f t="shared" si="17"/>
        <v>#DIV/0!</v>
      </c>
    </row>
    <row r="146" spans="1:27" ht="15.75" customHeight="1">
      <c r="A146" s="2">
        <f t="shared" si="1"/>
        <v>3.6609921288669233E-3</v>
      </c>
      <c r="B146" s="2"/>
      <c r="C146" s="3"/>
      <c r="D146" s="2"/>
      <c r="E146" s="2"/>
      <c r="F146" s="75">
        <f t="shared" si="2"/>
        <v>6.4008195234370846E-2</v>
      </c>
      <c r="G146" s="15" t="e">
        <f t="shared" si="3"/>
        <v>#DIV/0!</v>
      </c>
      <c r="I146" s="71">
        <f t="shared" ref="I146:J146" si="105">1-D146</f>
        <v>1</v>
      </c>
      <c r="J146" s="3">
        <f t="shared" si="105"/>
        <v>1</v>
      </c>
      <c r="K146" s="16">
        <f t="shared" si="5"/>
        <v>5.949199869812012E-3</v>
      </c>
      <c r="L146" s="17">
        <f t="shared" si="6"/>
        <v>0</v>
      </c>
      <c r="O146" s="71" t="e">
        <f t="shared" si="7"/>
        <v>#DIV/0!</v>
      </c>
      <c r="P146" s="3" t="e">
        <f t="shared" si="8"/>
        <v>#DIV/0!</v>
      </c>
      <c r="Q146" s="2"/>
      <c r="R146" s="71" t="e">
        <f t="shared" si="9"/>
        <v>#DIV/0!</v>
      </c>
      <c r="S146" s="2">
        <f t="shared" si="10"/>
        <v>-2.7487441532831909</v>
      </c>
      <c r="T146" s="3">
        <f t="shared" si="11"/>
        <v>-5.124498544129108</v>
      </c>
      <c r="U146" s="2"/>
      <c r="V146" s="71" t="e">
        <f t="shared" si="12"/>
        <v>#DIV/0!</v>
      </c>
      <c r="W146" s="2" t="e">
        <f t="shared" si="13"/>
        <v>#DIV/0!</v>
      </c>
      <c r="X146" s="2">
        <f t="shared" si="14"/>
        <v>-31.590440635339469</v>
      </c>
      <c r="Y146" s="2" t="e">
        <f t="shared" si="15"/>
        <v>#DIV/0!</v>
      </c>
      <c r="Z146" s="2">
        <f t="shared" si="16"/>
        <v>100</v>
      </c>
      <c r="AA146" s="3" t="e">
        <f t="shared" si="17"/>
        <v>#DIV/0!</v>
      </c>
    </row>
    <row r="147" spans="1:27" ht="15.75" customHeight="1">
      <c r="A147" s="2">
        <f t="shared" si="1"/>
        <v>3.6609921288669233E-3</v>
      </c>
      <c r="B147" s="2"/>
      <c r="C147" s="3"/>
      <c r="D147" s="2"/>
      <c r="E147" s="2"/>
      <c r="F147" s="75">
        <f t="shared" si="2"/>
        <v>6.4008195234370846E-2</v>
      </c>
      <c r="G147" s="15" t="e">
        <f t="shared" si="3"/>
        <v>#DIV/0!</v>
      </c>
      <c r="I147" s="71">
        <f t="shared" ref="I147:J147" si="106">1-D147</f>
        <v>1</v>
      </c>
      <c r="J147" s="3">
        <f t="shared" si="106"/>
        <v>1</v>
      </c>
      <c r="K147" s="16">
        <f t="shared" si="5"/>
        <v>5.949199869812012E-3</v>
      </c>
      <c r="L147" s="17">
        <f t="shared" si="6"/>
        <v>0</v>
      </c>
      <c r="O147" s="71" t="e">
        <f t="shared" si="7"/>
        <v>#DIV/0!</v>
      </c>
      <c r="P147" s="3" t="e">
        <f t="shared" si="8"/>
        <v>#DIV/0!</v>
      </c>
      <c r="Q147" s="2"/>
      <c r="R147" s="71" t="e">
        <f t="shared" si="9"/>
        <v>#DIV/0!</v>
      </c>
      <c r="S147" s="2">
        <f t="shared" si="10"/>
        <v>-2.7487441532831909</v>
      </c>
      <c r="T147" s="3">
        <f t="shared" si="11"/>
        <v>-5.124498544129108</v>
      </c>
      <c r="U147" s="2"/>
      <c r="V147" s="71" t="e">
        <f t="shared" si="12"/>
        <v>#DIV/0!</v>
      </c>
      <c r="W147" s="2" t="e">
        <f t="shared" si="13"/>
        <v>#DIV/0!</v>
      </c>
      <c r="X147" s="2">
        <f t="shared" si="14"/>
        <v>-31.590440635339469</v>
      </c>
      <c r="Y147" s="2" t="e">
        <f t="shared" si="15"/>
        <v>#DIV/0!</v>
      </c>
      <c r="Z147" s="2">
        <f t="shared" si="16"/>
        <v>100</v>
      </c>
      <c r="AA147" s="3" t="e">
        <f t="shared" si="17"/>
        <v>#DIV/0!</v>
      </c>
    </row>
    <row r="148" spans="1:27" ht="15.75" customHeight="1">
      <c r="A148" s="2">
        <f t="shared" si="1"/>
        <v>3.6609921288669233E-3</v>
      </c>
      <c r="B148" s="2"/>
      <c r="C148" s="3"/>
      <c r="D148" s="2"/>
      <c r="E148" s="2"/>
      <c r="F148" s="75">
        <f t="shared" si="2"/>
        <v>6.4008195234370846E-2</v>
      </c>
      <c r="G148" s="15" t="e">
        <f t="shared" si="3"/>
        <v>#DIV/0!</v>
      </c>
      <c r="I148" s="71">
        <f t="shared" ref="I148:J148" si="107">1-D148</f>
        <v>1</v>
      </c>
      <c r="J148" s="3">
        <f t="shared" si="107"/>
        <v>1</v>
      </c>
      <c r="K148" s="16">
        <f t="shared" si="5"/>
        <v>5.949199869812012E-3</v>
      </c>
      <c r="L148" s="17">
        <f t="shared" si="6"/>
        <v>0</v>
      </c>
      <c r="O148" s="71" t="e">
        <f t="shared" si="7"/>
        <v>#DIV/0!</v>
      </c>
      <c r="P148" s="3" t="e">
        <f t="shared" si="8"/>
        <v>#DIV/0!</v>
      </c>
      <c r="Q148" s="2"/>
      <c r="R148" s="71" t="e">
        <f t="shared" si="9"/>
        <v>#DIV/0!</v>
      </c>
      <c r="S148" s="2">
        <f t="shared" si="10"/>
        <v>-2.7487441532831909</v>
      </c>
      <c r="T148" s="3">
        <f t="shared" si="11"/>
        <v>-5.124498544129108</v>
      </c>
      <c r="U148" s="2"/>
      <c r="V148" s="71" t="e">
        <f t="shared" si="12"/>
        <v>#DIV/0!</v>
      </c>
      <c r="W148" s="2" t="e">
        <f t="shared" si="13"/>
        <v>#DIV/0!</v>
      </c>
      <c r="X148" s="2">
        <f t="shared" si="14"/>
        <v>-31.590440635339469</v>
      </c>
      <c r="Y148" s="2" t="e">
        <f t="shared" si="15"/>
        <v>#DIV/0!</v>
      </c>
      <c r="Z148" s="2">
        <f t="shared" si="16"/>
        <v>100</v>
      </c>
      <c r="AA148" s="76" t="e">
        <f t="shared" si="17"/>
        <v>#DIV/0!</v>
      </c>
    </row>
    <row r="149" spans="1:27" ht="15.75" customHeight="1">
      <c r="A149" s="2">
        <f t="shared" si="1"/>
        <v>3.6609921288669233E-3</v>
      </c>
      <c r="B149" s="2"/>
      <c r="C149" s="3"/>
      <c r="D149" s="2"/>
      <c r="E149" s="2"/>
      <c r="F149" s="75">
        <f t="shared" si="2"/>
        <v>6.4008195234370846E-2</v>
      </c>
      <c r="G149" s="15" t="e">
        <f t="shared" si="3"/>
        <v>#DIV/0!</v>
      </c>
      <c r="I149" s="71">
        <f t="shared" ref="I149:J149" si="108">1-D149</f>
        <v>1</v>
      </c>
      <c r="J149" s="3">
        <f t="shared" si="108"/>
        <v>1</v>
      </c>
      <c r="K149" s="16">
        <f t="shared" si="5"/>
        <v>5.949199869812012E-3</v>
      </c>
      <c r="L149" s="17">
        <f t="shared" si="6"/>
        <v>0</v>
      </c>
      <c r="O149" s="71" t="e">
        <f t="shared" si="7"/>
        <v>#DIV/0!</v>
      </c>
      <c r="P149" s="3" t="e">
        <f t="shared" si="8"/>
        <v>#DIV/0!</v>
      </c>
      <c r="Q149" s="2"/>
      <c r="R149" s="71" t="e">
        <f t="shared" si="9"/>
        <v>#DIV/0!</v>
      </c>
      <c r="S149" s="2">
        <f t="shared" si="10"/>
        <v>-2.7487441532831909</v>
      </c>
      <c r="T149" s="3">
        <f t="shared" si="11"/>
        <v>-5.124498544129108</v>
      </c>
      <c r="U149" s="2"/>
      <c r="V149" s="71" t="e">
        <f t="shared" si="12"/>
        <v>#DIV/0!</v>
      </c>
      <c r="W149" s="2" t="e">
        <f t="shared" si="13"/>
        <v>#DIV/0!</v>
      </c>
      <c r="X149" s="2">
        <f t="shared" si="14"/>
        <v>-31.590440635339469</v>
      </c>
      <c r="Y149" s="2" t="e">
        <f t="shared" si="15"/>
        <v>#DIV/0!</v>
      </c>
      <c r="Z149" s="2">
        <f t="shared" si="16"/>
        <v>100</v>
      </c>
      <c r="AA149" s="3" t="e">
        <f t="shared" si="17"/>
        <v>#DIV/0!</v>
      </c>
    </row>
    <row r="150" spans="1:27" ht="15.75" customHeight="1">
      <c r="A150" s="2">
        <f t="shared" si="1"/>
        <v>3.6609921288669233E-3</v>
      </c>
      <c r="B150" s="2"/>
      <c r="C150" s="3"/>
      <c r="D150" s="2"/>
      <c r="E150" s="2"/>
      <c r="F150" s="75">
        <f t="shared" si="2"/>
        <v>6.4008195234370846E-2</v>
      </c>
      <c r="G150" s="15" t="e">
        <f t="shared" si="3"/>
        <v>#DIV/0!</v>
      </c>
      <c r="I150" s="71">
        <f t="shared" ref="I150:J150" si="109">1-D150</f>
        <v>1</v>
      </c>
      <c r="J150" s="3">
        <f t="shared" si="109"/>
        <v>1</v>
      </c>
      <c r="K150" s="16">
        <f t="shared" si="5"/>
        <v>5.949199869812012E-3</v>
      </c>
      <c r="L150" s="17">
        <f t="shared" si="6"/>
        <v>0</v>
      </c>
      <c r="O150" s="71" t="e">
        <f t="shared" si="7"/>
        <v>#DIV/0!</v>
      </c>
      <c r="P150" s="3" t="e">
        <f t="shared" si="8"/>
        <v>#DIV/0!</v>
      </c>
      <c r="Q150" s="2"/>
      <c r="R150" s="71" t="e">
        <f t="shared" si="9"/>
        <v>#DIV/0!</v>
      </c>
      <c r="S150" s="2">
        <f t="shared" si="10"/>
        <v>-2.7487441532831909</v>
      </c>
      <c r="T150" s="3">
        <f t="shared" si="11"/>
        <v>-5.124498544129108</v>
      </c>
      <c r="U150" s="2"/>
      <c r="V150" s="71" t="e">
        <f t="shared" si="12"/>
        <v>#DIV/0!</v>
      </c>
      <c r="W150" s="2" t="e">
        <f t="shared" si="13"/>
        <v>#DIV/0!</v>
      </c>
      <c r="X150" s="2">
        <f t="shared" si="14"/>
        <v>-31.590440635339469</v>
      </c>
      <c r="Y150" s="2" t="e">
        <f t="shared" si="15"/>
        <v>#DIV/0!</v>
      </c>
      <c r="Z150" s="2">
        <f t="shared" si="16"/>
        <v>100</v>
      </c>
      <c r="AA150" s="3" t="e">
        <f t="shared" si="17"/>
        <v>#DIV/0!</v>
      </c>
    </row>
    <row r="151" spans="1:27" ht="15.75" customHeight="1">
      <c r="A151" s="2">
        <f t="shared" si="1"/>
        <v>3.6609921288669233E-3</v>
      </c>
      <c r="B151" s="2"/>
      <c r="C151" s="3"/>
      <c r="D151" s="2"/>
      <c r="E151" s="2"/>
      <c r="F151" s="75">
        <f t="shared" si="2"/>
        <v>6.4008195234370846E-2</v>
      </c>
      <c r="G151" s="15" t="e">
        <f t="shared" si="3"/>
        <v>#DIV/0!</v>
      </c>
      <c r="I151" s="71">
        <f t="shared" ref="I151:J151" si="110">1-D151</f>
        <v>1</v>
      </c>
      <c r="J151" s="3">
        <f t="shared" si="110"/>
        <v>1</v>
      </c>
      <c r="K151" s="16">
        <f t="shared" si="5"/>
        <v>5.949199869812012E-3</v>
      </c>
      <c r="L151" s="17">
        <f t="shared" si="6"/>
        <v>0</v>
      </c>
      <c r="O151" s="71" t="e">
        <f t="shared" si="7"/>
        <v>#DIV/0!</v>
      </c>
      <c r="P151" s="3" t="e">
        <f t="shared" si="8"/>
        <v>#DIV/0!</v>
      </c>
      <c r="Q151" s="2"/>
      <c r="R151" s="71" t="e">
        <f t="shared" si="9"/>
        <v>#DIV/0!</v>
      </c>
      <c r="S151" s="2">
        <f t="shared" si="10"/>
        <v>-2.7487441532831909</v>
      </c>
      <c r="T151" s="3">
        <f t="shared" si="11"/>
        <v>-5.124498544129108</v>
      </c>
      <c r="U151" s="2"/>
      <c r="V151" s="71" t="e">
        <f t="shared" si="12"/>
        <v>#DIV/0!</v>
      </c>
      <c r="W151" s="2" t="e">
        <f t="shared" si="13"/>
        <v>#DIV/0!</v>
      </c>
      <c r="X151" s="2">
        <f t="shared" si="14"/>
        <v>-31.590440635339469</v>
      </c>
      <c r="Y151" s="2" t="e">
        <f t="shared" si="15"/>
        <v>#DIV/0!</v>
      </c>
      <c r="Z151" s="2">
        <f t="shared" si="16"/>
        <v>100</v>
      </c>
      <c r="AA151" s="3" t="e">
        <f t="shared" si="17"/>
        <v>#DIV/0!</v>
      </c>
    </row>
    <row r="152" spans="1:27" ht="15.75" customHeight="1">
      <c r="A152" s="2">
        <f t="shared" si="1"/>
        <v>3.6609921288669233E-3</v>
      </c>
      <c r="B152" s="2"/>
      <c r="C152" s="3"/>
      <c r="D152" s="2"/>
      <c r="E152" s="2"/>
      <c r="F152" s="75">
        <f t="shared" si="2"/>
        <v>6.4008195234370846E-2</v>
      </c>
      <c r="G152" s="15" t="e">
        <f t="shared" si="3"/>
        <v>#DIV/0!</v>
      </c>
      <c r="I152" s="71">
        <f t="shared" ref="I152:J152" si="111">1-D152</f>
        <v>1</v>
      </c>
      <c r="J152" s="3">
        <f t="shared" si="111"/>
        <v>1</v>
      </c>
      <c r="K152" s="16">
        <f t="shared" si="5"/>
        <v>5.949199869812012E-3</v>
      </c>
      <c r="L152" s="17">
        <f t="shared" si="6"/>
        <v>0</v>
      </c>
      <c r="O152" s="71" t="e">
        <f t="shared" si="7"/>
        <v>#DIV/0!</v>
      </c>
      <c r="P152" s="3" t="e">
        <f t="shared" si="8"/>
        <v>#DIV/0!</v>
      </c>
      <c r="Q152" s="2"/>
      <c r="R152" s="71" t="e">
        <f t="shared" si="9"/>
        <v>#DIV/0!</v>
      </c>
      <c r="S152" s="2">
        <f t="shared" si="10"/>
        <v>-2.7487441532831909</v>
      </c>
      <c r="T152" s="3">
        <f t="shared" si="11"/>
        <v>-5.124498544129108</v>
      </c>
      <c r="U152" s="2"/>
      <c r="V152" s="71" t="e">
        <f t="shared" si="12"/>
        <v>#DIV/0!</v>
      </c>
      <c r="W152" s="2" t="e">
        <f t="shared" si="13"/>
        <v>#DIV/0!</v>
      </c>
      <c r="X152" s="2">
        <f t="shared" si="14"/>
        <v>-31.590440635339469</v>
      </c>
      <c r="Y152" s="2" t="e">
        <f t="shared" si="15"/>
        <v>#DIV/0!</v>
      </c>
      <c r="Z152" s="2">
        <f t="shared" si="16"/>
        <v>100</v>
      </c>
      <c r="AA152" s="3" t="e">
        <f t="shared" si="17"/>
        <v>#DIV/0!</v>
      </c>
    </row>
    <row r="153" spans="1:27" ht="15.75" customHeight="1">
      <c r="A153" s="2">
        <f t="shared" si="1"/>
        <v>3.6609921288669233E-3</v>
      </c>
      <c r="B153" s="2"/>
      <c r="C153" s="3"/>
      <c r="D153" s="2"/>
      <c r="E153" s="2"/>
      <c r="F153" s="75">
        <f t="shared" si="2"/>
        <v>6.4008195234370846E-2</v>
      </c>
      <c r="G153" s="15" t="e">
        <f t="shared" si="3"/>
        <v>#DIV/0!</v>
      </c>
      <c r="I153" s="71">
        <f t="shared" ref="I153:J153" si="112">1-D153</f>
        <v>1</v>
      </c>
      <c r="J153" s="3">
        <f t="shared" si="112"/>
        <v>1</v>
      </c>
      <c r="K153" s="16">
        <f t="shared" si="5"/>
        <v>5.949199869812012E-3</v>
      </c>
      <c r="L153" s="17">
        <f t="shared" si="6"/>
        <v>0</v>
      </c>
      <c r="O153" s="71" t="e">
        <f t="shared" si="7"/>
        <v>#DIV/0!</v>
      </c>
      <c r="P153" s="3" t="e">
        <f t="shared" si="8"/>
        <v>#DIV/0!</v>
      </c>
      <c r="Q153" s="2"/>
      <c r="R153" s="71" t="e">
        <f t="shared" si="9"/>
        <v>#DIV/0!</v>
      </c>
      <c r="S153" s="2">
        <f t="shared" si="10"/>
        <v>-2.7487441532831909</v>
      </c>
      <c r="T153" s="3">
        <f t="shared" si="11"/>
        <v>-5.124498544129108</v>
      </c>
      <c r="U153" s="2"/>
      <c r="V153" s="71" t="e">
        <f t="shared" si="12"/>
        <v>#DIV/0!</v>
      </c>
      <c r="W153" s="2" t="e">
        <f t="shared" si="13"/>
        <v>#DIV/0!</v>
      </c>
      <c r="X153" s="2">
        <f t="shared" si="14"/>
        <v>-31.590440635339469</v>
      </c>
      <c r="Y153" s="2" t="e">
        <f t="shared" si="15"/>
        <v>#DIV/0!</v>
      </c>
      <c r="Z153" s="2">
        <f t="shared" si="16"/>
        <v>100</v>
      </c>
      <c r="AA153" s="3" t="e">
        <f t="shared" si="17"/>
        <v>#DIV/0!</v>
      </c>
    </row>
    <row r="154" spans="1:27" ht="15.75" customHeight="1">
      <c r="A154" s="2">
        <f t="shared" si="1"/>
        <v>3.6609921288669233E-3</v>
      </c>
      <c r="B154" s="2"/>
      <c r="C154" s="3"/>
      <c r="D154" s="2"/>
      <c r="E154" s="2"/>
      <c r="F154" s="75">
        <f t="shared" si="2"/>
        <v>6.4008195234370846E-2</v>
      </c>
      <c r="G154" s="15" t="e">
        <f t="shared" si="3"/>
        <v>#DIV/0!</v>
      </c>
      <c r="I154" s="71">
        <f t="shared" ref="I154:J154" si="113">1-D154</f>
        <v>1</v>
      </c>
      <c r="J154" s="3">
        <f t="shared" si="113"/>
        <v>1</v>
      </c>
      <c r="K154" s="16">
        <f t="shared" si="5"/>
        <v>5.949199869812012E-3</v>
      </c>
      <c r="L154" s="17">
        <f t="shared" si="6"/>
        <v>0</v>
      </c>
      <c r="O154" s="71" t="e">
        <f t="shared" si="7"/>
        <v>#DIV/0!</v>
      </c>
      <c r="P154" s="3" t="e">
        <f t="shared" si="8"/>
        <v>#DIV/0!</v>
      </c>
      <c r="Q154" s="2"/>
      <c r="R154" s="71" t="e">
        <f t="shared" si="9"/>
        <v>#DIV/0!</v>
      </c>
      <c r="S154" s="2">
        <f t="shared" si="10"/>
        <v>-2.7487441532831909</v>
      </c>
      <c r="T154" s="3">
        <f t="shared" si="11"/>
        <v>-5.124498544129108</v>
      </c>
      <c r="U154" s="2"/>
      <c r="V154" s="71" t="e">
        <f t="shared" si="12"/>
        <v>#DIV/0!</v>
      </c>
      <c r="W154" s="2" t="e">
        <f t="shared" si="13"/>
        <v>#DIV/0!</v>
      </c>
      <c r="X154" s="2">
        <f t="shared" si="14"/>
        <v>-31.590440635339469</v>
      </c>
      <c r="Y154" s="2" t="e">
        <f t="shared" si="15"/>
        <v>#DIV/0!</v>
      </c>
      <c r="Z154" s="2">
        <f t="shared" si="16"/>
        <v>100</v>
      </c>
      <c r="AA154" s="3" t="e">
        <f t="shared" si="17"/>
        <v>#DIV/0!</v>
      </c>
    </row>
    <row r="155" spans="1:27" ht="15.75" customHeight="1">
      <c r="A155" s="2">
        <f t="shared" si="1"/>
        <v>3.6609921288669233E-3</v>
      </c>
      <c r="B155" s="2"/>
      <c r="C155" s="3"/>
      <c r="D155" s="2"/>
      <c r="E155" s="2"/>
      <c r="F155" s="75">
        <f t="shared" si="2"/>
        <v>6.4008195234370846E-2</v>
      </c>
      <c r="G155" s="15" t="e">
        <f t="shared" si="3"/>
        <v>#DIV/0!</v>
      </c>
      <c r="I155" s="71">
        <f t="shared" ref="I155:J155" si="114">1-D155</f>
        <v>1</v>
      </c>
      <c r="J155" s="3">
        <f t="shared" si="114"/>
        <v>1</v>
      </c>
      <c r="K155" s="16">
        <f t="shared" si="5"/>
        <v>5.949199869812012E-3</v>
      </c>
      <c r="L155" s="17">
        <f t="shared" si="6"/>
        <v>0</v>
      </c>
      <c r="O155" s="71" t="e">
        <f t="shared" si="7"/>
        <v>#DIV/0!</v>
      </c>
      <c r="P155" s="3" t="e">
        <f t="shared" si="8"/>
        <v>#DIV/0!</v>
      </c>
      <c r="Q155" s="2"/>
      <c r="R155" s="71" t="e">
        <f t="shared" si="9"/>
        <v>#DIV/0!</v>
      </c>
      <c r="S155" s="2">
        <f t="shared" si="10"/>
        <v>-2.7487441532831909</v>
      </c>
      <c r="T155" s="3">
        <f t="shared" si="11"/>
        <v>-5.124498544129108</v>
      </c>
      <c r="U155" s="2"/>
      <c r="V155" s="71" t="e">
        <f t="shared" si="12"/>
        <v>#DIV/0!</v>
      </c>
      <c r="W155" s="2" t="e">
        <f t="shared" si="13"/>
        <v>#DIV/0!</v>
      </c>
      <c r="X155" s="2">
        <f t="shared" si="14"/>
        <v>-31.590440635339469</v>
      </c>
      <c r="Y155" s="2" t="e">
        <f t="shared" si="15"/>
        <v>#DIV/0!</v>
      </c>
      <c r="Z155" s="2">
        <f t="shared" si="16"/>
        <v>100</v>
      </c>
      <c r="AA155" s="3" t="e">
        <f t="shared" si="17"/>
        <v>#DIV/0!</v>
      </c>
    </row>
    <row r="156" spans="1:27" ht="15.75" customHeight="1">
      <c r="A156" s="70">
        <f t="shared" si="1"/>
        <v>3.6609921288669233E-3</v>
      </c>
      <c r="B156" s="70"/>
      <c r="C156" s="3"/>
      <c r="D156" s="70"/>
      <c r="E156" s="70"/>
      <c r="F156" s="19">
        <f t="shared" si="2"/>
        <v>6.4008195234370846E-2</v>
      </c>
      <c r="G156" s="20" t="e">
        <f t="shared" si="3"/>
        <v>#DIV/0!</v>
      </c>
      <c r="I156" s="67">
        <f t="shared" ref="I156:J156" si="115">1-D156</f>
        <v>1</v>
      </c>
      <c r="J156" s="68">
        <f t="shared" si="115"/>
        <v>1</v>
      </c>
      <c r="K156" s="21">
        <f t="shared" si="5"/>
        <v>5.949199869812012E-3</v>
      </c>
      <c r="L156" s="22">
        <f t="shared" si="6"/>
        <v>0</v>
      </c>
      <c r="O156" s="67" t="e">
        <f t="shared" si="7"/>
        <v>#DIV/0!</v>
      </c>
      <c r="P156" s="68" t="e">
        <f t="shared" si="8"/>
        <v>#DIV/0!</v>
      </c>
      <c r="Q156" s="2"/>
      <c r="R156" s="67" t="e">
        <f t="shared" si="9"/>
        <v>#DIV/0!</v>
      </c>
      <c r="S156" s="70">
        <f t="shared" si="10"/>
        <v>-2.7487441532831909</v>
      </c>
      <c r="T156" s="68">
        <f t="shared" si="11"/>
        <v>-5.124498544129108</v>
      </c>
      <c r="U156" s="2"/>
      <c r="V156" s="67" t="e">
        <f t="shared" si="12"/>
        <v>#DIV/0!</v>
      </c>
      <c r="W156" s="70" t="e">
        <f t="shared" si="13"/>
        <v>#DIV/0!</v>
      </c>
      <c r="X156" s="70">
        <f t="shared" si="14"/>
        <v>-31.590440635339469</v>
      </c>
      <c r="Y156" s="70" t="e">
        <f t="shared" si="15"/>
        <v>#DIV/0!</v>
      </c>
      <c r="Z156" s="70">
        <f t="shared" si="16"/>
        <v>100</v>
      </c>
      <c r="AA156" s="3" t="e">
        <f t="shared" si="17"/>
        <v>#DIV/0!</v>
      </c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35" priority="1" operator="between">
      <formula>0.92</formula>
      <formula>1.08</formula>
    </cfRule>
  </conditionalFormatting>
  <conditionalFormatting sqref="AA58:AA156">
    <cfRule type="cellIs" dxfId="34" priority="2" operator="lessThan">
      <formula>0.92</formula>
    </cfRule>
  </conditionalFormatting>
  <conditionalFormatting sqref="AA58:AA156">
    <cfRule type="cellIs" dxfId="33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E1000"/>
  <sheetViews>
    <sheetView topLeftCell="A142" workbookViewId="0">
      <selection activeCell="A161" sqref="A161:B167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-1.482E-2</v>
      </c>
      <c r="Z6" s="65" t="s">
        <v>9</v>
      </c>
      <c r="AA6" s="69">
        <f>MAX(R58:R156)</f>
        <v>1600.4670625642468</v>
      </c>
      <c r="AB6" s="69" t="s">
        <v>10</v>
      </c>
      <c r="AC6" s="66">
        <f>34*AA8*((ABS(T6-T7))/(T8+273.15))</f>
        <v>4.2512870142011625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1.0808899999999999</v>
      </c>
      <c r="Z7" s="71" t="s">
        <v>13</v>
      </c>
      <c r="AA7" s="2">
        <f>-237.02+1.3863*AA6</f>
        <v>1981.7074888328157</v>
      </c>
      <c r="AB7" s="2" t="s">
        <v>14</v>
      </c>
      <c r="AC7" s="3">
        <f>ABS(W8-AC6)</f>
        <v>2.8801946736299664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1.3710923405711961</v>
      </c>
      <c r="Z8" s="67" t="s">
        <v>23</v>
      </c>
      <c r="AA8" s="70">
        <f>ABS(AA7/AA6)</f>
        <v>1.2382057308057002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14.872336332689077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30833.311122794457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42269.184570827703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90.913492916982037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113.27665703022298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19.184200000000001</v>
      </c>
      <c r="AB17" s="2"/>
      <c r="AC17" s="3"/>
    </row>
    <row r="18" spans="26:31">
      <c r="Z18" s="71" t="s">
        <v>28</v>
      </c>
      <c r="AA18" s="11">
        <v>19.737300000000001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1.4210654779492069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6" si="1">1/(273.15+B58)</f>
        <v>2.7987340766024711E-3</v>
      </c>
      <c r="B58" s="2">
        <f>Modellek!E7</f>
        <v>84.154399999999995</v>
      </c>
      <c r="C58" s="53">
        <v>1</v>
      </c>
      <c r="D58" s="77">
        <f>Modellek!C7</f>
        <v>0.01</v>
      </c>
      <c r="E58" s="18">
        <f>Modellek!D7</f>
        <v>0.44537300000000002</v>
      </c>
      <c r="F58" s="75">
        <f t="shared" ref="F58:F156" si="2">(10^($B$10-($C$10/($D$10+273.15+B58))))</f>
        <v>1.7652286242327464</v>
      </c>
      <c r="G58" s="15">
        <f t="shared" ref="G58:G156" si="3">(C58*E58)/(F58*D58)</f>
        <v>25.230329595044985</v>
      </c>
      <c r="I58" s="71">
        <f t="shared" ref="I58:J58" si="4">1-D58</f>
        <v>0.99</v>
      </c>
      <c r="J58" s="3">
        <f t="shared" si="4"/>
        <v>0.55462699999999998</v>
      </c>
      <c r="K58" s="16">
        <f t="shared" ref="K58:K156" si="5">(10^($K$10-($L$10/($M$10+273.15+B58))))</f>
        <v>0.55919462081602522</v>
      </c>
      <c r="L58" s="17">
        <f t="shared" ref="L58:L156" si="6">(C58*J58)/(I58*K58)</f>
        <v>1.0018502898181636</v>
      </c>
      <c r="O58" s="71">
        <f t="shared" ref="O58:O156" si="7">LN(G58/L58)</f>
        <v>3.2261982460435994</v>
      </c>
      <c r="P58" s="3">
        <f t="shared" ref="P58:P156" si="8">ABS(O58)</f>
        <v>3.2261982460435994</v>
      </c>
      <c r="Q58" s="2"/>
      <c r="R58" s="71">
        <f t="shared" ref="R58:R156" si="9">8.314*(273.15+B58)*((D58*LN(G58))+(I58*LN(L58)))</f>
        <v>101.3298190191046</v>
      </c>
      <c r="S58" s="2">
        <f t="shared" ref="S58:S156" si="10">LN(F58)</f>
        <v>0.56828021413989549</v>
      </c>
      <c r="T58" s="3">
        <f t="shared" ref="T58:T156" si="11">LN(K58)</f>
        <v>-0.5812577075365124</v>
      </c>
      <c r="U58" s="2"/>
      <c r="V58" s="71">
        <f t="shared" ref="V58:V156" si="12">8.314*(B58+273.15)*((D58*LN(G58))+(I58*LN(L58)))</f>
        <v>101.3298190191046</v>
      </c>
      <c r="W58" s="2">
        <f t="shared" ref="W58:W156" si="13">(D58*LN(E58/D58))+(I58*LN(J58/I58))</f>
        <v>-0.53565176571874651</v>
      </c>
      <c r="X58" s="2">
        <f t="shared" ref="X58:X156" si="14">(D58*$AA$13)+(I58*$AA$14)</f>
        <v>113.05302538909056</v>
      </c>
      <c r="Y58" s="2">
        <f t="shared" ref="Y58:Y156" si="15">(V58-8.314*(B58+273.15)*W58)/X58</f>
        <v>14.971314260302863</v>
      </c>
      <c r="Z58" s="2">
        <f t="shared" ref="Z58:Z156" si="16">(((($T$6+273.15)*D58*$AA$13)+(($T$7+273.15)*I58*$AA$14))/X58)-(B58+273.15)</f>
        <v>15.572183278197144</v>
      </c>
      <c r="AA58" s="3">
        <f t="shared" ref="AA58:AA156" si="17">Z58/Y58</f>
        <v>1.0401346874060025</v>
      </c>
    </row>
    <row r="59" spans="1:27" ht="15.75" customHeight="1">
      <c r="A59" s="2">
        <f t="shared" si="1"/>
        <v>2.8713049535465931E-3</v>
      </c>
      <c r="B59" s="2">
        <f>Modellek!E8</f>
        <v>75.123699999999999</v>
      </c>
      <c r="C59" s="53">
        <v>1</v>
      </c>
      <c r="D59" s="77">
        <f>Modellek!C8</f>
        <v>0.02</v>
      </c>
      <c r="E59" s="18">
        <f>Modellek!D8</f>
        <v>0.61849699999999996</v>
      </c>
      <c r="F59" s="75">
        <f t="shared" si="2"/>
        <v>1.351251833748474</v>
      </c>
      <c r="G59" s="15">
        <f t="shared" si="3"/>
        <v>22.886074399775016</v>
      </c>
      <c r="I59" s="71">
        <f t="shared" ref="I59:J59" si="18">1-D59</f>
        <v>0.98</v>
      </c>
      <c r="J59" s="3">
        <f t="shared" si="18"/>
        <v>0.38150300000000004</v>
      </c>
      <c r="K59" s="16">
        <f t="shared" si="5"/>
        <v>0.38763597674451372</v>
      </c>
      <c r="L59" s="17">
        <f t="shared" si="6"/>
        <v>1.0042637909400751</v>
      </c>
      <c r="O59" s="71">
        <f t="shared" si="7"/>
        <v>3.1262738940365642</v>
      </c>
      <c r="P59" s="3">
        <f t="shared" si="8"/>
        <v>3.1262738940365642</v>
      </c>
      <c r="Q59" s="2"/>
      <c r="R59" s="71">
        <f t="shared" si="9"/>
        <v>193.36525732926657</v>
      </c>
      <c r="S59" s="2">
        <f t="shared" si="10"/>
        <v>0.30103144704601159</v>
      </c>
      <c r="T59" s="3">
        <f t="shared" si="11"/>
        <v>-0.94768858401467537</v>
      </c>
      <c r="U59" s="2"/>
      <c r="V59" s="71">
        <f t="shared" si="12"/>
        <v>193.36525732926657</v>
      </c>
      <c r="W59" s="2">
        <f t="shared" si="13"/>
        <v>-0.85593397877314226</v>
      </c>
      <c r="X59" s="2">
        <f t="shared" si="14"/>
        <v>112.82939374795816</v>
      </c>
      <c r="Y59" s="2">
        <f t="shared" si="15"/>
        <v>23.679669780706252</v>
      </c>
      <c r="Z59" s="2">
        <f t="shared" si="16"/>
        <v>24.328382714175973</v>
      </c>
      <c r="AA59" s="3">
        <f t="shared" si="17"/>
        <v>1.0273953538827758</v>
      </c>
    </row>
    <row r="60" spans="1:27" ht="15.75" customHeight="1">
      <c r="A60" s="2">
        <f t="shared" si="1"/>
        <v>2.9152955060136715E-3</v>
      </c>
      <c r="B60" s="2">
        <f>Modellek!E9</f>
        <v>69.868399999999994</v>
      </c>
      <c r="C60" s="53">
        <v>1</v>
      </c>
      <c r="D60" s="77">
        <f>Modellek!C9</f>
        <v>0.03</v>
      </c>
      <c r="E60" s="18">
        <f>Modellek!D9</f>
        <v>0.69676700000000003</v>
      </c>
      <c r="F60" s="75">
        <f t="shared" si="2"/>
        <v>1.1479853040898791</v>
      </c>
      <c r="G60" s="15">
        <f t="shared" si="3"/>
        <v>20.231588839963297</v>
      </c>
      <c r="I60" s="71">
        <f t="shared" ref="I60:J60" si="19">1-D60</f>
        <v>0.97</v>
      </c>
      <c r="J60" s="3">
        <f t="shared" si="19"/>
        <v>0.30323299999999997</v>
      </c>
      <c r="K60" s="16">
        <f t="shared" si="5"/>
        <v>0.310001016038433</v>
      </c>
      <c r="L60" s="17">
        <f t="shared" si="6"/>
        <v>1.0084203729430001</v>
      </c>
      <c r="O60" s="71">
        <f t="shared" si="7"/>
        <v>2.9988600675342223</v>
      </c>
      <c r="P60" s="3">
        <f t="shared" si="8"/>
        <v>2.9988600675342223</v>
      </c>
      <c r="Q60" s="2"/>
      <c r="R60" s="71">
        <f t="shared" si="9"/>
        <v>280.48256471588104</v>
      </c>
      <c r="S60" s="2">
        <f t="shared" si="10"/>
        <v>0.1380084965000008</v>
      </c>
      <c r="T60" s="3">
        <f t="shared" si="11"/>
        <v>-1.1711797039649841</v>
      </c>
      <c r="U60" s="2"/>
      <c r="V60" s="71">
        <f t="shared" si="12"/>
        <v>280.48256471588104</v>
      </c>
      <c r="W60" s="2">
        <f t="shared" si="13"/>
        <v>-1.0335531365616435</v>
      </c>
      <c r="X60" s="2">
        <f t="shared" si="14"/>
        <v>112.60576210682574</v>
      </c>
      <c r="Y60" s="2">
        <f t="shared" si="15"/>
        <v>28.666616711593889</v>
      </c>
      <c r="Z60" s="2">
        <f t="shared" si="16"/>
        <v>29.308091850502763</v>
      </c>
      <c r="AA60" s="3">
        <f t="shared" si="17"/>
        <v>1.0223770787240978</v>
      </c>
    </row>
    <row r="61" spans="1:27" ht="15.75" customHeight="1">
      <c r="A61" s="2">
        <f t="shared" si="1"/>
        <v>2.9421335293186553E-3</v>
      </c>
      <c r="B61" s="2">
        <f>Modellek!E10</f>
        <v>66.739400000000003</v>
      </c>
      <c r="C61" s="53">
        <v>1</v>
      </c>
      <c r="D61" s="77">
        <f>Modellek!C10</f>
        <v>0.04</v>
      </c>
      <c r="E61" s="18">
        <f>Modellek!D10</f>
        <v>0.73680900000000005</v>
      </c>
      <c r="F61" s="75">
        <f t="shared" si="2"/>
        <v>1.0389057237080239</v>
      </c>
      <c r="G61" s="15">
        <f t="shared" si="3"/>
        <v>17.730410546064963</v>
      </c>
      <c r="I61" s="71">
        <f t="shared" ref="I61:J61" si="20">1-D61</f>
        <v>0.96</v>
      </c>
      <c r="J61" s="3">
        <f t="shared" si="20"/>
        <v>0.26319099999999995</v>
      </c>
      <c r="K61" s="16">
        <f t="shared" si="5"/>
        <v>0.27034931108709198</v>
      </c>
      <c r="L61" s="17">
        <f t="shared" si="6"/>
        <v>1.0140854088522087</v>
      </c>
      <c r="O61" s="71">
        <f t="shared" si="7"/>
        <v>2.8612941440052886</v>
      </c>
      <c r="P61" s="3">
        <f t="shared" si="8"/>
        <v>2.8612941440052886</v>
      </c>
      <c r="Q61" s="2"/>
      <c r="R61" s="71">
        <f t="shared" si="9"/>
        <v>362.94783332500845</v>
      </c>
      <c r="S61" s="2">
        <f t="shared" si="10"/>
        <v>3.8167970471822112E-2</v>
      </c>
      <c r="T61" s="3">
        <f t="shared" si="11"/>
        <v>-1.308040411383403</v>
      </c>
      <c r="U61" s="2"/>
      <c r="V61" s="71">
        <f t="shared" si="12"/>
        <v>362.94783332500845</v>
      </c>
      <c r="W61" s="2">
        <f t="shared" si="13"/>
        <v>-1.125753179089821</v>
      </c>
      <c r="X61" s="2">
        <f t="shared" si="14"/>
        <v>112.38213046569334</v>
      </c>
      <c r="Y61" s="2">
        <f t="shared" si="15"/>
        <v>31.536568252826473</v>
      </c>
      <c r="Z61" s="2">
        <f t="shared" si="16"/>
        <v>32.16040417834455</v>
      </c>
      <c r="AA61" s="76">
        <f t="shared" si="17"/>
        <v>1.0197813509864748</v>
      </c>
    </row>
    <row r="62" spans="1:27" ht="15.75" customHeight="1">
      <c r="A62" s="2">
        <f t="shared" si="1"/>
        <v>2.9586148948508267E-3</v>
      </c>
      <c r="B62" s="2">
        <f>Modellek!E11</f>
        <v>64.846000000000004</v>
      </c>
      <c r="C62" s="53">
        <v>1</v>
      </c>
      <c r="D62" s="77">
        <f>Modellek!C11</f>
        <v>0.05</v>
      </c>
      <c r="E62" s="18">
        <f>Modellek!D11</f>
        <v>0.75895100000000004</v>
      </c>
      <c r="F62" s="75">
        <f t="shared" si="2"/>
        <v>0.97698015043343589</v>
      </c>
      <c r="G62" s="15">
        <f t="shared" si="3"/>
        <v>15.536671848722667</v>
      </c>
      <c r="I62" s="71">
        <f t="shared" ref="I62:J62" si="21">1-D62</f>
        <v>0.95</v>
      </c>
      <c r="J62" s="3">
        <f t="shared" si="21"/>
        <v>0.24104899999999996</v>
      </c>
      <c r="K62" s="16">
        <f t="shared" si="5"/>
        <v>0.24850795693550337</v>
      </c>
      <c r="L62" s="17">
        <f t="shared" si="6"/>
        <v>1.0210368818875994</v>
      </c>
      <c r="O62" s="71">
        <f t="shared" si="7"/>
        <v>2.722384493425233</v>
      </c>
      <c r="P62" s="3">
        <f t="shared" si="8"/>
        <v>2.722384493425233</v>
      </c>
      <c r="Q62" s="2"/>
      <c r="R62" s="71">
        <f t="shared" si="9"/>
        <v>441.01095773880456</v>
      </c>
      <c r="S62" s="2">
        <f t="shared" si="10"/>
        <v>-2.3288943999955351E-2</v>
      </c>
      <c r="T62" s="3">
        <f t="shared" si="11"/>
        <v>-1.3922804140968978</v>
      </c>
      <c r="U62" s="2"/>
      <c r="V62" s="71">
        <f t="shared" si="12"/>
        <v>441.01095773880456</v>
      </c>
      <c r="W62" s="2">
        <f t="shared" si="13"/>
        <v>-1.1668929540923567</v>
      </c>
      <c r="X62" s="2">
        <f t="shared" si="14"/>
        <v>112.15849882456092</v>
      </c>
      <c r="Y62" s="2">
        <f t="shared" si="15"/>
        <v>33.168198766953758</v>
      </c>
      <c r="Z62" s="2">
        <f t="shared" si="16"/>
        <v>33.776013136956976</v>
      </c>
      <c r="AA62" s="3">
        <f t="shared" si="17"/>
        <v>1.0183252148925495</v>
      </c>
    </row>
    <row r="63" spans="1:27" ht="15.75" customHeight="1">
      <c r="A63" s="2">
        <f t="shared" si="1"/>
        <v>2.9686839467821845E-3</v>
      </c>
      <c r="B63" s="2">
        <f>Modellek!E12</f>
        <v>63.699599999999997</v>
      </c>
      <c r="C63" s="53">
        <v>1</v>
      </c>
      <c r="D63" s="77">
        <f>Modellek!C12</f>
        <v>0.06</v>
      </c>
      <c r="E63" s="18">
        <f>Modellek!D12</f>
        <v>0.77167200000000002</v>
      </c>
      <c r="F63" s="75">
        <f t="shared" si="2"/>
        <v>0.94092733598799527</v>
      </c>
      <c r="G63" s="15">
        <f t="shared" si="3"/>
        <v>13.668643165197709</v>
      </c>
      <c r="I63" s="71">
        <f t="shared" ref="I63:J63" si="22">1-D63</f>
        <v>0.94</v>
      </c>
      <c r="J63" s="3">
        <f t="shared" si="22"/>
        <v>0.22832799999999998</v>
      </c>
      <c r="K63" s="16">
        <f t="shared" si="5"/>
        <v>0.23602485668022138</v>
      </c>
      <c r="L63" s="17">
        <f t="shared" si="6"/>
        <v>1.029137909778167</v>
      </c>
      <c r="O63" s="71">
        <f t="shared" si="7"/>
        <v>2.5863829184435501</v>
      </c>
      <c r="P63" s="3">
        <f t="shared" si="8"/>
        <v>2.5863829184435501</v>
      </c>
      <c r="Q63" s="2"/>
      <c r="R63" s="71">
        <f t="shared" si="9"/>
        <v>515.03682849718723</v>
      </c>
      <c r="S63" s="2">
        <f t="shared" si="10"/>
        <v>-6.0889362369877888E-2</v>
      </c>
      <c r="T63" s="3">
        <f t="shared" si="11"/>
        <v>-1.4438181545866142</v>
      </c>
      <c r="U63" s="2"/>
      <c r="V63" s="71">
        <f t="shared" si="12"/>
        <v>515.03682849718723</v>
      </c>
      <c r="W63" s="2">
        <f t="shared" si="13"/>
        <v>-1.1769379809673448</v>
      </c>
      <c r="X63" s="2">
        <f t="shared" si="14"/>
        <v>111.93486718342852</v>
      </c>
      <c r="Y63" s="2">
        <f t="shared" si="15"/>
        <v>34.047757155317896</v>
      </c>
      <c r="Z63" s="2">
        <f t="shared" si="16"/>
        <v>34.643512113165571</v>
      </c>
      <c r="AA63" s="3">
        <f t="shared" si="17"/>
        <v>1.0174976270868585</v>
      </c>
    </row>
    <row r="64" spans="1:27" ht="15.75" customHeight="1">
      <c r="A64" s="2">
        <f t="shared" si="1"/>
        <v>2.9746721539452336E-3</v>
      </c>
      <c r="B64" s="2">
        <f>Modellek!E13</f>
        <v>63.021500000000003</v>
      </c>
      <c r="C64" s="53">
        <v>1</v>
      </c>
      <c r="D64" s="77">
        <f>Modellek!C13</f>
        <v>7.0000000000000007E-2</v>
      </c>
      <c r="E64" s="18">
        <f>Modellek!D13</f>
        <v>0.77898900000000004</v>
      </c>
      <c r="F64" s="75">
        <f t="shared" si="2"/>
        <v>0.92010232523629165</v>
      </c>
      <c r="G64" s="15">
        <f t="shared" si="3"/>
        <v>12.094757268281434</v>
      </c>
      <c r="I64" s="71">
        <f t="shared" ref="I64:J64" si="23">1-D64</f>
        <v>0.92999999999999994</v>
      </c>
      <c r="J64" s="3">
        <f t="shared" si="23"/>
        <v>0.22101099999999996</v>
      </c>
      <c r="K64" s="16">
        <f t="shared" si="5"/>
        <v>0.22889440223184673</v>
      </c>
      <c r="L64" s="17">
        <f t="shared" si="6"/>
        <v>1.0382352484025725</v>
      </c>
      <c r="O64" s="71">
        <f t="shared" si="7"/>
        <v>2.455249679803551</v>
      </c>
      <c r="P64" s="3">
        <f t="shared" si="8"/>
        <v>2.455249679803551</v>
      </c>
      <c r="Q64" s="2"/>
      <c r="R64" s="71">
        <f t="shared" si="9"/>
        <v>585.23000620331641</v>
      </c>
      <c r="S64" s="2">
        <f t="shared" si="10"/>
        <v>-8.327039204095385E-2</v>
      </c>
      <c r="T64" s="3">
        <f t="shared" si="11"/>
        <v>-1.4744945074041373</v>
      </c>
      <c r="U64" s="2"/>
      <c r="V64" s="71">
        <f t="shared" si="12"/>
        <v>585.23000620331641</v>
      </c>
      <c r="W64" s="2">
        <f t="shared" si="13"/>
        <v>-1.1677189464508937</v>
      </c>
      <c r="X64" s="2">
        <f t="shared" si="14"/>
        <v>111.71123554229609</v>
      </c>
      <c r="Y64" s="2">
        <f t="shared" si="15"/>
        <v>34.454211597721617</v>
      </c>
      <c r="Z64" s="2">
        <f t="shared" si="16"/>
        <v>35.041594440840754</v>
      </c>
      <c r="AA64" s="3">
        <f t="shared" si="17"/>
        <v>1.0170482160490935</v>
      </c>
    </row>
    <row r="65" spans="1:27" ht="15.75" customHeight="1">
      <c r="A65" s="2">
        <f t="shared" si="1"/>
        <v>2.9780127363648709E-3</v>
      </c>
      <c r="B65" s="2">
        <f>Modellek!E14</f>
        <v>62.644399999999997</v>
      </c>
      <c r="C65" s="53">
        <v>1</v>
      </c>
      <c r="D65" s="77">
        <f>Modellek!C14</f>
        <v>0.08</v>
      </c>
      <c r="E65" s="18">
        <f>Modellek!D14</f>
        <v>0.78300899999999996</v>
      </c>
      <c r="F65" s="75">
        <f t="shared" si="2"/>
        <v>0.9086800615889794</v>
      </c>
      <c r="G65" s="15">
        <f t="shared" si="3"/>
        <v>10.771241621484153</v>
      </c>
      <c r="I65" s="71">
        <f t="shared" ref="I65:J65" si="24">1-D65</f>
        <v>0.92</v>
      </c>
      <c r="J65" s="3">
        <f t="shared" si="24"/>
        <v>0.21699100000000004</v>
      </c>
      <c r="K65" s="16">
        <f t="shared" si="5"/>
        <v>0.22500872457373633</v>
      </c>
      <c r="L65" s="17">
        <f t="shared" si="6"/>
        <v>1.0482250546307301</v>
      </c>
      <c r="O65" s="71">
        <f t="shared" si="7"/>
        <v>2.3297814600832347</v>
      </c>
      <c r="P65" s="3">
        <f t="shared" si="8"/>
        <v>2.3297814600832347</v>
      </c>
      <c r="Q65" s="2"/>
      <c r="R65" s="71">
        <f t="shared" si="9"/>
        <v>651.83052015971316</v>
      </c>
      <c r="S65" s="2">
        <f t="shared" si="10"/>
        <v>-9.5762214208606172E-2</v>
      </c>
      <c r="T65" s="3">
        <f t="shared" si="11"/>
        <v>-1.4916161016462095</v>
      </c>
      <c r="U65" s="2"/>
      <c r="V65" s="71">
        <f t="shared" si="12"/>
        <v>651.83052015971316</v>
      </c>
      <c r="W65" s="2">
        <f t="shared" si="13"/>
        <v>-1.1464669642154346</v>
      </c>
      <c r="X65" s="2">
        <f t="shared" si="14"/>
        <v>111.48760390116371</v>
      </c>
      <c r="Y65" s="2">
        <f t="shared" si="15"/>
        <v>34.555687922427126</v>
      </c>
      <c r="Z65" s="2">
        <f t="shared" si="16"/>
        <v>35.137553400367153</v>
      </c>
      <c r="AA65" s="3">
        <f t="shared" si="17"/>
        <v>1.0168384863078472</v>
      </c>
    </row>
    <row r="66" spans="1:27" ht="15.75" customHeight="1">
      <c r="A66" s="2">
        <f t="shared" si="1"/>
        <v>2.9796152601591474E-3</v>
      </c>
      <c r="B66" s="2">
        <f>Modellek!E15</f>
        <v>62.463799999999999</v>
      </c>
      <c r="C66" s="53">
        <v>1</v>
      </c>
      <c r="D66" s="77">
        <f>Modellek!C15</f>
        <v>0.09</v>
      </c>
      <c r="E66" s="18">
        <f>Modellek!D15</f>
        <v>0.78493100000000005</v>
      </c>
      <c r="F66" s="75">
        <f t="shared" si="2"/>
        <v>0.90324962286444743</v>
      </c>
      <c r="G66" s="15">
        <f t="shared" si="3"/>
        <v>9.6556426205830839</v>
      </c>
      <c r="I66" s="71">
        <f t="shared" ref="I66:J66" si="25">1-D66</f>
        <v>0.91</v>
      </c>
      <c r="J66" s="3">
        <f t="shared" si="25"/>
        <v>0.21506899999999995</v>
      </c>
      <c r="K66" s="16">
        <f t="shared" si="5"/>
        <v>0.22316771063824892</v>
      </c>
      <c r="L66" s="17">
        <f t="shared" si="6"/>
        <v>1.0590222024666589</v>
      </c>
      <c r="O66" s="71">
        <f t="shared" si="7"/>
        <v>2.2101964400843968</v>
      </c>
      <c r="P66" s="3">
        <f t="shared" si="8"/>
        <v>2.2101964400843968</v>
      </c>
      <c r="Q66" s="2"/>
      <c r="R66" s="71">
        <f t="shared" si="9"/>
        <v>715.05087451227314</v>
      </c>
      <c r="S66" s="2">
        <f t="shared" si="10"/>
        <v>-0.10175632648622393</v>
      </c>
      <c r="T66" s="3">
        <f t="shared" si="11"/>
        <v>-1.4998317245393016</v>
      </c>
      <c r="U66" s="2"/>
      <c r="V66" s="71">
        <f t="shared" si="12"/>
        <v>715.05087451227314</v>
      </c>
      <c r="W66" s="2">
        <f t="shared" si="13"/>
        <v>-1.1177412272053939</v>
      </c>
      <c r="X66" s="2">
        <f t="shared" si="14"/>
        <v>111.2639722600313</v>
      </c>
      <c r="Y66" s="2">
        <f t="shared" si="15"/>
        <v>34.457484013944793</v>
      </c>
      <c r="Z66" s="2">
        <f t="shared" si="16"/>
        <v>35.035882218105598</v>
      </c>
      <c r="AA66" s="3">
        <f t="shared" si="17"/>
        <v>1.0167858513386157</v>
      </c>
    </row>
    <row r="67" spans="1:27" ht="15.75" customHeight="1">
      <c r="A67" s="2">
        <f t="shared" si="1"/>
        <v>2.980068112436778E-3</v>
      </c>
      <c r="B67" s="2">
        <f>Modellek!E16</f>
        <v>62.412799999999997</v>
      </c>
      <c r="C67" s="53">
        <v>1</v>
      </c>
      <c r="D67" s="77">
        <f>Modellek!C16</f>
        <v>0.1</v>
      </c>
      <c r="E67" s="18">
        <f>Modellek!D16</f>
        <v>0.78547800000000001</v>
      </c>
      <c r="F67" s="75">
        <f t="shared" si="2"/>
        <v>0.90172077070314494</v>
      </c>
      <c r="G67" s="15">
        <f t="shared" si="3"/>
        <v>8.7108784173563958</v>
      </c>
      <c r="I67" s="71">
        <f t="shared" ref="I67:J67" si="26">1-D67</f>
        <v>0.9</v>
      </c>
      <c r="J67" s="3">
        <f t="shared" si="26"/>
        <v>0.21452199999999999</v>
      </c>
      <c r="K67" s="16">
        <f t="shared" si="5"/>
        <v>0.22265014285079499</v>
      </c>
      <c r="L67" s="17">
        <f t="shared" si="6"/>
        <v>1.0705485059468789</v>
      </c>
      <c r="O67" s="71">
        <f t="shared" si="7"/>
        <v>2.0964014978619838</v>
      </c>
      <c r="P67" s="3">
        <f t="shared" si="8"/>
        <v>2.0964014978619838</v>
      </c>
      <c r="Q67" s="2"/>
      <c r="R67" s="71">
        <f t="shared" si="9"/>
        <v>775.05713696732403</v>
      </c>
      <c r="S67" s="2">
        <f t="shared" si="10"/>
        <v>-0.10345037369317575</v>
      </c>
      <c r="T67" s="3">
        <f t="shared" si="11"/>
        <v>-1.5021536056211215</v>
      </c>
      <c r="U67" s="2"/>
      <c r="V67" s="71">
        <f t="shared" si="12"/>
        <v>775.05713696732403</v>
      </c>
      <c r="W67" s="2">
        <f t="shared" si="13"/>
        <v>-1.0844719931340201</v>
      </c>
      <c r="X67" s="2">
        <f t="shared" si="14"/>
        <v>111.0403406188989</v>
      </c>
      <c r="Y67" s="2">
        <f t="shared" si="15"/>
        <v>34.227128988132314</v>
      </c>
      <c r="Z67" s="2">
        <f t="shared" si="16"/>
        <v>34.803474065849457</v>
      </c>
      <c r="AA67" s="3">
        <f t="shared" si="17"/>
        <v>1.0168388379264</v>
      </c>
    </row>
    <row r="68" spans="1:27" ht="15.75" customHeight="1">
      <c r="A68" s="2">
        <f t="shared" si="1"/>
        <v>2.979772410942797E-3</v>
      </c>
      <c r="B68" s="2">
        <f>Modellek!E17</f>
        <v>62.446100000000001</v>
      </c>
      <c r="C68" s="53">
        <v>1</v>
      </c>
      <c r="D68" s="77">
        <f>Modellek!C17</f>
        <v>0.11</v>
      </c>
      <c r="E68" s="18">
        <f>Modellek!D17</f>
        <v>0.78511299999999995</v>
      </c>
      <c r="F68" s="75">
        <f t="shared" si="2"/>
        <v>0.90271878895529589</v>
      </c>
      <c r="G68" s="15">
        <f t="shared" si="3"/>
        <v>7.9065496325283249</v>
      </c>
      <c r="I68" s="71">
        <f t="shared" ref="I68:J68" si="27">1-D68</f>
        <v>0.89</v>
      </c>
      <c r="J68" s="3">
        <f t="shared" si="27"/>
        <v>0.21488700000000005</v>
      </c>
      <c r="K68" s="16">
        <f t="shared" si="5"/>
        <v>0.22298796864498513</v>
      </c>
      <c r="L68" s="17">
        <f t="shared" si="6"/>
        <v>1.0827762093305224</v>
      </c>
      <c r="O68" s="71">
        <f t="shared" si="7"/>
        <v>1.9881631763131284</v>
      </c>
      <c r="P68" s="3">
        <f t="shared" si="8"/>
        <v>1.9881631763131284</v>
      </c>
      <c r="Q68" s="2"/>
      <c r="R68" s="71">
        <f t="shared" si="9"/>
        <v>832.09478926621341</v>
      </c>
      <c r="S68" s="2">
        <f t="shared" si="10"/>
        <v>-0.10234419272016773</v>
      </c>
      <c r="T68" s="3">
        <f t="shared" si="11"/>
        <v>-1.5006374612421347</v>
      </c>
      <c r="U68" s="2"/>
      <c r="V68" s="71">
        <f t="shared" si="12"/>
        <v>832.09478926621341</v>
      </c>
      <c r="W68" s="2">
        <f t="shared" si="13"/>
        <v>-1.0485989452283264</v>
      </c>
      <c r="X68" s="2">
        <f t="shared" si="14"/>
        <v>110.81670897776647</v>
      </c>
      <c r="Y68" s="2">
        <f t="shared" si="15"/>
        <v>33.910399891569249</v>
      </c>
      <c r="Z68" s="2">
        <f t="shared" si="16"/>
        <v>34.485622060274011</v>
      </c>
      <c r="AA68" s="3">
        <f t="shared" si="17"/>
        <v>1.0169630016320679</v>
      </c>
    </row>
    <row r="69" spans="1:27" ht="15.75" customHeight="1">
      <c r="A69" s="2">
        <f t="shared" si="1"/>
        <v>2.9789832730089225E-3</v>
      </c>
      <c r="B69" s="2">
        <f>Modellek!E18</f>
        <v>62.534999999999997</v>
      </c>
      <c r="C69" s="53">
        <v>1</v>
      </c>
      <c r="D69" s="77">
        <f>Modellek!C18</f>
        <v>0.12</v>
      </c>
      <c r="E69" s="18">
        <f>Modellek!D18</f>
        <v>0.784138</v>
      </c>
      <c r="F69" s="75">
        <f t="shared" si="2"/>
        <v>0.90538745104465534</v>
      </c>
      <c r="G69" s="15">
        <f t="shared" si="3"/>
        <v>7.2173336683579032</v>
      </c>
      <c r="I69" s="71">
        <f t="shared" ref="I69:J69" si="28">1-D69</f>
        <v>0.88</v>
      </c>
      <c r="J69" s="3">
        <f t="shared" si="28"/>
        <v>0.215862</v>
      </c>
      <c r="K69" s="16">
        <f t="shared" si="5"/>
        <v>0.22389198278324027</v>
      </c>
      <c r="L69" s="17">
        <f t="shared" si="6"/>
        <v>1.0956074631319463</v>
      </c>
      <c r="O69" s="71">
        <f t="shared" si="7"/>
        <v>1.8851766163894175</v>
      </c>
      <c r="P69" s="3">
        <f t="shared" si="8"/>
        <v>1.8851766163894175</v>
      </c>
      <c r="Q69" s="2"/>
      <c r="R69" s="71">
        <f t="shared" si="9"/>
        <v>886.1902010678989</v>
      </c>
      <c r="S69" s="2">
        <f t="shared" si="10"/>
        <v>-9.9392304199309639E-2</v>
      </c>
      <c r="T69" s="3">
        <f t="shared" si="11"/>
        <v>-1.4965915631500939</v>
      </c>
      <c r="U69" s="2"/>
      <c r="V69" s="71">
        <f t="shared" si="12"/>
        <v>886.1902010678989</v>
      </c>
      <c r="W69" s="2">
        <f t="shared" si="13"/>
        <v>-1.0113974878126268</v>
      </c>
      <c r="X69" s="2">
        <f t="shared" si="14"/>
        <v>110.59307733663407</v>
      </c>
      <c r="Y69" s="2">
        <f t="shared" si="15"/>
        <v>33.536315827238887</v>
      </c>
      <c r="Z69" s="2">
        <f t="shared" si="16"/>
        <v>34.111019262379159</v>
      </c>
      <c r="AA69" s="3">
        <f t="shared" si="17"/>
        <v>1.0171367492511949</v>
      </c>
    </row>
    <row r="70" spans="1:27" ht="15.75" customHeight="1">
      <c r="A70" s="2">
        <f t="shared" si="1"/>
        <v>2.9778903552682753E-3</v>
      </c>
      <c r="B70" s="2">
        <f>Modellek!E19</f>
        <v>62.658200000000001</v>
      </c>
      <c r="C70" s="53">
        <v>1</v>
      </c>
      <c r="D70" s="77">
        <f>Modellek!C19</f>
        <v>0.13</v>
      </c>
      <c r="E70" s="18">
        <f>Modellek!D19</f>
        <v>0.78276000000000001</v>
      </c>
      <c r="F70" s="75">
        <f t="shared" si="2"/>
        <v>0.90909607215891086</v>
      </c>
      <c r="G70" s="15">
        <f t="shared" si="3"/>
        <v>6.6233162298585455</v>
      </c>
      <c r="I70" s="71">
        <f t="shared" ref="I70:J70" si="29">1-D70</f>
        <v>0.87</v>
      </c>
      <c r="J70" s="3">
        <f t="shared" si="29"/>
        <v>0.21723999999999999</v>
      </c>
      <c r="K70" s="16">
        <f t="shared" si="5"/>
        <v>0.22514992830037184</v>
      </c>
      <c r="L70" s="17">
        <f t="shared" si="6"/>
        <v>1.1090438771633175</v>
      </c>
      <c r="O70" s="71">
        <f t="shared" si="7"/>
        <v>1.7870979133807388</v>
      </c>
      <c r="P70" s="3">
        <f t="shared" si="8"/>
        <v>1.7870979133807388</v>
      </c>
      <c r="Q70" s="2"/>
      <c r="R70" s="71">
        <f t="shared" si="9"/>
        <v>937.58180079259171</v>
      </c>
      <c r="S70" s="2">
        <f t="shared" si="10"/>
        <v>-9.5304500445650503E-2</v>
      </c>
      <c r="T70" s="3">
        <f t="shared" si="11"/>
        <v>-1.4909887506873194</v>
      </c>
      <c r="U70" s="2"/>
      <c r="V70" s="71">
        <f t="shared" si="12"/>
        <v>937.58180079259171</v>
      </c>
      <c r="W70" s="2">
        <f t="shared" si="13"/>
        <v>-0.97372879721107208</v>
      </c>
      <c r="X70" s="2">
        <f t="shared" si="14"/>
        <v>110.36944569550165</v>
      </c>
      <c r="Y70" s="2">
        <f t="shared" si="15"/>
        <v>33.12641768923848</v>
      </c>
      <c r="Z70" s="2">
        <f t="shared" si="16"/>
        <v>33.70095867692504</v>
      </c>
      <c r="AA70" s="3">
        <f t="shared" si="17"/>
        <v>1.017343891303804</v>
      </c>
    </row>
    <row r="71" spans="1:27" ht="15.75" customHeight="1">
      <c r="A71" s="2">
        <f t="shared" si="1"/>
        <v>2.9766183650804571E-3</v>
      </c>
      <c r="B71" s="2">
        <f>Modellek!E20</f>
        <v>62.801699999999997</v>
      </c>
      <c r="C71" s="53">
        <v>1</v>
      </c>
      <c r="D71" s="77">
        <f>Modellek!C20</f>
        <v>0.14000000000000001</v>
      </c>
      <c r="E71" s="18">
        <f>Modellek!D20</f>
        <v>0.78112599999999999</v>
      </c>
      <c r="F71" s="75">
        <f t="shared" si="2"/>
        <v>0.91343091745180716</v>
      </c>
      <c r="G71" s="15">
        <f t="shared" si="3"/>
        <v>6.1082576930245001</v>
      </c>
      <c r="I71" s="71">
        <f t="shared" ref="I71:J71" si="30">1-D71</f>
        <v>0.86</v>
      </c>
      <c r="J71" s="3">
        <f t="shared" si="30"/>
        <v>0.21887400000000001</v>
      </c>
      <c r="K71" s="16">
        <f t="shared" si="5"/>
        <v>0.22662270265083015</v>
      </c>
      <c r="L71" s="17">
        <f t="shared" si="6"/>
        <v>1.1230324596160155</v>
      </c>
      <c r="O71" s="71">
        <f t="shared" si="7"/>
        <v>1.6936089961779983</v>
      </c>
      <c r="P71" s="3">
        <f t="shared" si="8"/>
        <v>1.6936089961779983</v>
      </c>
      <c r="Q71" s="2"/>
      <c r="R71" s="71">
        <f t="shared" si="9"/>
        <v>986.35015808353717</v>
      </c>
      <c r="S71" s="2">
        <f t="shared" si="10"/>
        <v>-9.0547530050200192E-2</v>
      </c>
      <c r="T71" s="3">
        <f t="shared" si="11"/>
        <v>-1.4844687471859495</v>
      </c>
      <c r="U71" s="2"/>
      <c r="V71" s="71">
        <f t="shared" si="12"/>
        <v>986.35015808353717</v>
      </c>
      <c r="W71" s="2">
        <f t="shared" si="13"/>
        <v>-0.9361819376058681</v>
      </c>
      <c r="X71" s="2">
        <f t="shared" si="14"/>
        <v>110.14581405436925</v>
      </c>
      <c r="Y71" s="2">
        <f t="shared" si="15"/>
        <v>32.694862146213673</v>
      </c>
      <c r="Z71" s="2">
        <f t="shared" si="16"/>
        <v>33.269433251861699</v>
      </c>
      <c r="AA71" s="3">
        <f t="shared" si="17"/>
        <v>1.017573743026611</v>
      </c>
    </row>
    <row r="72" spans="1:27" ht="15.75" customHeight="1">
      <c r="A72" s="2">
        <f t="shared" si="1"/>
        <v>2.9752553959231862E-3</v>
      </c>
      <c r="B72" s="2">
        <f>Modellek!E21</f>
        <v>62.955599999999997</v>
      </c>
      <c r="C72" s="53">
        <v>1</v>
      </c>
      <c r="D72" s="77">
        <f>Modellek!C21</f>
        <v>0.15</v>
      </c>
      <c r="E72" s="18">
        <f>Modellek!D21</f>
        <v>0.779339</v>
      </c>
      <c r="F72" s="75">
        <f t="shared" si="2"/>
        <v>0.9180980843200679</v>
      </c>
      <c r="G72" s="15">
        <f t="shared" si="3"/>
        <v>5.6590830784503003</v>
      </c>
      <c r="I72" s="71">
        <f t="shared" ref="I72:J72" si="31">1-D72</f>
        <v>0.85</v>
      </c>
      <c r="J72" s="3">
        <f t="shared" si="31"/>
        <v>0.220661</v>
      </c>
      <c r="K72" s="16">
        <f t="shared" si="5"/>
        <v>0.22821128773406488</v>
      </c>
      <c r="L72" s="17">
        <f t="shared" si="6"/>
        <v>1.1375474852633147</v>
      </c>
      <c r="O72" s="71">
        <f t="shared" si="7"/>
        <v>1.6043872625597426</v>
      </c>
      <c r="P72" s="3">
        <f t="shared" si="8"/>
        <v>1.6043872625597426</v>
      </c>
      <c r="Q72" s="2"/>
      <c r="R72" s="71">
        <f t="shared" si="9"/>
        <v>1032.6155256848826</v>
      </c>
      <c r="S72" s="2">
        <f t="shared" si="10"/>
        <v>-8.5451048404676072E-2</v>
      </c>
      <c r="T72" s="3">
        <f t="shared" si="11"/>
        <v>-1.4774833785615911</v>
      </c>
      <c r="U72" s="2"/>
      <c r="V72" s="71">
        <f t="shared" si="12"/>
        <v>1032.6155256848826</v>
      </c>
      <c r="W72" s="2">
        <f t="shared" si="13"/>
        <v>-0.89914582339600368</v>
      </c>
      <c r="X72" s="2">
        <f t="shared" si="14"/>
        <v>109.92218241323684</v>
      </c>
      <c r="Y72" s="2">
        <f t="shared" si="15"/>
        <v>32.251655805247893</v>
      </c>
      <c r="Z72" s="2">
        <f t="shared" si="16"/>
        <v>32.826335877750751</v>
      </c>
      <c r="AA72" s="3">
        <f t="shared" si="17"/>
        <v>1.0178186222739407</v>
      </c>
    </row>
    <row r="73" spans="1:27" ht="15.75" customHeight="1">
      <c r="A73" s="2">
        <f t="shared" si="1"/>
        <v>2.9738627205490942E-3</v>
      </c>
      <c r="B73" s="2">
        <f>Modellek!E22</f>
        <v>63.113</v>
      </c>
      <c r="C73" s="53">
        <v>1</v>
      </c>
      <c r="D73" s="77">
        <f>Modellek!C22</f>
        <v>0.16</v>
      </c>
      <c r="E73" s="18">
        <f>Modellek!D22</f>
        <v>0.77747299999999997</v>
      </c>
      <c r="F73" s="75">
        <f t="shared" si="2"/>
        <v>0.92289088584168233</v>
      </c>
      <c r="G73" s="15">
        <f t="shared" si="3"/>
        <v>5.2652012546080931</v>
      </c>
      <c r="I73" s="71">
        <f t="shared" ref="I73:J73" si="32">1-D73</f>
        <v>0.84</v>
      </c>
      <c r="J73" s="3">
        <f t="shared" si="32"/>
        <v>0.22252700000000003</v>
      </c>
      <c r="K73" s="16">
        <f t="shared" si="5"/>
        <v>0.22984575934487397</v>
      </c>
      <c r="L73" s="17">
        <f t="shared" si="6"/>
        <v>1.1525689923241274</v>
      </c>
      <c r="O73" s="71">
        <f t="shared" si="7"/>
        <v>1.5191260125672708</v>
      </c>
      <c r="P73" s="3">
        <f t="shared" si="8"/>
        <v>1.5191260125672708</v>
      </c>
      <c r="Q73" s="2"/>
      <c r="R73" s="71">
        <f t="shared" si="9"/>
        <v>1076.4904974608423</v>
      </c>
      <c r="S73" s="2">
        <f t="shared" si="10"/>
        <v>-8.0244268323697021E-2</v>
      </c>
      <c r="T73" s="3">
        <f t="shared" si="11"/>
        <v>-1.4703468065634691</v>
      </c>
      <c r="U73" s="2"/>
      <c r="V73" s="71">
        <f t="shared" si="12"/>
        <v>1076.4904974608423</v>
      </c>
      <c r="W73" s="2">
        <f t="shared" si="13"/>
        <v>-0.86287688114944161</v>
      </c>
      <c r="X73" s="2">
        <f t="shared" si="14"/>
        <v>109.69855077210443</v>
      </c>
      <c r="Y73" s="2">
        <f t="shared" si="15"/>
        <v>31.803768080435333</v>
      </c>
      <c r="Z73" s="2">
        <f t="shared" si="16"/>
        <v>32.378559387180701</v>
      </c>
      <c r="AA73" s="3">
        <f t="shared" si="17"/>
        <v>1.0180730567928824</v>
      </c>
    </row>
    <row r="74" spans="1:27" ht="15.75" customHeight="1">
      <c r="A74" s="2">
        <f t="shared" si="1"/>
        <v>2.9724828346547509E-3</v>
      </c>
      <c r="B74" s="2">
        <f>Modellek!E23</f>
        <v>63.269100000000002</v>
      </c>
      <c r="C74" s="53">
        <v>1</v>
      </c>
      <c r="D74" s="77">
        <f>Modellek!C23</f>
        <v>0.17</v>
      </c>
      <c r="E74" s="18">
        <f>Modellek!D23</f>
        <v>0.77558300000000002</v>
      </c>
      <c r="F74" s="75">
        <f t="shared" si="2"/>
        <v>0.92766362770146338</v>
      </c>
      <c r="G74" s="15">
        <f t="shared" si="3"/>
        <v>4.9180034712373937</v>
      </c>
      <c r="I74" s="71">
        <f t="shared" ref="I74:J74" si="33">1-D74</f>
        <v>0.83</v>
      </c>
      <c r="J74" s="3">
        <f t="shared" si="33"/>
        <v>0.22441699999999998</v>
      </c>
      <c r="K74" s="16">
        <f t="shared" si="5"/>
        <v>0.23147652527222681</v>
      </c>
      <c r="L74" s="17">
        <f t="shared" si="6"/>
        <v>1.1680749371577186</v>
      </c>
      <c r="O74" s="71">
        <f t="shared" si="7"/>
        <v>1.4375456087433183</v>
      </c>
      <c r="P74" s="3">
        <f t="shared" si="8"/>
        <v>1.4375456087433183</v>
      </c>
      <c r="Q74" s="2"/>
      <c r="R74" s="71">
        <f t="shared" si="9"/>
        <v>1118.0675668033475</v>
      </c>
      <c r="S74" s="2">
        <f t="shared" si="10"/>
        <v>-7.5086082053404848E-2</v>
      </c>
      <c r="T74" s="3">
        <f t="shared" si="11"/>
        <v>-1.463276813309214</v>
      </c>
      <c r="U74" s="2"/>
      <c r="V74" s="71">
        <f t="shared" si="12"/>
        <v>1118.0675668033475</v>
      </c>
      <c r="W74" s="2">
        <f t="shared" si="13"/>
        <v>-0.82754459463595331</v>
      </c>
      <c r="X74" s="2">
        <f t="shared" si="14"/>
        <v>109.47491913097201</v>
      </c>
      <c r="Y74" s="2">
        <f t="shared" si="15"/>
        <v>31.35604231161323</v>
      </c>
      <c r="Z74" s="2">
        <f t="shared" si="16"/>
        <v>31.930896554174353</v>
      </c>
      <c r="AA74" s="3">
        <f t="shared" si="17"/>
        <v>1.0183331249794945</v>
      </c>
    </row>
    <row r="75" spans="1:27" ht="15.75" customHeight="1">
      <c r="A75" s="2">
        <f t="shared" si="1"/>
        <v>2.9711448355857588E-3</v>
      </c>
      <c r="B75" s="2">
        <f>Modellek!E24</f>
        <v>63.4206</v>
      </c>
      <c r="C75" s="53">
        <v>1</v>
      </c>
      <c r="D75" s="77">
        <f>Modellek!C24</f>
        <v>0.18</v>
      </c>
      <c r="E75" s="18">
        <f>Modellek!D24</f>
        <v>0.77370899999999998</v>
      </c>
      <c r="F75" s="75">
        <f t="shared" si="2"/>
        <v>0.93231437098294645</v>
      </c>
      <c r="G75" s="15">
        <f t="shared" si="3"/>
        <v>4.6104441453600185</v>
      </c>
      <c r="I75" s="71">
        <f t="shared" ref="I75:J75" si="34">1-D75</f>
        <v>0.82000000000000006</v>
      </c>
      <c r="J75" s="3">
        <f t="shared" si="34"/>
        <v>0.22629100000000002</v>
      </c>
      <c r="K75" s="16">
        <f t="shared" si="5"/>
        <v>0.23306860637245849</v>
      </c>
      <c r="L75" s="17">
        <f t="shared" si="6"/>
        <v>1.1840489306626409</v>
      </c>
      <c r="O75" s="71">
        <f t="shared" si="7"/>
        <v>1.3593843340825935</v>
      </c>
      <c r="P75" s="3">
        <f t="shared" si="8"/>
        <v>1.3593843340825935</v>
      </c>
      <c r="Q75" s="2"/>
      <c r="R75" s="71">
        <f t="shared" si="9"/>
        <v>1157.4366273318108</v>
      </c>
      <c r="S75" s="2">
        <f t="shared" si="10"/>
        <v>-7.0085213250457148E-2</v>
      </c>
      <c r="T75" s="3">
        <f t="shared" si="11"/>
        <v>-1.4564224208072609</v>
      </c>
      <c r="U75" s="2"/>
      <c r="V75" s="71">
        <f t="shared" si="12"/>
        <v>1157.4366273318108</v>
      </c>
      <c r="W75" s="2">
        <f t="shared" si="13"/>
        <v>-0.79325268113109848</v>
      </c>
      <c r="X75" s="2">
        <f t="shared" si="14"/>
        <v>109.25128748983961</v>
      </c>
      <c r="Y75" s="2">
        <f t="shared" si="15"/>
        <v>30.911803497499616</v>
      </c>
      <c r="Z75" s="2">
        <f t="shared" si="16"/>
        <v>31.48664009359004</v>
      </c>
      <c r="AA75" s="3">
        <f t="shared" si="17"/>
        <v>1.0185960225884887</v>
      </c>
    </row>
    <row r="76" spans="1:27" ht="15.75" customHeight="1">
      <c r="A76" s="2">
        <f t="shared" si="1"/>
        <v>2.969868016095497E-3</v>
      </c>
      <c r="B76" s="2">
        <f>Modellek!E25</f>
        <v>63.565300000000001</v>
      </c>
      <c r="C76" s="53">
        <v>1</v>
      </c>
      <c r="D76" s="77">
        <f>Modellek!C25</f>
        <v>0.19</v>
      </c>
      <c r="E76" s="18">
        <f>Modellek!D25</f>
        <v>0.77188000000000001</v>
      </c>
      <c r="F76" s="75">
        <f t="shared" si="2"/>
        <v>0.93677356440269377</v>
      </c>
      <c r="G76" s="15">
        <f t="shared" si="3"/>
        <v>4.3367217758539383</v>
      </c>
      <c r="I76" s="71">
        <f t="shared" ref="I76:J76" si="35">1-D76</f>
        <v>0.81</v>
      </c>
      <c r="J76" s="3">
        <f t="shared" si="35"/>
        <v>0.22811999999999999</v>
      </c>
      <c r="K76" s="16">
        <f t="shared" si="5"/>
        <v>0.23459788665195958</v>
      </c>
      <c r="L76" s="17">
        <f t="shared" si="6"/>
        <v>1.2004781187455644</v>
      </c>
      <c r="O76" s="71">
        <f t="shared" si="7"/>
        <v>1.284398801776282</v>
      </c>
      <c r="P76" s="3">
        <f t="shared" si="8"/>
        <v>1.284398801776282</v>
      </c>
      <c r="Q76" s="2"/>
      <c r="R76" s="71">
        <f t="shared" si="9"/>
        <v>1194.6816227087043</v>
      </c>
      <c r="S76" s="2">
        <f t="shared" si="10"/>
        <v>-6.53136861374711E-2</v>
      </c>
      <c r="T76" s="3">
        <f t="shared" si="11"/>
        <v>-1.4498823511070047</v>
      </c>
      <c r="U76" s="2"/>
      <c r="V76" s="71">
        <f t="shared" si="12"/>
        <v>1194.6816227087043</v>
      </c>
      <c r="W76" s="2">
        <f t="shared" si="13"/>
        <v>-0.76005862269644153</v>
      </c>
      <c r="X76" s="2">
        <f t="shared" si="14"/>
        <v>109.02765584870721</v>
      </c>
      <c r="Y76" s="2">
        <f t="shared" si="15"/>
        <v>30.473263608249187</v>
      </c>
      <c r="Z76" s="2">
        <f t="shared" si="16"/>
        <v>31.047982660514378</v>
      </c>
      <c r="AA76" s="3">
        <f t="shared" si="17"/>
        <v>1.0188597801552708</v>
      </c>
    </row>
    <row r="77" spans="1:27" ht="15.75" customHeight="1">
      <c r="A77" s="2">
        <f t="shared" si="1"/>
        <v>2.9686663207180849E-3</v>
      </c>
      <c r="B77" s="2">
        <f>Modellek!E26</f>
        <v>63.701599999999999</v>
      </c>
      <c r="C77" s="53">
        <v>1</v>
      </c>
      <c r="D77" s="77">
        <f>Modellek!C26</f>
        <v>0.2</v>
      </c>
      <c r="E77" s="18">
        <f>Modellek!D26</f>
        <v>0.77011799999999997</v>
      </c>
      <c r="F77" s="75">
        <f t="shared" si="2"/>
        <v>0.94098930393774283</v>
      </c>
      <c r="G77" s="15">
        <f t="shared" si="3"/>
        <v>4.0920656418585182</v>
      </c>
      <c r="I77" s="71">
        <f t="shared" ref="I77:J77" si="36">1-D77</f>
        <v>0.8</v>
      </c>
      <c r="J77" s="3">
        <f t="shared" si="36"/>
        <v>0.22988200000000003</v>
      </c>
      <c r="K77" s="16">
        <f t="shared" si="5"/>
        <v>0.23604616264120168</v>
      </c>
      <c r="L77" s="17">
        <f t="shared" si="6"/>
        <v>1.2173572185402808</v>
      </c>
      <c r="O77" s="71">
        <f t="shared" si="7"/>
        <v>1.2123675946727428</v>
      </c>
      <c r="P77" s="3">
        <f t="shared" si="8"/>
        <v>1.2123675946727428</v>
      </c>
      <c r="Q77" s="2"/>
      <c r="R77" s="71">
        <f t="shared" si="9"/>
        <v>1229.8928343311434</v>
      </c>
      <c r="S77" s="2">
        <f t="shared" si="10"/>
        <v>-6.0823506158762822E-2</v>
      </c>
      <c r="T77" s="3">
        <f t="shared" si="11"/>
        <v>-1.4437278886727041</v>
      </c>
      <c r="U77" s="2"/>
      <c r="V77" s="71">
        <f t="shared" si="12"/>
        <v>1229.8928343311434</v>
      </c>
      <c r="W77" s="2">
        <f t="shared" si="13"/>
        <v>-0.72799119843749183</v>
      </c>
      <c r="X77" s="2">
        <f t="shared" si="14"/>
        <v>108.8040242075748</v>
      </c>
      <c r="Y77" s="2">
        <f t="shared" si="15"/>
        <v>30.04202747065181</v>
      </c>
      <c r="Z77" s="2">
        <f t="shared" si="16"/>
        <v>30.616516849648235</v>
      </c>
      <c r="AA77" s="3">
        <f t="shared" si="17"/>
        <v>1.0191228564569301</v>
      </c>
    </row>
    <row r="78" spans="1:27" ht="15.75" customHeight="1">
      <c r="A78" s="2">
        <f t="shared" si="1"/>
        <v>2.967544852214783E-3</v>
      </c>
      <c r="B78" s="2">
        <f>Modellek!E27</f>
        <v>63.828899999999997</v>
      </c>
      <c r="C78" s="53">
        <v>1</v>
      </c>
      <c r="D78" s="77">
        <f>Modellek!C27</f>
        <v>0.21</v>
      </c>
      <c r="E78" s="18">
        <f>Modellek!D27</f>
        <v>0.76843700000000004</v>
      </c>
      <c r="F78" s="75">
        <f t="shared" si="2"/>
        <v>0.94494020726434735</v>
      </c>
      <c r="G78" s="15">
        <f t="shared" si="3"/>
        <v>3.8724395272770322</v>
      </c>
      <c r="I78" s="71">
        <f t="shared" ref="I78:J78" si="37">1-D78</f>
        <v>0.79</v>
      </c>
      <c r="J78" s="3">
        <f t="shared" si="37"/>
        <v>0.23156299999999996</v>
      </c>
      <c r="K78" s="16">
        <f t="shared" si="5"/>
        <v>0.23740564586292781</v>
      </c>
      <c r="L78" s="17">
        <f t="shared" si="6"/>
        <v>1.2346703906453271</v>
      </c>
      <c r="O78" s="71">
        <f t="shared" si="7"/>
        <v>1.1430806329554706</v>
      </c>
      <c r="P78" s="3">
        <f t="shared" si="8"/>
        <v>1.1430806329554706</v>
      </c>
      <c r="Q78" s="2"/>
      <c r="R78" s="71">
        <f t="shared" si="9"/>
        <v>1263.1232925609186</v>
      </c>
      <c r="S78" s="2">
        <f t="shared" si="10"/>
        <v>-5.6633626226338676E-2</v>
      </c>
      <c r="T78" s="3">
        <f t="shared" si="11"/>
        <v>-1.4379850150214231</v>
      </c>
      <c r="U78" s="2"/>
      <c r="V78" s="71">
        <f t="shared" si="12"/>
        <v>1263.1232925609186</v>
      </c>
      <c r="W78" s="2">
        <f t="shared" si="13"/>
        <v>-0.69705024616111155</v>
      </c>
      <c r="X78" s="2">
        <f t="shared" si="14"/>
        <v>108.58039256644238</v>
      </c>
      <c r="Y78" s="2">
        <f t="shared" si="15"/>
        <v>29.618689551830112</v>
      </c>
      <c r="Z78" s="2">
        <f t="shared" si="16"/>
        <v>30.192835194685017</v>
      </c>
      <c r="AA78" s="3">
        <f t="shared" si="17"/>
        <v>1.0193845727661313</v>
      </c>
    </row>
    <row r="79" spans="1:27" ht="15.75" customHeight="1">
      <c r="A79" s="2">
        <f t="shared" si="1"/>
        <v>2.9665095899838773E-3</v>
      </c>
      <c r="B79" s="2">
        <f>Modellek!E28</f>
        <v>63.9465</v>
      </c>
      <c r="C79" s="53">
        <v>1</v>
      </c>
      <c r="D79" s="77">
        <f>Modellek!C28</f>
        <v>0.22</v>
      </c>
      <c r="E79" s="18">
        <f>Modellek!D28</f>
        <v>0.766849</v>
      </c>
      <c r="F79" s="75">
        <f t="shared" si="2"/>
        <v>0.94860170123582366</v>
      </c>
      <c r="G79" s="15">
        <f t="shared" si="3"/>
        <v>3.6745425062870818</v>
      </c>
      <c r="I79" s="71">
        <f t="shared" ref="I79:J79" si="38">1-D79</f>
        <v>0.78</v>
      </c>
      <c r="J79" s="3">
        <f t="shared" si="38"/>
        <v>0.233151</v>
      </c>
      <c r="K79" s="16">
        <f t="shared" si="5"/>
        <v>0.23866743111101033</v>
      </c>
      <c r="L79" s="17">
        <f t="shared" si="6"/>
        <v>1.2524186357145104</v>
      </c>
      <c r="O79" s="71">
        <f t="shared" si="7"/>
        <v>1.0763520464689555</v>
      </c>
      <c r="P79" s="3">
        <f t="shared" si="8"/>
        <v>1.0763520464689555</v>
      </c>
      <c r="Q79" s="2"/>
      <c r="R79" s="71">
        <f t="shared" si="9"/>
        <v>1294.4575626472479</v>
      </c>
      <c r="S79" s="2">
        <f t="shared" si="10"/>
        <v>-5.2766272122781642E-2</v>
      </c>
      <c r="T79" s="3">
        <f t="shared" si="11"/>
        <v>-1.432684197715637</v>
      </c>
      <c r="U79" s="2"/>
      <c r="V79" s="71">
        <f t="shared" si="12"/>
        <v>1294.4575626472479</v>
      </c>
      <c r="W79" s="2">
        <f t="shared" si="13"/>
        <v>-0.66722821350062689</v>
      </c>
      <c r="X79" s="2">
        <f t="shared" si="14"/>
        <v>108.35676092530997</v>
      </c>
      <c r="Y79" s="2">
        <f t="shared" si="15"/>
        <v>29.203945117788365</v>
      </c>
      <c r="Z79" s="2">
        <f t="shared" si="16"/>
        <v>29.777630167680343</v>
      </c>
      <c r="AA79" s="3">
        <f t="shared" si="17"/>
        <v>1.0196440942337801</v>
      </c>
    </row>
    <row r="80" spans="1:27" ht="15.75" customHeight="1">
      <c r="A80" s="2">
        <f t="shared" si="1"/>
        <v>2.9655621134019095E-3</v>
      </c>
      <c r="B80" s="2">
        <f>Modellek!E29</f>
        <v>64.054199999999994</v>
      </c>
      <c r="C80" s="53">
        <v>1</v>
      </c>
      <c r="D80" s="77">
        <f>Modellek!C29</f>
        <v>0.23</v>
      </c>
      <c r="E80" s="18">
        <f>Modellek!D29</f>
        <v>0.76536199999999999</v>
      </c>
      <c r="F80" s="75">
        <f t="shared" si="2"/>
        <v>0.95196478631850379</v>
      </c>
      <c r="G80" s="15">
        <f t="shared" si="3"/>
        <v>3.4955713881331154</v>
      </c>
      <c r="I80" s="71">
        <f t="shared" ref="I80:J80" si="39">1-D80</f>
        <v>0.77</v>
      </c>
      <c r="J80" s="3">
        <f t="shared" si="39"/>
        <v>0.23463800000000001</v>
      </c>
      <c r="K80" s="16">
        <f t="shared" si="5"/>
        <v>0.2398279766234144</v>
      </c>
      <c r="L80" s="17">
        <f t="shared" si="6"/>
        <v>1.2705968653655608</v>
      </c>
      <c r="O80" s="71">
        <f t="shared" si="7"/>
        <v>1.0120100868320983</v>
      </c>
      <c r="P80" s="3">
        <f t="shared" si="8"/>
        <v>1.0120100868320983</v>
      </c>
      <c r="Q80" s="2"/>
      <c r="R80" s="71">
        <f t="shared" si="9"/>
        <v>1323.9577267291863</v>
      </c>
      <c r="S80" s="2">
        <f t="shared" si="10"/>
        <v>-4.9227234036123155E-2</v>
      </c>
      <c r="T80" s="3">
        <f t="shared" si="11"/>
        <v>-1.4278333767074298</v>
      </c>
      <c r="U80" s="2"/>
      <c r="V80" s="71">
        <f t="shared" si="12"/>
        <v>1323.9577267291863</v>
      </c>
      <c r="W80" s="2">
        <f t="shared" si="13"/>
        <v>-0.63850488112495207</v>
      </c>
      <c r="X80" s="2">
        <f t="shared" si="14"/>
        <v>108.13312928417757</v>
      </c>
      <c r="Y80" s="2">
        <f t="shared" si="15"/>
        <v>28.797984651954103</v>
      </c>
      <c r="Z80" s="2">
        <f t="shared" si="16"/>
        <v>29.371094178415774</v>
      </c>
      <c r="AA80" s="3">
        <f t="shared" si="17"/>
        <v>1.0199010289569963</v>
      </c>
    </row>
    <row r="81" spans="1:27" ht="15.75" customHeight="1">
      <c r="A81" s="2">
        <f t="shared" si="1"/>
        <v>2.9647004970616854E-3</v>
      </c>
      <c r="B81" s="2">
        <f>Modellek!E30</f>
        <v>64.152199999999993</v>
      </c>
      <c r="C81" s="53">
        <v>1</v>
      </c>
      <c r="D81" s="77">
        <f>Modellek!C30</f>
        <v>0.24</v>
      </c>
      <c r="E81" s="18">
        <f>Modellek!D30</f>
        <v>0.76397999999999999</v>
      </c>
      <c r="F81" s="75">
        <f t="shared" si="2"/>
        <v>0.95503315695532953</v>
      </c>
      <c r="G81" s="15">
        <f t="shared" si="3"/>
        <v>3.3331303492627247</v>
      </c>
      <c r="I81" s="71">
        <f t="shared" ref="I81:J81" si="40">1-D81</f>
        <v>0.76</v>
      </c>
      <c r="J81" s="3">
        <f t="shared" si="40"/>
        <v>0.23602000000000001</v>
      </c>
      <c r="K81" s="16">
        <f t="shared" si="5"/>
        <v>0.24088815022775911</v>
      </c>
      <c r="L81" s="17">
        <f t="shared" si="6"/>
        <v>1.2891984569822994</v>
      </c>
      <c r="O81" s="71">
        <f t="shared" si="7"/>
        <v>0.94989123317213831</v>
      </c>
      <c r="P81" s="3">
        <f t="shared" si="8"/>
        <v>0.94989123317213831</v>
      </c>
      <c r="Q81" s="2"/>
      <c r="R81" s="71">
        <f t="shared" si="9"/>
        <v>1351.6720691624762</v>
      </c>
      <c r="S81" s="2">
        <f t="shared" si="10"/>
        <v>-4.600921977915623E-2</v>
      </c>
      <c r="T81" s="3">
        <f t="shared" si="11"/>
        <v>-1.4234225601612001</v>
      </c>
      <c r="U81" s="2"/>
      <c r="V81" s="71">
        <f t="shared" si="12"/>
        <v>1351.6720691624762</v>
      </c>
      <c r="W81" s="2">
        <f t="shared" si="13"/>
        <v>-0.61084878842977042</v>
      </c>
      <c r="X81" s="2">
        <f t="shared" si="14"/>
        <v>107.90949764304514</v>
      </c>
      <c r="Y81" s="2">
        <f t="shared" si="15"/>
        <v>28.400595116864039</v>
      </c>
      <c r="Z81" s="2">
        <f t="shared" si="16"/>
        <v>28.973019573752879</v>
      </c>
      <c r="AA81" s="3">
        <f t="shared" si="17"/>
        <v>1.020155368383423</v>
      </c>
    </row>
    <row r="82" spans="1:27" ht="15.75" customHeight="1">
      <c r="A82" s="2">
        <f t="shared" si="1"/>
        <v>2.9639245918305348E-3</v>
      </c>
      <c r="B82" s="2">
        <f>Modellek!E31</f>
        <v>64.240499999999997</v>
      </c>
      <c r="C82" s="53">
        <v>1</v>
      </c>
      <c r="D82" s="77">
        <f>Modellek!C31</f>
        <v>0.25</v>
      </c>
      <c r="E82" s="18">
        <f>Modellek!D31</f>
        <v>0.762706</v>
      </c>
      <c r="F82" s="75">
        <f t="shared" si="2"/>
        <v>0.9578045101060928</v>
      </c>
      <c r="G82" s="15">
        <f t="shared" si="3"/>
        <v>3.1852261790478211</v>
      </c>
      <c r="I82" s="71">
        <f t="shared" ref="I82:J82" si="41">1-D82</f>
        <v>0.75</v>
      </c>
      <c r="J82" s="3">
        <f t="shared" si="41"/>
        <v>0.237294</v>
      </c>
      <c r="K82" s="16">
        <f t="shared" si="5"/>
        <v>0.24184678719613376</v>
      </c>
      <c r="L82" s="17">
        <f t="shared" si="6"/>
        <v>1.3082332152025296</v>
      </c>
      <c r="O82" s="71">
        <f t="shared" si="7"/>
        <v>0.88984576410641814</v>
      </c>
      <c r="P82" s="3">
        <f t="shared" si="8"/>
        <v>0.88984576410641814</v>
      </c>
      <c r="Q82" s="2"/>
      <c r="R82" s="71">
        <f t="shared" si="9"/>
        <v>1377.6765671211772</v>
      </c>
      <c r="S82" s="2">
        <f t="shared" si="10"/>
        <v>-4.3111582266492754E-2</v>
      </c>
      <c r="T82" s="3">
        <f t="shared" si="11"/>
        <v>-1.4194508640844756</v>
      </c>
      <c r="U82" s="2"/>
      <c r="V82" s="71">
        <f t="shared" si="12"/>
        <v>1377.6765671211772</v>
      </c>
      <c r="W82" s="2">
        <f t="shared" si="13"/>
        <v>-0.58422706637725841</v>
      </c>
      <c r="X82" s="2">
        <f t="shared" si="14"/>
        <v>107.68586600191274</v>
      </c>
      <c r="Y82" s="2">
        <f t="shared" si="15"/>
        <v>28.011765622576281</v>
      </c>
      <c r="Z82" s="2">
        <f t="shared" si="16"/>
        <v>28.583398636979666</v>
      </c>
      <c r="AA82" s="3">
        <f t="shared" si="17"/>
        <v>1.0204068898085694</v>
      </c>
    </row>
    <row r="83" spans="1:27" ht="15.75" customHeight="1">
      <c r="A83" s="2">
        <f t="shared" si="1"/>
        <v>2.963230751223444E-3</v>
      </c>
      <c r="B83" s="2">
        <f>Modellek!E32</f>
        <v>64.319500000000005</v>
      </c>
      <c r="C83" s="53">
        <v>1</v>
      </c>
      <c r="D83" s="77">
        <f>Modellek!C32</f>
        <v>0.26</v>
      </c>
      <c r="E83" s="18">
        <f>Modellek!D32</f>
        <v>0.76154100000000002</v>
      </c>
      <c r="F83" s="75">
        <f t="shared" si="2"/>
        <v>0.96028935913904934</v>
      </c>
      <c r="G83" s="15">
        <f t="shared" si="3"/>
        <v>3.0501263169049948</v>
      </c>
      <c r="I83" s="71">
        <f t="shared" ref="I83:J83" si="42">1-D83</f>
        <v>0.74</v>
      </c>
      <c r="J83" s="3">
        <f t="shared" si="42"/>
        <v>0.23845899999999998</v>
      </c>
      <c r="K83" s="16">
        <f t="shared" si="5"/>
        <v>0.24270719607822519</v>
      </c>
      <c r="L83" s="17">
        <f t="shared" si="6"/>
        <v>1.3276981362680009</v>
      </c>
      <c r="O83" s="71">
        <f t="shared" si="7"/>
        <v>0.83173628695143742</v>
      </c>
      <c r="P83" s="3">
        <f t="shared" si="8"/>
        <v>0.83173628695143742</v>
      </c>
      <c r="Q83" s="2"/>
      <c r="R83" s="71">
        <f t="shared" si="9"/>
        <v>1402.0138123342472</v>
      </c>
      <c r="S83" s="2">
        <f t="shared" si="10"/>
        <v>-4.0520624167019265E-2</v>
      </c>
      <c r="T83" s="3">
        <f t="shared" si="11"/>
        <v>-1.4158995165934416</v>
      </c>
      <c r="U83" s="2"/>
      <c r="V83" s="71">
        <f t="shared" si="12"/>
        <v>1402.0138123342472</v>
      </c>
      <c r="W83" s="2">
        <f t="shared" si="13"/>
        <v>-0.5586028517662216</v>
      </c>
      <c r="X83" s="2">
        <f t="shared" si="14"/>
        <v>107.46223436078033</v>
      </c>
      <c r="Y83" s="2">
        <f t="shared" si="15"/>
        <v>27.631081915855926</v>
      </c>
      <c r="Z83" s="2">
        <f t="shared" si="16"/>
        <v>28.201823587150045</v>
      </c>
      <c r="AA83" s="3">
        <f t="shared" si="17"/>
        <v>1.0206557844181483</v>
      </c>
    </row>
    <row r="84" spans="1:27" ht="15.75" customHeight="1">
      <c r="A84" s="2">
        <f t="shared" si="1"/>
        <v>2.9626171048476118E-3</v>
      </c>
      <c r="B84" s="2">
        <f>Modellek!E33</f>
        <v>64.389399999999995</v>
      </c>
      <c r="C84" s="53">
        <v>1</v>
      </c>
      <c r="D84" s="77">
        <f>Modellek!C33</f>
        <v>0.27</v>
      </c>
      <c r="E84" s="18">
        <f>Modellek!D33</f>
        <v>0.76048499999999997</v>
      </c>
      <c r="F84" s="75">
        <f t="shared" si="2"/>
        <v>0.96249222346910102</v>
      </c>
      <c r="G84" s="15">
        <f t="shared" si="3"/>
        <v>2.9263728500155857</v>
      </c>
      <c r="I84" s="71">
        <f t="shared" ref="I84:J84" si="43">1-D84</f>
        <v>0.73</v>
      </c>
      <c r="J84" s="3">
        <f t="shared" si="43"/>
        <v>0.23951500000000003</v>
      </c>
      <c r="K84" s="16">
        <f t="shared" si="5"/>
        <v>0.2434706561269469</v>
      </c>
      <c r="L84" s="17">
        <f t="shared" si="6"/>
        <v>1.3476069147115328</v>
      </c>
      <c r="O84" s="71">
        <f t="shared" si="7"/>
        <v>0.77543335733838725</v>
      </c>
      <c r="P84" s="3">
        <f t="shared" si="8"/>
        <v>0.77543335733838725</v>
      </c>
      <c r="Q84" s="2"/>
      <c r="R84" s="71">
        <f t="shared" si="9"/>
        <v>1424.7524354437351</v>
      </c>
      <c r="S84" s="2">
        <f t="shared" si="10"/>
        <v>-3.8229292365459522E-2</v>
      </c>
      <c r="T84" s="3">
        <f t="shared" si="11"/>
        <v>-1.4127588524401555</v>
      </c>
      <c r="U84" s="2"/>
      <c r="V84" s="71">
        <f t="shared" si="12"/>
        <v>1424.7524354437351</v>
      </c>
      <c r="W84" s="2">
        <f t="shared" si="13"/>
        <v>-0.53393850107097385</v>
      </c>
      <c r="X84" s="2">
        <f t="shared" si="14"/>
        <v>107.23860271964793</v>
      </c>
      <c r="Y84" s="2">
        <f t="shared" si="15"/>
        <v>27.258331887421065</v>
      </c>
      <c r="Z84" s="2">
        <f t="shared" si="16"/>
        <v>27.828086578412979</v>
      </c>
      <c r="AA84" s="3">
        <f t="shared" si="17"/>
        <v>1.0209020380757357</v>
      </c>
    </row>
    <row r="85" spans="1:27" ht="15.75" customHeight="1">
      <c r="A85" s="2">
        <f t="shared" si="1"/>
        <v>2.9620774115234885E-3</v>
      </c>
      <c r="B85" s="2">
        <f>Modellek!E34</f>
        <v>64.450900000000004</v>
      </c>
      <c r="C85" s="53">
        <v>1</v>
      </c>
      <c r="D85" s="77">
        <f>Modellek!C34</f>
        <v>0.28000000000000003</v>
      </c>
      <c r="E85" s="18">
        <f>Modellek!D34</f>
        <v>0.75953800000000005</v>
      </c>
      <c r="F85" s="75">
        <f t="shared" si="2"/>
        <v>0.96443366581056411</v>
      </c>
      <c r="G85" s="15">
        <f t="shared" si="3"/>
        <v>2.8126721520094002</v>
      </c>
      <c r="I85" s="71">
        <f t="shared" ref="I85:J85" si="44">1-D85</f>
        <v>0.72</v>
      </c>
      <c r="J85" s="3">
        <f t="shared" si="44"/>
        <v>0.24046199999999995</v>
      </c>
      <c r="K85" s="16">
        <f t="shared" si="5"/>
        <v>0.24414405179236334</v>
      </c>
      <c r="L85" s="17">
        <f t="shared" si="6"/>
        <v>1.3679423993668907</v>
      </c>
      <c r="O85" s="71">
        <f t="shared" si="7"/>
        <v>0.72082726267271879</v>
      </c>
      <c r="P85" s="3">
        <f t="shared" si="8"/>
        <v>0.72082726267271879</v>
      </c>
      <c r="Q85" s="2"/>
      <c r="R85" s="71">
        <f t="shared" si="9"/>
        <v>1445.9002682088305</v>
      </c>
      <c r="S85" s="2">
        <f t="shared" si="10"/>
        <v>-3.621422472928388E-2</v>
      </c>
      <c r="T85" s="3">
        <f t="shared" si="11"/>
        <v>-1.4099968516941921</v>
      </c>
      <c r="U85" s="2"/>
      <c r="V85" s="71">
        <f t="shared" si="12"/>
        <v>1445.9002682088305</v>
      </c>
      <c r="W85" s="2">
        <f t="shared" si="13"/>
        <v>-0.51019837000772572</v>
      </c>
      <c r="X85" s="2">
        <f t="shared" si="14"/>
        <v>107.01497107851552</v>
      </c>
      <c r="Y85" s="2">
        <f t="shared" si="15"/>
        <v>26.892799269318164</v>
      </c>
      <c r="Z85" s="2">
        <f t="shared" si="16"/>
        <v>27.461479699335086</v>
      </c>
      <c r="AA85" s="3">
        <f t="shared" si="17"/>
        <v>1.021146196954875</v>
      </c>
    </row>
    <row r="86" spans="1:27" ht="15.75" customHeight="1">
      <c r="A86" s="2">
        <f t="shared" si="1"/>
        <v>2.961608959222495E-3</v>
      </c>
      <c r="B86" s="2">
        <f>Modellek!E35</f>
        <v>64.504300000000001</v>
      </c>
      <c r="C86" s="53">
        <v>1</v>
      </c>
      <c r="D86" s="77">
        <f>Modellek!C35</f>
        <v>0.28999999999999998</v>
      </c>
      <c r="E86" s="18">
        <f>Modellek!D35</f>
        <v>0.75869699999999995</v>
      </c>
      <c r="F86" s="75">
        <f t="shared" si="2"/>
        <v>0.96612191427179872</v>
      </c>
      <c r="G86" s="15">
        <f t="shared" si="3"/>
        <v>2.7079362480832043</v>
      </c>
      <c r="I86" s="71">
        <f t="shared" ref="I86:J86" si="45">1-D86</f>
        <v>0.71</v>
      </c>
      <c r="J86" s="3">
        <f t="shared" si="45"/>
        <v>0.24130300000000005</v>
      </c>
      <c r="K86" s="16">
        <f t="shared" si="5"/>
        <v>0.24473003572080188</v>
      </c>
      <c r="L86" s="17">
        <f t="shared" si="6"/>
        <v>1.3887277026732443</v>
      </c>
      <c r="O86" s="71">
        <f t="shared" si="7"/>
        <v>0.66779880654416945</v>
      </c>
      <c r="P86" s="3">
        <f t="shared" si="8"/>
        <v>0.66779880654416945</v>
      </c>
      <c r="Q86" s="2"/>
      <c r="R86" s="71">
        <f t="shared" si="9"/>
        <v>1465.5280063970749</v>
      </c>
      <c r="S86" s="2">
        <f t="shared" si="10"/>
        <v>-3.4465247482522429E-2</v>
      </c>
      <c r="T86" s="3">
        <f t="shared" si="11"/>
        <v>-1.4075995709871922</v>
      </c>
      <c r="U86" s="2"/>
      <c r="V86" s="71">
        <f t="shared" si="12"/>
        <v>1465.5280063970749</v>
      </c>
      <c r="W86" s="2">
        <f t="shared" si="13"/>
        <v>-0.48734095711105202</v>
      </c>
      <c r="X86" s="2">
        <f t="shared" si="14"/>
        <v>106.7913394373831</v>
      </c>
      <c r="Y86" s="2">
        <f t="shared" si="15"/>
        <v>26.534171674403847</v>
      </c>
      <c r="Z86" s="2">
        <f t="shared" si="16"/>
        <v>27.101694972213522</v>
      </c>
      <c r="AA86" s="3">
        <f t="shared" si="17"/>
        <v>1.0213883932301959</v>
      </c>
    </row>
    <row r="87" spans="1:27" ht="15.75" customHeight="1">
      <c r="A87" s="2">
        <f t="shared" si="1"/>
        <v>2.961207296059433E-3</v>
      </c>
      <c r="B87" s="2">
        <f>Modellek!E36</f>
        <v>64.5501</v>
      </c>
      <c r="C87" s="53">
        <v>1</v>
      </c>
      <c r="D87" s="77">
        <f>Modellek!C36</f>
        <v>0.3</v>
      </c>
      <c r="E87" s="18">
        <f>Modellek!D36</f>
        <v>0.757961</v>
      </c>
      <c r="F87" s="75">
        <f t="shared" si="2"/>
        <v>0.96757174681455627</v>
      </c>
      <c r="G87" s="15">
        <f t="shared" si="3"/>
        <v>2.6112137678518845</v>
      </c>
      <c r="I87" s="71">
        <f t="shared" ref="I87:J87" si="46">1-D87</f>
        <v>0.7</v>
      </c>
      <c r="J87" s="3">
        <f t="shared" si="46"/>
        <v>0.242039</v>
      </c>
      <c r="K87" s="16">
        <f t="shared" si="5"/>
        <v>0.24523357011515295</v>
      </c>
      <c r="L87" s="17">
        <f t="shared" si="6"/>
        <v>1.4099619388880518</v>
      </c>
      <c r="O87" s="71">
        <f t="shared" si="7"/>
        <v>0.61625244805927282</v>
      </c>
      <c r="P87" s="3">
        <f t="shared" si="8"/>
        <v>0.61625244805927282</v>
      </c>
      <c r="Q87" s="2"/>
      <c r="R87" s="71">
        <f t="shared" si="9"/>
        <v>1483.6641917889065</v>
      </c>
      <c r="S87" s="2">
        <f t="shared" si="10"/>
        <v>-3.2965699913418176E-2</v>
      </c>
      <c r="T87" s="3">
        <f t="shared" si="11"/>
        <v>-1.4055441751756463</v>
      </c>
      <c r="U87" s="2"/>
      <c r="V87" s="71">
        <f t="shared" si="12"/>
        <v>1483.6641917889065</v>
      </c>
      <c r="W87" s="2">
        <f t="shared" si="13"/>
        <v>-0.46533218784987274</v>
      </c>
      <c r="X87" s="2">
        <f t="shared" si="14"/>
        <v>106.56770779625069</v>
      </c>
      <c r="Y87" s="2">
        <f t="shared" si="15"/>
        <v>26.181935189641521</v>
      </c>
      <c r="Z87" s="2">
        <f t="shared" si="16"/>
        <v>26.748224352380987</v>
      </c>
      <c r="AA87" s="3">
        <f t="shared" si="17"/>
        <v>1.021629003304672</v>
      </c>
    </row>
    <row r="88" spans="1:27" ht="15.75" customHeight="1">
      <c r="A88" s="2">
        <f t="shared" si="1"/>
        <v>2.9608697377202374E-3</v>
      </c>
      <c r="B88" s="2">
        <f>Modellek!E37</f>
        <v>64.5886</v>
      </c>
      <c r="C88" s="53">
        <v>1</v>
      </c>
      <c r="D88" s="77">
        <f>Modellek!C37</f>
        <v>0.31</v>
      </c>
      <c r="E88" s="18">
        <f>Modellek!D37</f>
        <v>0.75732699999999997</v>
      </c>
      <c r="F88" s="75">
        <f t="shared" si="2"/>
        <v>0.96879182169269851</v>
      </c>
      <c r="G88" s="15">
        <f t="shared" si="3"/>
        <v>2.5216875987992839</v>
      </c>
      <c r="I88" s="71">
        <f t="shared" ref="I88:J88" si="47">1-D88</f>
        <v>0.69</v>
      </c>
      <c r="J88" s="3">
        <f t="shared" si="47"/>
        <v>0.24267300000000003</v>
      </c>
      <c r="K88" s="16">
        <f t="shared" si="5"/>
        <v>0.24565752566194324</v>
      </c>
      <c r="L88" s="17">
        <f t="shared" si="6"/>
        <v>1.4316679248979536</v>
      </c>
      <c r="O88" s="71">
        <f t="shared" si="7"/>
        <v>0.56608821382413643</v>
      </c>
      <c r="P88" s="3">
        <f t="shared" si="8"/>
        <v>0.56608821382413643</v>
      </c>
      <c r="Q88" s="2"/>
      <c r="R88" s="71">
        <f t="shared" si="9"/>
        <v>1500.3695404607117</v>
      </c>
      <c r="S88" s="2">
        <f t="shared" si="10"/>
        <v>-3.1705528466851839E-2</v>
      </c>
      <c r="T88" s="3">
        <f t="shared" si="11"/>
        <v>-1.403816885127632</v>
      </c>
      <c r="U88" s="2"/>
      <c r="V88" s="71">
        <f t="shared" si="12"/>
        <v>1500.3695404607117</v>
      </c>
      <c r="W88" s="2">
        <f t="shared" si="13"/>
        <v>-0.44413487265187579</v>
      </c>
      <c r="X88" s="2">
        <f t="shared" si="14"/>
        <v>106.34407615511829</v>
      </c>
      <c r="Y88" s="2">
        <f t="shared" si="15"/>
        <v>25.835777868338315</v>
      </c>
      <c r="Z88" s="2">
        <f t="shared" si="16"/>
        <v>26.400759727501168</v>
      </c>
      <c r="AA88" s="3">
        <f t="shared" si="17"/>
        <v>1.0218681961906491</v>
      </c>
    </row>
    <row r="89" spans="1:27" ht="15.75" customHeight="1">
      <c r="A89" s="2">
        <f t="shared" si="1"/>
        <v>2.9605909813293289E-3</v>
      </c>
      <c r="B89" s="2">
        <f>Modellek!E38</f>
        <v>64.620400000000004</v>
      </c>
      <c r="C89" s="53">
        <v>1</v>
      </c>
      <c r="D89" s="77">
        <f>Modellek!C38</f>
        <v>0.32</v>
      </c>
      <c r="E89" s="18">
        <f>Modellek!D38</f>
        <v>0.75679300000000005</v>
      </c>
      <c r="F89" s="75">
        <f t="shared" si="2"/>
        <v>0.96980048803465579</v>
      </c>
      <c r="G89" s="15">
        <f t="shared" si="3"/>
        <v>2.4386233603498537</v>
      </c>
      <c r="I89" s="71">
        <f t="shared" ref="I89:J89" si="48">1-D89</f>
        <v>0.67999999999999994</v>
      </c>
      <c r="J89" s="3">
        <f t="shared" si="48"/>
        <v>0.24320699999999995</v>
      </c>
      <c r="K89" s="16">
        <f t="shared" si="5"/>
        <v>0.24600817005560049</v>
      </c>
      <c r="L89" s="17">
        <f t="shared" si="6"/>
        <v>1.4538433941455768</v>
      </c>
      <c r="O89" s="71">
        <f t="shared" si="7"/>
        <v>0.5172230171128902</v>
      </c>
      <c r="P89" s="3">
        <f t="shared" si="8"/>
        <v>0.5172230171128902</v>
      </c>
      <c r="Q89" s="2"/>
      <c r="R89" s="71">
        <f t="shared" si="9"/>
        <v>1515.6598805033111</v>
      </c>
      <c r="S89" s="2">
        <f t="shared" si="10"/>
        <v>-3.0664911078741412E-2</v>
      </c>
      <c r="T89" s="3">
        <f t="shared" si="11"/>
        <v>-1.4023905319931353</v>
      </c>
      <c r="U89" s="2"/>
      <c r="V89" s="71">
        <f t="shared" si="12"/>
        <v>1515.6598805033111</v>
      </c>
      <c r="W89" s="2">
        <f t="shared" si="13"/>
        <v>-0.42371630142889233</v>
      </c>
      <c r="X89" s="2">
        <f t="shared" si="14"/>
        <v>106.12044451398587</v>
      </c>
      <c r="Y89" s="2">
        <f t="shared" si="15"/>
        <v>25.495085332390683</v>
      </c>
      <c r="Z89" s="2">
        <f t="shared" si="16"/>
        <v>26.05869291685633</v>
      </c>
      <c r="AA89" s="3">
        <f t="shared" si="17"/>
        <v>1.022106518849325</v>
      </c>
    </row>
    <row r="90" spans="1:27" ht="15.75" customHeight="1">
      <c r="A90" s="2">
        <f t="shared" si="1"/>
        <v>2.960367488178513E-3</v>
      </c>
      <c r="B90" s="2">
        <f>Modellek!E39</f>
        <v>64.645899999999997</v>
      </c>
      <c r="C90" s="53">
        <v>1</v>
      </c>
      <c r="D90" s="77">
        <f>Modellek!C39</f>
        <v>0.33</v>
      </c>
      <c r="E90" s="18">
        <f>Modellek!D39</f>
        <v>0.756355</v>
      </c>
      <c r="F90" s="75">
        <f t="shared" si="2"/>
        <v>0.97060992341528618</v>
      </c>
      <c r="G90" s="15">
        <f t="shared" si="3"/>
        <v>2.3613861688329321</v>
      </c>
      <c r="I90" s="71">
        <f t="shared" ref="I90:J90" si="49">1-D90</f>
        <v>0.66999999999999993</v>
      </c>
      <c r="J90" s="3">
        <f t="shared" si="49"/>
        <v>0.243645</v>
      </c>
      <c r="K90" s="16">
        <f t="shared" si="5"/>
        <v>0.24628965342815082</v>
      </c>
      <c r="L90" s="17">
        <f t="shared" si="6"/>
        <v>1.4765104772760151</v>
      </c>
      <c r="O90" s="71">
        <f t="shared" si="7"/>
        <v>0.46956728808596415</v>
      </c>
      <c r="P90" s="3">
        <f t="shared" si="8"/>
        <v>0.46956728808596415</v>
      </c>
      <c r="Q90" s="2"/>
      <c r="R90" s="71">
        <f t="shared" si="9"/>
        <v>1529.5825141038765</v>
      </c>
      <c r="S90" s="2">
        <f t="shared" si="10"/>
        <v>-2.9830618062372957E-2</v>
      </c>
      <c r="T90" s="3">
        <f t="shared" si="11"/>
        <v>-1.4012469827438896</v>
      </c>
      <c r="U90" s="2"/>
      <c r="V90" s="71">
        <f t="shared" si="12"/>
        <v>1529.5825141038765</v>
      </c>
      <c r="W90" s="2">
        <f t="shared" si="13"/>
        <v>-0.40404085913227406</v>
      </c>
      <c r="X90" s="2">
        <f t="shared" si="14"/>
        <v>105.89681287285347</v>
      </c>
      <c r="Y90" s="2">
        <f t="shared" si="15"/>
        <v>25.159445100722358</v>
      </c>
      <c r="Z90" s="2">
        <f t="shared" si="16"/>
        <v>25.721615670624772</v>
      </c>
      <c r="AA90" s="76">
        <f t="shared" si="17"/>
        <v>1.0223443151330183</v>
      </c>
    </row>
    <row r="91" spans="1:27" ht="15.75" customHeight="1">
      <c r="A91" s="2">
        <f t="shared" si="1"/>
        <v>2.9601948518659296E-3</v>
      </c>
      <c r="B91" s="2">
        <f>Modellek!E40</f>
        <v>64.665599999999998</v>
      </c>
      <c r="C91" s="53">
        <v>1</v>
      </c>
      <c r="D91" s="77">
        <f>Modellek!C40</f>
        <v>0.34</v>
      </c>
      <c r="E91" s="18">
        <f>Modellek!D40</f>
        <v>0.75600999999999996</v>
      </c>
      <c r="F91" s="75">
        <f t="shared" si="2"/>
        <v>0.97123561723046259</v>
      </c>
      <c r="G91" s="15">
        <f t="shared" si="3"/>
        <v>2.2894123568800171</v>
      </c>
      <c r="I91" s="71">
        <f t="shared" ref="I91:J91" si="50">1-D91</f>
        <v>0.65999999999999992</v>
      </c>
      <c r="J91" s="3">
        <f t="shared" si="50"/>
        <v>0.24399000000000004</v>
      </c>
      <c r="K91" s="16">
        <f t="shared" si="5"/>
        <v>0.24650729991866507</v>
      </c>
      <c r="L91" s="17">
        <f t="shared" si="6"/>
        <v>1.4996789884266899</v>
      </c>
      <c r="O91" s="71">
        <f t="shared" si="7"/>
        <v>0.42304409442961621</v>
      </c>
      <c r="P91" s="3">
        <f t="shared" si="8"/>
        <v>0.42304409442961621</v>
      </c>
      <c r="Q91" s="2"/>
      <c r="R91" s="71">
        <f t="shared" si="9"/>
        <v>1542.1625301934794</v>
      </c>
      <c r="S91" s="2">
        <f t="shared" si="10"/>
        <v>-2.9186185924251217E-2</v>
      </c>
      <c r="T91" s="3">
        <f t="shared" si="11"/>
        <v>-1.4003636716633829</v>
      </c>
      <c r="U91" s="2"/>
      <c r="V91" s="71">
        <f t="shared" si="12"/>
        <v>1542.1625301934794</v>
      </c>
      <c r="W91" s="2">
        <f t="shared" si="13"/>
        <v>-0.38507725691630301</v>
      </c>
      <c r="X91" s="2">
        <f t="shared" si="14"/>
        <v>105.67318123172105</v>
      </c>
      <c r="Y91" s="2">
        <f t="shared" si="15"/>
        <v>24.828343948633965</v>
      </c>
      <c r="Z91" s="2">
        <f t="shared" si="16"/>
        <v>25.389019669149945</v>
      </c>
      <c r="AA91" s="3">
        <f t="shared" si="17"/>
        <v>1.0225820828677068</v>
      </c>
    </row>
    <row r="92" spans="1:27" ht="15.75" customHeight="1">
      <c r="A92" s="2">
        <f t="shared" si="1"/>
        <v>2.9600704259955756E-3</v>
      </c>
      <c r="B92" s="2">
        <f>Modellek!E41</f>
        <v>64.6798</v>
      </c>
      <c r="C92" s="53">
        <v>1</v>
      </c>
      <c r="D92" s="77">
        <f>Modellek!C41</f>
        <v>0.35</v>
      </c>
      <c r="E92" s="18">
        <f>Modellek!D41</f>
        <v>0.75575499999999995</v>
      </c>
      <c r="F92" s="75">
        <f t="shared" si="2"/>
        <v>0.97168682251316651</v>
      </c>
      <c r="G92" s="15">
        <f t="shared" si="3"/>
        <v>2.2222180541825152</v>
      </c>
      <c r="I92" s="71">
        <f t="shared" ref="I92:J92" si="51">1-D92</f>
        <v>0.65</v>
      </c>
      <c r="J92" s="3">
        <f t="shared" si="51"/>
        <v>0.24424500000000005</v>
      </c>
      <c r="K92" s="16">
        <f t="shared" si="5"/>
        <v>0.24666428320036313</v>
      </c>
      <c r="L92" s="17">
        <f t="shared" si="6"/>
        <v>1.523372308249066</v>
      </c>
      <c r="O92" s="71">
        <f t="shared" si="7"/>
        <v>0.37757931940358791</v>
      </c>
      <c r="P92" s="3">
        <f t="shared" si="8"/>
        <v>0.37757931940358791</v>
      </c>
      <c r="Q92" s="2"/>
      <c r="R92" s="71">
        <f t="shared" si="9"/>
        <v>1553.4431046239292</v>
      </c>
      <c r="S92" s="2">
        <f t="shared" si="10"/>
        <v>-2.8721725499495653E-2</v>
      </c>
      <c r="T92" s="3">
        <f t="shared" si="11"/>
        <v>-1.3997270441999461</v>
      </c>
      <c r="U92" s="2"/>
      <c r="V92" s="71">
        <f t="shared" si="12"/>
        <v>1553.4431046239292</v>
      </c>
      <c r="W92" s="2">
        <f t="shared" si="13"/>
        <v>-0.36679591966897601</v>
      </c>
      <c r="X92" s="2">
        <f t="shared" si="14"/>
        <v>105.44954959058865</v>
      </c>
      <c r="Y92" s="2">
        <f t="shared" si="15"/>
        <v>24.501470457305238</v>
      </c>
      <c r="Z92" s="2">
        <f t="shared" si="16"/>
        <v>25.060596522199603</v>
      </c>
      <c r="AA92" s="3">
        <f t="shared" si="17"/>
        <v>1.0228201024044112</v>
      </c>
    </row>
    <row r="93" spans="1:27" ht="15.75" customHeight="1">
      <c r="A93" s="2">
        <f t="shared" si="1"/>
        <v>2.9599906937892591E-3</v>
      </c>
      <c r="B93" s="2">
        <f>Modellek!E42</f>
        <v>64.688900000000004</v>
      </c>
      <c r="C93" s="53">
        <v>1</v>
      </c>
      <c r="D93" s="77">
        <f>Modellek!C42</f>
        <v>0.36</v>
      </c>
      <c r="E93" s="18">
        <f>Modellek!D42</f>
        <v>0.75558700000000001</v>
      </c>
      <c r="F93" s="75">
        <f t="shared" si="2"/>
        <v>0.97197606223383015</v>
      </c>
      <c r="G93" s="15">
        <f t="shared" si="3"/>
        <v>2.1593667368248961</v>
      </c>
      <c r="I93" s="71">
        <f t="shared" ref="I93:J93" si="52">1-D93</f>
        <v>0.64</v>
      </c>
      <c r="J93" s="3">
        <f t="shared" si="52"/>
        <v>0.24441299999999999</v>
      </c>
      <c r="K93" s="16">
        <f t="shared" si="5"/>
        <v>0.24676492968632668</v>
      </c>
      <c r="L93" s="17">
        <f t="shared" si="6"/>
        <v>1.5476077292889361</v>
      </c>
      <c r="O93" s="71">
        <f t="shared" si="7"/>
        <v>0.33310466311230552</v>
      </c>
      <c r="P93" s="3">
        <f t="shared" si="8"/>
        <v>0.33310466311230552</v>
      </c>
      <c r="Q93" s="2"/>
      <c r="R93" s="71">
        <f t="shared" si="9"/>
        <v>1563.4526630139521</v>
      </c>
      <c r="S93" s="2">
        <f t="shared" si="10"/>
        <v>-2.8424102156406145E-2</v>
      </c>
      <c r="T93" s="3">
        <f t="shared" si="11"/>
        <v>-1.3993190971845249</v>
      </c>
      <c r="U93" s="2"/>
      <c r="V93" s="71">
        <f t="shared" si="12"/>
        <v>1563.4526630139521</v>
      </c>
      <c r="W93" s="2">
        <f t="shared" si="13"/>
        <v>-0.34916888205097996</v>
      </c>
      <c r="X93" s="2">
        <f t="shared" si="14"/>
        <v>105.22591794945623</v>
      </c>
      <c r="Y93" s="2">
        <f t="shared" si="15"/>
        <v>24.178412407758241</v>
      </c>
      <c r="Z93" s="2">
        <f t="shared" si="16"/>
        <v>24.735937768216388</v>
      </c>
      <c r="AA93" s="3">
        <f t="shared" si="17"/>
        <v>1.0230588076278841</v>
      </c>
    </row>
    <row r="94" spans="1:27" ht="15.75" customHeight="1">
      <c r="A94" s="2">
        <f t="shared" si="1"/>
        <v>2.9599512673623343E-3</v>
      </c>
      <c r="B94" s="2">
        <f>Modellek!E43</f>
        <v>64.693399999999997</v>
      </c>
      <c r="C94" s="53">
        <v>1</v>
      </c>
      <c r="D94" s="77">
        <f>Modellek!C43</f>
        <v>0.37</v>
      </c>
      <c r="E94" s="18">
        <f>Modellek!D43</f>
        <v>0.75550300000000004</v>
      </c>
      <c r="F94" s="75">
        <f t="shared" si="2"/>
        <v>0.97211911799207273</v>
      </c>
      <c r="G94" s="15">
        <f t="shared" si="3"/>
        <v>2.1004627542122374</v>
      </c>
      <c r="I94" s="71">
        <f t="shared" ref="I94:J94" si="53">1-D94</f>
        <v>0.63</v>
      </c>
      <c r="J94" s="3">
        <f t="shared" si="53"/>
        <v>0.24449699999999996</v>
      </c>
      <c r="K94" s="16">
        <f t="shared" si="5"/>
        <v>0.24681471278153647</v>
      </c>
      <c r="L94" s="17">
        <f t="shared" si="6"/>
        <v>1.5723960367548562</v>
      </c>
      <c r="O94" s="71">
        <f t="shared" si="7"/>
        <v>0.28955708554711895</v>
      </c>
      <c r="P94" s="3">
        <f t="shared" si="8"/>
        <v>0.28955708554711895</v>
      </c>
      <c r="Q94" s="2"/>
      <c r="R94" s="71">
        <f t="shared" si="9"/>
        <v>1572.2052946304582</v>
      </c>
      <c r="S94" s="2">
        <f t="shared" si="10"/>
        <v>-2.8276932655698712E-2</v>
      </c>
      <c r="T94" s="3">
        <f t="shared" si="11"/>
        <v>-1.3991173745400103</v>
      </c>
      <c r="U94" s="2"/>
      <c r="V94" s="71">
        <f t="shared" si="12"/>
        <v>1572.2052946304582</v>
      </c>
      <c r="W94" s="2">
        <f t="shared" si="13"/>
        <v>-0.33216969533494906</v>
      </c>
      <c r="X94" s="2">
        <f t="shared" si="14"/>
        <v>105.00228630832382</v>
      </c>
      <c r="Y94" s="2">
        <f t="shared" si="15"/>
        <v>23.858656770480355</v>
      </c>
      <c r="Z94" s="2">
        <f t="shared" si="16"/>
        <v>24.414534873557443</v>
      </c>
      <c r="AA94" s="3">
        <f t="shared" si="17"/>
        <v>1.0232988012872903</v>
      </c>
    </row>
    <row r="95" spans="1:27" ht="15.75" customHeight="1">
      <c r="A95" s="2">
        <f t="shared" si="1"/>
        <v>2.9599495151010707E-3</v>
      </c>
      <c r="B95" s="2">
        <f>Modellek!E44</f>
        <v>64.693600000000004</v>
      </c>
      <c r="C95" s="53">
        <v>1</v>
      </c>
      <c r="D95" s="77">
        <f>Modellek!C44</f>
        <v>0.38</v>
      </c>
      <c r="E95" s="18">
        <f>Modellek!D44</f>
        <v>0.75550099999999998</v>
      </c>
      <c r="F95" s="75">
        <f t="shared" si="2"/>
        <v>0.97212547641174474</v>
      </c>
      <c r="G95" s="15">
        <f t="shared" si="3"/>
        <v>2.0451686274639944</v>
      </c>
      <c r="I95" s="71">
        <f t="shared" ref="I95:J95" si="54">1-D95</f>
        <v>0.62</v>
      </c>
      <c r="J95" s="3">
        <f t="shared" si="54"/>
        <v>0.24449900000000002</v>
      </c>
      <c r="K95" s="16">
        <f t="shared" si="5"/>
        <v>0.24681692556101784</v>
      </c>
      <c r="L95" s="17">
        <f t="shared" si="6"/>
        <v>1.5977560084669316</v>
      </c>
      <c r="O95" s="71">
        <f t="shared" si="7"/>
        <v>0.24688009439152664</v>
      </c>
      <c r="P95" s="3">
        <f t="shared" si="8"/>
        <v>0.24688009439152664</v>
      </c>
      <c r="Q95" s="2"/>
      <c r="R95" s="71">
        <f t="shared" si="9"/>
        <v>1579.7279122722205</v>
      </c>
      <c r="S95" s="2">
        <f t="shared" si="10"/>
        <v>-2.827039189463364E-2</v>
      </c>
      <c r="T95" s="3">
        <f t="shared" si="11"/>
        <v>-1.3991084092334558</v>
      </c>
      <c r="U95" s="2"/>
      <c r="V95" s="71">
        <f t="shared" si="12"/>
        <v>1579.7279122722205</v>
      </c>
      <c r="W95" s="2">
        <f t="shared" si="13"/>
        <v>-0.3157753766545921</v>
      </c>
      <c r="X95" s="2">
        <f t="shared" si="14"/>
        <v>104.77865466719143</v>
      </c>
      <c r="Y95" s="2">
        <f t="shared" si="15"/>
        <v>23.541892240385966</v>
      </c>
      <c r="Z95" s="2">
        <f t="shared" si="16"/>
        <v>24.096079231726094</v>
      </c>
      <c r="AA95" s="3">
        <f t="shared" si="17"/>
        <v>1.023540460795646</v>
      </c>
    </row>
    <row r="96" spans="1:27" ht="15.75" customHeight="1">
      <c r="A96" s="2">
        <f t="shared" si="1"/>
        <v>2.9599828084198492E-3</v>
      </c>
      <c r="B96" s="2">
        <f>Modellek!E45</f>
        <v>64.689800000000005</v>
      </c>
      <c r="C96" s="53">
        <v>1</v>
      </c>
      <c r="D96" s="77">
        <f>Modellek!C45</f>
        <v>0.39</v>
      </c>
      <c r="E96" s="18">
        <f>Modellek!D45</f>
        <v>0.75557600000000003</v>
      </c>
      <c r="F96" s="75">
        <f t="shared" si="2"/>
        <v>0.97200467205513852</v>
      </c>
      <c r="G96" s="15">
        <f t="shared" si="3"/>
        <v>1.9931739164155564</v>
      </c>
      <c r="I96" s="71">
        <f t="shared" ref="I96:J96" si="55">1-D96</f>
        <v>0.61</v>
      </c>
      <c r="J96" s="3">
        <f t="shared" si="55"/>
        <v>0.24442399999999997</v>
      </c>
      <c r="K96" s="16">
        <f t="shared" si="5"/>
        <v>0.24677488562474642</v>
      </c>
      <c r="L96" s="17">
        <f t="shared" si="6"/>
        <v>1.6237271509732254</v>
      </c>
      <c r="O96" s="71">
        <f t="shared" si="7"/>
        <v>0.20500408391421682</v>
      </c>
      <c r="P96" s="3">
        <f t="shared" si="8"/>
        <v>0.20500408391421682</v>
      </c>
      <c r="Q96" s="2"/>
      <c r="R96" s="71">
        <f t="shared" si="9"/>
        <v>1586.0614696387308</v>
      </c>
      <c r="S96" s="2">
        <f t="shared" si="10"/>
        <v>-2.8394667892160826E-2</v>
      </c>
      <c r="T96" s="3">
        <f t="shared" si="11"/>
        <v>-1.399278752158198</v>
      </c>
      <c r="U96" s="2"/>
      <c r="V96" s="71">
        <f t="shared" si="12"/>
        <v>1586.0614696387308</v>
      </c>
      <c r="W96" s="2">
        <f t="shared" si="13"/>
        <v>-0.29995814942822213</v>
      </c>
      <c r="X96" s="2">
        <f t="shared" si="14"/>
        <v>104.555023026059</v>
      </c>
      <c r="Y96" s="2">
        <f t="shared" si="15"/>
        <v>23.22780750862022</v>
      </c>
      <c r="Z96" s="2">
        <f t="shared" si="16"/>
        <v>23.780262162592408</v>
      </c>
      <c r="AA96" s="3">
        <f t="shared" si="17"/>
        <v>1.0237841928803295</v>
      </c>
    </row>
    <row r="97" spans="1:27" ht="15.75" customHeight="1">
      <c r="A97" s="2">
        <f t="shared" si="1"/>
        <v>2.9600476449268926E-3</v>
      </c>
      <c r="B97" s="2">
        <f>Modellek!E46</f>
        <v>64.682400000000001</v>
      </c>
      <c r="C97" s="53">
        <v>1</v>
      </c>
      <c r="D97" s="77">
        <f>Modellek!C46</f>
        <v>0.4</v>
      </c>
      <c r="E97" s="18">
        <f>Modellek!D46</f>
        <v>0.75572600000000001</v>
      </c>
      <c r="F97" s="75">
        <f t="shared" si="2"/>
        <v>0.97176945549511295</v>
      </c>
      <c r="G97" s="15">
        <f t="shared" si="3"/>
        <v>1.944200848582343</v>
      </c>
      <c r="I97" s="71">
        <f t="shared" ref="I97:J97" si="56">1-D97</f>
        <v>0.6</v>
      </c>
      <c r="J97" s="3">
        <f t="shared" si="56"/>
        <v>0.24427399999999999</v>
      </c>
      <c r="K97" s="16">
        <f t="shared" si="5"/>
        <v>0.24669303578980653</v>
      </c>
      <c r="L97" s="17">
        <f t="shared" si="6"/>
        <v>1.6503235773555462</v>
      </c>
      <c r="O97" s="71">
        <f t="shared" si="7"/>
        <v>0.16387964169924388</v>
      </c>
      <c r="P97" s="3">
        <f t="shared" si="8"/>
        <v>0.16387964169924388</v>
      </c>
      <c r="Q97" s="2"/>
      <c r="R97" s="71">
        <f t="shared" si="9"/>
        <v>1591.2156569571462</v>
      </c>
      <c r="S97" s="2">
        <f t="shared" si="10"/>
        <v>-2.8636688359292096E-2</v>
      </c>
      <c r="T97" s="3">
        <f t="shared" si="11"/>
        <v>-1.3996104853150599</v>
      </c>
      <c r="U97" s="2"/>
      <c r="V97" s="71">
        <f t="shared" si="12"/>
        <v>1591.2156569571462</v>
      </c>
      <c r="W97" s="2">
        <f t="shared" si="13"/>
        <v>-0.28469773367891599</v>
      </c>
      <c r="X97" s="2">
        <f t="shared" si="14"/>
        <v>104.3313913849266</v>
      </c>
      <c r="Y97" s="2">
        <f t="shared" si="15"/>
        <v>22.915990399635746</v>
      </c>
      <c r="Z97" s="2">
        <f t="shared" si="16"/>
        <v>23.46667491160332</v>
      </c>
      <c r="AA97" s="3">
        <f t="shared" si="17"/>
        <v>1.0240305787515223</v>
      </c>
    </row>
    <row r="98" spans="1:27" ht="15.75" customHeight="1">
      <c r="A98" s="2">
        <f t="shared" si="1"/>
        <v>2.9601422762783672E-3</v>
      </c>
      <c r="B98" s="2">
        <f>Modellek!E47</f>
        <v>64.671599999999998</v>
      </c>
      <c r="C98" s="53">
        <v>1</v>
      </c>
      <c r="D98" s="77">
        <f>Modellek!C47</f>
        <v>0.41</v>
      </c>
      <c r="E98" s="18">
        <f>Modellek!D47</f>
        <v>0.75594899999999998</v>
      </c>
      <c r="F98" s="75">
        <f t="shared" si="2"/>
        <v>0.97142624715514436</v>
      </c>
      <c r="G98" s="15">
        <f t="shared" si="3"/>
        <v>1.898011356168372</v>
      </c>
      <c r="I98" s="71">
        <f t="shared" ref="I98:J98" si="57">1-D98</f>
        <v>0.59000000000000008</v>
      </c>
      <c r="J98" s="3">
        <f t="shared" si="57"/>
        <v>0.24405100000000002</v>
      </c>
      <c r="K98" s="16">
        <f t="shared" si="5"/>
        <v>0.24657362055317297</v>
      </c>
      <c r="L98" s="17">
        <f t="shared" si="6"/>
        <v>1.677575086028567</v>
      </c>
      <c r="O98" s="71">
        <f t="shared" si="7"/>
        <v>0.12345733386395649</v>
      </c>
      <c r="P98" s="3">
        <f t="shared" si="8"/>
        <v>0.12345733386395649</v>
      </c>
      <c r="Q98" s="2"/>
      <c r="R98" s="71">
        <f t="shared" si="9"/>
        <v>1595.2194197246681</v>
      </c>
      <c r="S98" s="2">
        <f t="shared" si="10"/>
        <v>-2.898992951052486E-2</v>
      </c>
      <c r="T98" s="3">
        <f t="shared" si="11"/>
        <v>-1.4000946665887417</v>
      </c>
      <c r="U98" s="2"/>
      <c r="V98" s="71">
        <f t="shared" si="12"/>
        <v>1595.2194197246681</v>
      </c>
      <c r="W98" s="2">
        <f t="shared" si="13"/>
        <v>-0.26997486796771275</v>
      </c>
      <c r="X98" s="2">
        <f t="shared" si="14"/>
        <v>104.10775974379419</v>
      </c>
      <c r="Y98" s="2">
        <f t="shared" si="15"/>
        <v>22.606230406961334</v>
      </c>
      <c r="Z98" s="2">
        <f t="shared" si="16"/>
        <v>23.155108648984481</v>
      </c>
      <c r="AA98" s="3">
        <f t="shared" si="17"/>
        <v>1.0242799543374612</v>
      </c>
    </row>
    <row r="99" spans="1:27" ht="15.75" customHeight="1">
      <c r="A99" s="2">
        <f t="shared" si="1"/>
        <v>2.9602623266063348E-3</v>
      </c>
      <c r="B99" s="2">
        <f>Modellek!E48</f>
        <v>64.657899999999998</v>
      </c>
      <c r="C99" s="53">
        <v>1</v>
      </c>
      <c r="D99" s="77">
        <f>Modellek!C48</f>
        <v>0.42</v>
      </c>
      <c r="E99" s="18">
        <f>Modellek!D48</f>
        <v>0.75624100000000005</v>
      </c>
      <c r="F99" s="75">
        <f t="shared" si="2"/>
        <v>0.97099101878781247</v>
      </c>
      <c r="G99" s="15">
        <f t="shared" si="3"/>
        <v>1.854367110183625</v>
      </c>
      <c r="I99" s="71">
        <f t="shared" ref="I99:J99" si="58">1-D99</f>
        <v>0.58000000000000007</v>
      </c>
      <c r="J99" s="3">
        <f t="shared" si="58"/>
        <v>0.24375899999999995</v>
      </c>
      <c r="K99" s="16">
        <f t="shared" si="5"/>
        <v>0.24642221058051272</v>
      </c>
      <c r="L99" s="17">
        <f t="shared" si="6"/>
        <v>1.7055042925756059</v>
      </c>
      <c r="O99" s="71">
        <f t="shared" si="7"/>
        <v>8.3682617575136162E-2</v>
      </c>
      <c r="P99" s="3">
        <f t="shared" si="8"/>
        <v>8.3682617575136162E-2</v>
      </c>
      <c r="Q99" s="2"/>
      <c r="R99" s="71">
        <f t="shared" si="9"/>
        <v>1598.0775210454294</v>
      </c>
      <c r="S99" s="2">
        <f t="shared" si="10"/>
        <v>-2.9438060179713697E-2</v>
      </c>
      <c r="T99" s="3">
        <f t="shared" si="11"/>
        <v>-1.4007089110421791</v>
      </c>
      <c r="U99" s="2"/>
      <c r="V99" s="71">
        <f t="shared" si="12"/>
        <v>1598.0775210454294</v>
      </c>
      <c r="W99" s="2">
        <f t="shared" si="13"/>
        <v>-0.25576761452343316</v>
      </c>
      <c r="X99" s="2">
        <f t="shared" si="14"/>
        <v>103.88412810266179</v>
      </c>
      <c r="Y99" s="2">
        <f t="shared" si="15"/>
        <v>22.298014432707109</v>
      </c>
      <c r="Z99" s="2">
        <f t="shared" si="16"/>
        <v>22.845054468929732</v>
      </c>
      <c r="AA99" s="3">
        <f t="shared" si="17"/>
        <v>1.0245331277308807</v>
      </c>
    </row>
    <row r="100" spans="1:27" ht="15.75" customHeight="1">
      <c r="A100" s="2">
        <f t="shared" si="1"/>
        <v>2.9604078020955544E-3</v>
      </c>
      <c r="B100" s="2">
        <f>Modellek!E49</f>
        <v>64.641300000000001</v>
      </c>
      <c r="C100" s="53">
        <v>1</v>
      </c>
      <c r="D100" s="77">
        <f>Modellek!C49</f>
        <v>0.43</v>
      </c>
      <c r="E100" s="18">
        <f>Modellek!D49</f>
        <v>0.756602</v>
      </c>
      <c r="F100" s="75">
        <f t="shared" si="2"/>
        <v>0.97046386818520436</v>
      </c>
      <c r="G100" s="15">
        <f t="shared" si="3"/>
        <v>1.8130912366414127</v>
      </c>
      <c r="I100" s="71">
        <f t="shared" ref="I100:J100" si="59">1-D100</f>
        <v>0.57000000000000006</v>
      </c>
      <c r="J100" s="3">
        <f t="shared" si="59"/>
        <v>0.243398</v>
      </c>
      <c r="K100" s="16">
        <f t="shared" si="5"/>
        <v>0.2462388558732167</v>
      </c>
      <c r="L100" s="17">
        <f t="shared" si="6"/>
        <v>1.7341456269094264</v>
      </c>
      <c r="O100" s="71">
        <f t="shared" si="7"/>
        <v>4.4518396026105161E-2</v>
      </c>
      <c r="P100" s="3">
        <f t="shared" si="8"/>
        <v>4.4518396026105161E-2</v>
      </c>
      <c r="Q100" s="2"/>
      <c r="R100" s="71">
        <f t="shared" si="9"/>
        <v>1599.8250925704237</v>
      </c>
      <c r="S100" s="2">
        <f t="shared" si="10"/>
        <v>-2.9981107168958684E-2</v>
      </c>
      <c r="T100" s="3">
        <f t="shared" si="11"/>
        <v>-1.4014532552911836</v>
      </c>
      <c r="U100" s="2"/>
      <c r="V100" s="71">
        <f t="shared" si="12"/>
        <v>1599.8250925704237</v>
      </c>
      <c r="W100" s="2">
        <f t="shared" si="13"/>
        <v>-0.24206246325201583</v>
      </c>
      <c r="X100" s="2">
        <f t="shared" si="14"/>
        <v>103.66049646152938</v>
      </c>
      <c r="Y100" s="2">
        <f t="shared" si="15"/>
        <v>21.991333575391305</v>
      </c>
      <c r="Z100" s="2">
        <f t="shared" si="16"/>
        <v>22.536503388781227</v>
      </c>
      <c r="AA100" s="3">
        <f t="shared" si="17"/>
        <v>1.0247902116313663</v>
      </c>
    </row>
    <row r="101" spans="1:27" ht="15.75" customHeight="1">
      <c r="A101" s="2">
        <f t="shared" si="1"/>
        <v>2.9605743277349864E-3</v>
      </c>
      <c r="B101" s="2">
        <f>Modellek!E50</f>
        <v>64.622299999999996</v>
      </c>
      <c r="C101" s="53">
        <v>1</v>
      </c>
      <c r="D101" s="77">
        <f>Modellek!C50</f>
        <v>0.44</v>
      </c>
      <c r="E101" s="18">
        <f>Modellek!D50</f>
        <v>0.75702700000000001</v>
      </c>
      <c r="F101" s="75">
        <f t="shared" si="2"/>
        <v>0.96986078051521385</v>
      </c>
      <c r="G101" s="15">
        <f t="shared" si="3"/>
        <v>1.7739823525773759</v>
      </c>
      <c r="I101" s="71">
        <f t="shared" ref="I101:J101" si="60">1-D101</f>
        <v>0.56000000000000005</v>
      </c>
      <c r="J101" s="3">
        <f t="shared" si="60"/>
        <v>0.24297299999999999</v>
      </c>
      <c r="K101" s="16">
        <f t="shared" si="5"/>
        <v>0.24602913392458239</v>
      </c>
      <c r="L101" s="17">
        <f t="shared" si="6"/>
        <v>1.7635324330160771</v>
      </c>
      <c r="O101" s="71">
        <f t="shared" si="7"/>
        <v>5.9080742222415777E-3</v>
      </c>
      <c r="P101" s="3">
        <f t="shared" si="8"/>
        <v>5.9080742222415777E-3</v>
      </c>
      <c r="Q101" s="2"/>
      <c r="R101" s="71">
        <f t="shared" si="9"/>
        <v>1600.4670625642468</v>
      </c>
      <c r="S101" s="2">
        <f t="shared" si="10"/>
        <v>-3.0602743027489297E-2</v>
      </c>
      <c r="T101" s="3">
        <f t="shared" si="11"/>
        <v>-1.4023053194743893</v>
      </c>
      <c r="U101" s="2"/>
      <c r="V101" s="71">
        <f t="shared" si="12"/>
        <v>1600.4670625642468</v>
      </c>
      <c r="W101" s="2">
        <f t="shared" si="13"/>
        <v>-0.22883777137863223</v>
      </c>
      <c r="X101" s="2">
        <f t="shared" si="14"/>
        <v>103.43686482039698</v>
      </c>
      <c r="Y101" s="2">
        <f t="shared" si="15"/>
        <v>21.685674622266291</v>
      </c>
      <c r="Z101" s="2">
        <f t="shared" si="16"/>
        <v>22.228946348198917</v>
      </c>
      <c r="AA101" s="3">
        <f t="shared" si="17"/>
        <v>1.0250521016936596</v>
      </c>
    </row>
    <row r="102" spans="1:27" ht="15.75" customHeight="1">
      <c r="A102" s="2">
        <f t="shared" si="1"/>
        <v>2.9607619106270331E-3</v>
      </c>
      <c r="B102" s="2">
        <f>Modellek!E51</f>
        <v>64.600899999999996</v>
      </c>
      <c r="C102" s="53">
        <v>1</v>
      </c>
      <c r="D102" s="77">
        <f>Modellek!C51</f>
        <v>0.45</v>
      </c>
      <c r="E102" s="18">
        <f>Modellek!D51</f>
        <v>0.75751599999999997</v>
      </c>
      <c r="F102" s="75">
        <f t="shared" si="2"/>
        <v>0.9691818678943086</v>
      </c>
      <c r="G102" s="15">
        <f t="shared" si="3"/>
        <v>1.7368968040500568</v>
      </c>
      <c r="I102" s="71">
        <f t="shared" ref="I102:J102" si="61">1-D102</f>
        <v>0.55000000000000004</v>
      </c>
      <c r="J102" s="3">
        <f t="shared" si="61"/>
        <v>0.24248400000000003</v>
      </c>
      <c r="K102" s="16">
        <f t="shared" si="5"/>
        <v>0.24579310201628388</v>
      </c>
      <c r="L102" s="17">
        <f t="shared" si="6"/>
        <v>1.7937037141538315</v>
      </c>
      <c r="O102" s="71">
        <f t="shared" si="7"/>
        <v>-3.2182521191734398E-2</v>
      </c>
      <c r="P102" s="3">
        <f t="shared" si="8"/>
        <v>3.2182521191734398E-2</v>
      </c>
      <c r="Q102" s="2"/>
      <c r="R102" s="71">
        <f t="shared" si="9"/>
        <v>1600.0344443687345</v>
      </c>
      <c r="S102" s="2">
        <f t="shared" si="10"/>
        <v>-3.1302998536778509E-2</v>
      </c>
      <c r="T102" s="3">
        <f t="shared" si="11"/>
        <v>-1.4032651456439713</v>
      </c>
      <c r="U102" s="2"/>
      <c r="V102" s="71">
        <f t="shared" si="12"/>
        <v>1600.0344443687345</v>
      </c>
      <c r="W102" s="2">
        <f t="shared" si="13"/>
        <v>-0.21608171774520088</v>
      </c>
      <c r="X102" s="2">
        <f t="shared" si="14"/>
        <v>103.21323317926456</v>
      </c>
      <c r="Y102" s="2">
        <f t="shared" si="15"/>
        <v>21.381028546885631</v>
      </c>
      <c r="Z102" s="2">
        <f t="shared" si="16"/>
        <v>21.922374208318558</v>
      </c>
      <c r="AA102" s="3">
        <f t="shared" si="17"/>
        <v>1.0253189719215721</v>
      </c>
    </row>
    <row r="103" spans="1:27" ht="15.75" customHeight="1">
      <c r="A103" s="2">
        <f t="shared" si="1"/>
        <v>2.9609661751068021E-3</v>
      </c>
      <c r="B103" s="2">
        <f>Modellek!E52</f>
        <v>64.577600000000004</v>
      </c>
      <c r="C103" s="53">
        <v>1</v>
      </c>
      <c r="D103" s="77">
        <f>Modellek!C52</f>
        <v>0.46</v>
      </c>
      <c r="E103" s="18">
        <f>Modellek!D52</f>
        <v>0.75806600000000002</v>
      </c>
      <c r="F103" s="75">
        <f t="shared" si="2"/>
        <v>0.96844310492989627</v>
      </c>
      <c r="G103" s="15">
        <f t="shared" si="3"/>
        <v>1.7016689538377008</v>
      </c>
      <c r="I103" s="71">
        <f t="shared" ref="I103:J103" si="62">1-D103</f>
        <v>0.54</v>
      </c>
      <c r="J103" s="3">
        <f t="shared" si="62"/>
        <v>0.24193399999999998</v>
      </c>
      <c r="K103" s="16">
        <f t="shared" si="5"/>
        <v>0.24553633218957455</v>
      </c>
      <c r="L103" s="17">
        <f t="shared" si="6"/>
        <v>1.824682815494745</v>
      </c>
      <c r="O103" s="71">
        <f t="shared" si="7"/>
        <v>-6.9796665176005579E-2</v>
      </c>
      <c r="P103" s="3">
        <f t="shared" si="8"/>
        <v>6.9796665176005579E-2</v>
      </c>
      <c r="Q103" s="2"/>
      <c r="R103" s="71">
        <f t="shared" si="9"/>
        <v>1598.5180098653263</v>
      </c>
      <c r="S103" s="2">
        <f t="shared" si="10"/>
        <v>-3.2065543415763224E-2</v>
      </c>
      <c r="T103" s="3">
        <f t="shared" si="11"/>
        <v>-1.4043103500718319</v>
      </c>
      <c r="U103" s="2"/>
      <c r="V103" s="71">
        <f t="shared" si="12"/>
        <v>1598.5180098653263</v>
      </c>
      <c r="W103" s="2">
        <f t="shared" si="13"/>
        <v>-0.20377803279037796</v>
      </c>
      <c r="X103" s="2">
        <f t="shared" si="14"/>
        <v>102.98960153813215</v>
      </c>
      <c r="Y103" s="2">
        <f t="shared" si="15"/>
        <v>21.076881989344404</v>
      </c>
      <c r="Z103" s="2">
        <f t="shared" si="16"/>
        <v>21.616277750899485</v>
      </c>
      <c r="AA103" s="3">
        <f t="shared" si="17"/>
        <v>1.0255918195977838</v>
      </c>
    </row>
    <row r="104" spans="1:27" ht="15.75" customHeight="1">
      <c r="A104" s="2">
        <f t="shared" si="1"/>
        <v>2.9611880049380773E-3</v>
      </c>
      <c r="B104" s="2">
        <f>Modellek!E53</f>
        <v>64.552300000000002</v>
      </c>
      <c r="C104" s="53">
        <v>1</v>
      </c>
      <c r="D104" s="77">
        <f>Modellek!C53</f>
        <v>0.47</v>
      </c>
      <c r="E104" s="18">
        <f>Modellek!D53</f>
        <v>0.75867499999999999</v>
      </c>
      <c r="F104" s="75">
        <f t="shared" si="2"/>
        <v>0.96764143266372016</v>
      </c>
      <c r="G104" s="15">
        <f t="shared" si="3"/>
        <v>1.6681821108217785</v>
      </c>
      <c r="I104" s="71">
        <f t="shared" ref="I104:J104" si="63">1-D104</f>
        <v>0.53</v>
      </c>
      <c r="J104" s="3">
        <f t="shared" si="63"/>
        <v>0.24132500000000001</v>
      </c>
      <c r="K104" s="16">
        <f t="shared" si="5"/>
        <v>0.24525777943524144</v>
      </c>
      <c r="L104" s="17">
        <f t="shared" si="6"/>
        <v>1.8565371900852261</v>
      </c>
      <c r="O104" s="71">
        <f t="shared" si="7"/>
        <v>-0.1069785496724464</v>
      </c>
      <c r="P104" s="3">
        <f t="shared" si="8"/>
        <v>0.1069785496724464</v>
      </c>
      <c r="Q104" s="2"/>
      <c r="R104" s="71">
        <f t="shared" si="9"/>
        <v>1595.9651517559794</v>
      </c>
      <c r="S104" s="2">
        <f t="shared" si="10"/>
        <v>-3.2893681130233991E-2</v>
      </c>
      <c r="T104" s="3">
        <f t="shared" si="11"/>
        <v>-1.4054454606106277</v>
      </c>
      <c r="U104" s="2"/>
      <c r="V104" s="71">
        <f t="shared" si="12"/>
        <v>1595.9651517559794</v>
      </c>
      <c r="W104" s="2">
        <f t="shared" si="13"/>
        <v>-0.19191301580175343</v>
      </c>
      <c r="X104" s="2">
        <f t="shared" si="14"/>
        <v>102.76596989699974</v>
      </c>
      <c r="Y104" s="2">
        <f t="shared" si="15"/>
        <v>20.773326629152709</v>
      </c>
      <c r="Z104" s="2">
        <f t="shared" si="16"/>
        <v>21.310747677460938</v>
      </c>
      <c r="AA104" s="3">
        <f t="shared" si="17"/>
        <v>1.0258707263358593</v>
      </c>
    </row>
    <row r="105" spans="1:27" ht="15.75" customHeight="1">
      <c r="A105" s="2">
        <f t="shared" si="1"/>
        <v>2.9614230229910083E-3</v>
      </c>
      <c r="B105" s="2">
        <f>Modellek!E54</f>
        <v>64.525499999999994</v>
      </c>
      <c r="C105" s="53">
        <v>1</v>
      </c>
      <c r="D105" s="77">
        <f>Modellek!C54</f>
        <v>0.48</v>
      </c>
      <c r="E105" s="18">
        <f>Modellek!D54</f>
        <v>0.75934299999999999</v>
      </c>
      <c r="F105" s="75">
        <f t="shared" si="2"/>
        <v>0.96679280229614906</v>
      </c>
      <c r="G105" s="15">
        <f t="shared" si="3"/>
        <v>1.6363015731769424</v>
      </c>
      <c r="I105" s="71">
        <f t="shared" ref="I105:J105" si="64">1-D105</f>
        <v>0.52</v>
      </c>
      <c r="J105" s="3">
        <f t="shared" si="64"/>
        <v>0.24065700000000001</v>
      </c>
      <c r="K105" s="16">
        <f t="shared" si="5"/>
        <v>0.24496300376908198</v>
      </c>
      <c r="L105" s="17">
        <f t="shared" si="6"/>
        <v>1.8892727308046493</v>
      </c>
      <c r="O105" s="71">
        <f t="shared" si="7"/>
        <v>-0.14375339962599706</v>
      </c>
      <c r="P105" s="3">
        <f t="shared" si="8"/>
        <v>0.14375339962599706</v>
      </c>
      <c r="Q105" s="2"/>
      <c r="R105" s="71">
        <f t="shared" si="9"/>
        <v>1592.3494626700312</v>
      </c>
      <c r="S105" s="2">
        <f t="shared" si="10"/>
        <v>-3.3771075054178652E-2</v>
      </c>
      <c r="T105" s="3">
        <f t="shared" si="11"/>
        <v>-1.4066480848639717</v>
      </c>
      <c r="U105" s="2"/>
      <c r="V105" s="71">
        <f t="shared" si="12"/>
        <v>1592.3494626700312</v>
      </c>
      <c r="W105" s="2">
        <f t="shared" si="13"/>
        <v>-0.18047679547420412</v>
      </c>
      <c r="X105" s="2">
        <f t="shared" si="14"/>
        <v>102.54233825586732</v>
      </c>
      <c r="Y105" s="2">
        <f t="shared" si="15"/>
        <v>20.469848937604773</v>
      </c>
      <c r="Z105" s="2">
        <f t="shared" si="16"/>
        <v>21.005274608406694</v>
      </c>
      <c r="AA105" s="3">
        <f t="shared" si="17"/>
        <v>1.0261567963903389</v>
      </c>
    </row>
    <row r="106" spans="1:27" ht="15.75" customHeight="1">
      <c r="A106" s="2">
        <f t="shared" si="1"/>
        <v>2.9616721126880701E-3</v>
      </c>
      <c r="B106" s="2">
        <f>Modellek!E55</f>
        <v>64.497100000000003</v>
      </c>
      <c r="C106" s="53">
        <v>1</v>
      </c>
      <c r="D106" s="77">
        <f>Modellek!C55</f>
        <v>0.49</v>
      </c>
      <c r="E106" s="18">
        <f>Modellek!D55</f>
        <v>0.76006700000000005</v>
      </c>
      <c r="F106" s="75">
        <f t="shared" si="2"/>
        <v>0.9658941491929387</v>
      </c>
      <c r="G106" s="15">
        <f t="shared" si="3"/>
        <v>1.605928707771163</v>
      </c>
      <c r="I106" s="71">
        <f t="shared" ref="I106:J106" si="65">1-D106</f>
        <v>0.51</v>
      </c>
      <c r="J106" s="3">
        <f t="shared" si="65"/>
        <v>0.23993299999999995</v>
      </c>
      <c r="K106" s="16">
        <f t="shared" si="5"/>
        <v>0.24465095721400851</v>
      </c>
      <c r="L106" s="17">
        <f t="shared" si="6"/>
        <v>1.9229716821976939</v>
      </c>
      <c r="O106" s="71">
        <f t="shared" si="7"/>
        <v>-0.18016951728884353</v>
      </c>
      <c r="P106" s="3">
        <f t="shared" si="8"/>
        <v>0.18016951728884353</v>
      </c>
      <c r="Q106" s="2"/>
      <c r="R106" s="71">
        <f t="shared" si="9"/>
        <v>1587.7193974083648</v>
      </c>
      <c r="S106" s="2">
        <f t="shared" si="10"/>
        <v>-3.470102717837726E-2</v>
      </c>
      <c r="T106" s="3">
        <f t="shared" si="11"/>
        <v>-1.4079227486692978</v>
      </c>
      <c r="U106" s="2"/>
      <c r="V106" s="71">
        <f t="shared" si="12"/>
        <v>1587.7193974083648</v>
      </c>
      <c r="W106" s="2">
        <f t="shared" si="13"/>
        <v>-0.16945542795829682</v>
      </c>
      <c r="X106" s="2">
        <f t="shared" si="14"/>
        <v>102.31870661473491</v>
      </c>
      <c r="Y106" s="2">
        <f t="shared" si="15"/>
        <v>20.166540433659662</v>
      </c>
      <c r="Z106" s="2">
        <f t="shared" si="16"/>
        <v>20.699949082139312</v>
      </c>
      <c r="AA106" s="3">
        <f t="shared" si="17"/>
        <v>1.0264501811916806</v>
      </c>
    </row>
    <row r="107" spans="1:27" ht="15.75" customHeight="1">
      <c r="A107" s="2">
        <f t="shared" si="1"/>
        <v>2.9619317719016347E-3</v>
      </c>
      <c r="B107" s="2">
        <f>Modellek!E56</f>
        <v>64.467500000000001</v>
      </c>
      <c r="C107" s="53">
        <v>1</v>
      </c>
      <c r="D107" s="77">
        <f>Modellek!C56</f>
        <v>0.5</v>
      </c>
      <c r="E107" s="18">
        <f>Modellek!D56</f>
        <v>0.76084700000000005</v>
      </c>
      <c r="F107" s="75">
        <f t="shared" si="2"/>
        <v>0.96495822728223279</v>
      </c>
      <c r="G107" s="15">
        <f t="shared" si="3"/>
        <v>1.5769532369145054</v>
      </c>
      <c r="I107" s="71">
        <f t="shared" ref="I107:J107" si="66">1-D107</f>
        <v>0.5</v>
      </c>
      <c r="J107" s="3">
        <f t="shared" si="66"/>
        <v>0.23915299999999995</v>
      </c>
      <c r="K107" s="16">
        <f t="shared" si="5"/>
        <v>0.24432608410908269</v>
      </c>
      <c r="L107" s="17">
        <f t="shared" si="6"/>
        <v>1.9576542625160469</v>
      </c>
      <c r="O107" s="71">
        <f t="shared" si="7"/>
        <v>-0.21625229731268666</v>
      </c>
      <c r="P107" s="3">
        <f t="shared" si="8"/>
        <v>0.21625229731268666</v>
      </c>
      <c r="Q107" s="2"/>
      <c r="R107" s="71">
        <f t="shared" si="9"/>
        <v>1582.0564810548897</v>
      </c>
      <c r="S107" s="2">
        <f t="shared" si="10"/>
        <v>-3.5670466370526899E-2</v>
      </c>
      <c r="T107" s="3">
        <f t="shared" si="11"/>
        <v>-1.4092515356072222</v>
      </c>
      <c r="U107" s="2"/>
      <c r="V107" s="71">
        <f t="shared" si="12"/>
        <v>1582.0564810548897</v>
      </c>
      <c r="W107" s="2">
        <f t="shared" si="13"/>
        <v>-0.15884019798437923</v>
      </c>
      <c r="X107" s="2">
        <f t="shared" si="14"/>
        <v>102.09507497360251</v>
      </c>
      <c r="Y107" s="2">
        <f t="shared" si="15"/>
        <v>19.862988261810386</v>
      </c>
      <c r="Z107" s="2">
        <f t="shared" si="16"/>
        <v>20.394361554161151</v>
      </c>
      <c r="AA107" s="3">
        <f t="shared" si="17"/>
        <v>1.0267519310461664</v>
      </c>
    </row>
    <row r="108" spans="1:27" ht="15.75" customHeight="1">
      <c r="A108" s="2">
        <f t="shared" si="1"/>
        <v>2.9622020061809314E-3</v>
      </c>
      <c r="B108" s="2">
        <f>Modellek!E57</f>
        <v>64.436700000000002</v>
      </c>
      <c r="C108" s="53">
        <v>1</v>
      </c>
      <c r="D108" s="77">
        <f>Modellek!C57</f>
        <v>0.51</v>
      </c>
      <c r="E108" s="18">
        <f>Modellek!D57</f>
        <v>0.76168199999999997</v>
      </c>
      <c r="F108" s="75">
        <f t="shared" si="2"/>
        <v>0.96398512335745989</v>
      </c>
      <c r="G108" s="15">
        <f t="shared" si="3"/>
        <v>1.549291665876932</v>
      </c>
      <c r="I108" s="71">
        <f t="shared" ref="I108:J108" si="67">1-D108</f>
        <v>0.49</v>
      </c>
      <c r="J108" s="3">
        <f t="shared" si="67"/>
        <v>0.23831800000000003</v>
      </c>
      <c r="K108" s="16">
        <f t="shared" si="5"/>
        <v>0.243988428608407</v>
      </c>
      <c r="L108" s="17">
        <f t="shared" si="6"/>
        <v>1.9933866047668956</v>
      </c>
      <c r="O108" s="71">
        <f t="shared" si="7"/>
        <v>-0.25203716701408074</v>
      </c>
      <c r="P108" s="3">
        <f t="shared" si="8"/>
        <v>0.25203716701408074</v>
      </c>
      <c r="Q108" s="2"/>
      <c r="R108" s="71">
        <f t="shared" si="9"/>
        <v>1575.3872754076554</v>
      </c>
      <c r="S108" s="2">
        <f t="shared" si="10"/>
        <v>-3.6679416692474175E-2</v>
      </c>
      <c r="T108" s="3">
        <f t="shared" si="11"/>
        <v>-1.4106344785495131</v>
      </c>
      <c r="U108" s="2"/>
      <c r="V108" s="71">
        <f t="shared" si="12"/>
        <v>1575.3872754076554</v>
      </c>
      <c r="W108" s="2">
        <f t="shared" si="13"/>
        <v>-0.1486213484428289</v>
      </c>
      <c r="X108" s="2">
        <f t="shared" si="14"/>
        <v>101.87144333247011</v>
      </c>
      <c r="Y108" s="2">
        <f t="shared" si="15"/>
        <v>19.559182909648431</v>
      </c>
      <c r="Z108" s="2">
        <f t="shared" si="16"/>
        <v>20.088502396165552</v>
      </c>
      <c r="AA108" s="3">
        <f t="shared" si="17"/>
        <v>1.027062453935947</v>
      </c>
    </row>
    <row r="109" spans="1:27" ht="15.75" customHeight="1">
      <c r="A109" s="2">
        <f t="shared" si="1"/>
        <v>2.9624810660428868E-3</v>
      </c>
      <c r="B109" s="2">
        <f>Modellek!E58</f>
        <v>64.404899999999998</v>
      </c>
      <c r="C109" s="53">
        <v>1</v>
      </c>
      <c r="D109" s="77">
        <f>Modellek!C58</f>
        <v>0.52</v>
      </c>
      <c r="E109" s="18">
        <f>Modellek!D58</f>
        <v>0.762571</v>
      </c>
      <c r="F109" s="75">
        <f t="shared" si="2"/>
        <v>0.96298123877297781</v>
      </c>
      <c r="G109" s="15">
        <f t="shared" si="3"/>
        <v>1.5228569708962052</v>
      </c>
      <c r="I109" s="71">
        <f t="shared" ref="I109:J109" si="68">1-D109</f>
        <v>0.48</v>
      </c>
      <c r="J109" s="3">
        <f t="shared" si="68"/>
        <v>0.237429</v>
      </c>
      <c r="K109" s="16">
        <f t="shared" si="5"/>
        <v>0.24364022521046391</v>
      </c>
      <c r="L109" s="17">
        <f t="shared" si="6"/>
        <v>2.0302220192610294</v>
      </c>
      <c r="O109" s="71">
        <f t="shared" si="7"/>
        <v>-0.28755699940499729</v>
      </c>
      <c r="P109" s="3">
        <f t="shared" si="8"/>
        <v>0.28755699940499729</v>
      </c>
      <c r="Q109" s="2"/>
      <c r="R109" s="71">
        <f t="shared" si="9"/>
        <v>1567.7161475303719</v>
      </c>
      <c r="S109" s="2">
        <f t="shared" si="10"/>
        <v>-3.7721349437156118E-2</v>
      </c>
      <c r="T109" s="3">
        <f t="shared" si="11"/>
        <v>-1.4120626286567697</v>
      </c>
      <c r="U109" s="2"/>
      <c r="V109" s="71">
        <f t="shared" si="12"/>
        <v>1567.7161475303719</v>
      </c>
      <c r="W109" s="2">
        <f t="shared" si="13"/>
        <v>-0.13878964698573337</v>
      </c>
      <c r="X109" s="2">
        <f t="shared" si="14"/>
        <v>101.64781169133769</v>
      </c>
      <c r="Y109" s="2">
        <f t="shared" si="15"/>
        <v>19.254913053382747</v>
      </c>
      <c r="Z109" s="2">
        <f t="shared" si="16"/>
        <v>19.782161895113916</v>
      </c>
      <c r="AA109" s="3">
        <f t="shared" si="17"/>
        <v>1.027382561545171</v>
      </c>
    </row>
    <row r="110" spans="1:27" ht="15.75" customHeight="1">
      <c r="A110" s="2">
        <f t="shared" si="1"/>
        <v>2.9627672008634689E-3</v>
      </c>
      <c r="B110" s="2">
        <f>Modellek!E59</f>
        <v>64.372299999999996</v>
      </c>
      <c r="C110" s="53">
        <v>1</v>
      </c>
      <c r="D110" s="77">
        <f>Modellek!C59</f>
        <v>0.53</v>
      </c>
      <c r="E110" s="18">
        <f>Modellek!D59</f>
        <v>0.76351400000000003</v>
      </c>
      <c r="F110" s="75">
        <f t="shared" si="2"/>
        <v>0.96195295681340487</v>
      </c>
      <c r="G110" s="15">
        <f t="shared" si="3"/>
        <v>1.4975705855745169</v>
      </c>
      <c r="I110" s="71">
        <f t="shared" ref="I110:J110" si="69">1-D110</f>
        <v>0.47</v>
      </c>
      <c r="J110" s="3">
        <f t="shared" si="69"/>
        <v>0.23648599999999997</v>
      </c>
      <c r="K110" s="16">
        <f t="shared" si="5"/>
        <v>0.24328369916808609</v>
      </c>
      <c r="L110" s="17">
        <f t="shared" si="6"/>
        <v>2.0682096821457088</v>
      </c>
      <c r="O110" s="71">
        <f t="shared" si="7"/>
        <v>-0.32283915968802451</v>
      </c>
      <c r="P110" s="3">
        <f t="shared" si="8"/>
        <v>0.32283915968802451</v>
      </c>
      <c r="Q110" s="2"/>
      <c r="R110" s="71">
        <f t="shared" si="9"/>
        <v>1559.0426411368012</v>
      </c>
      <c r="S110" s="2">
        <f t="shared" si="10"/>
        <v>-3.8789730953512111E-2</v>
      </c>
      <c r="T110" s="3">
        <f t="shared" si="11"/>
        <v>-1.413527030335312</v>
      </c>
      <c r="U110" s="2"/>
      <c r="V110" s="71">
        <f t="shared" si="12"/>
        <v>1559.0426411368012</v>
      </c>
      <c r="W110" s="2">
        <f t="shared" si="13"/>
        <v>-0.12933767110394084</v>
      </c>
      <c r="X110" s="2">
        <f t="shared" si="14"/>
        <v>101.42418005020528</v>
      </c>
      <c r="Y110" s="2">
        <f t="shared" si="15"/>
        <v>18.949967269639831</v>
      </c>
      <c r="Z110" s="2">
        <f t="shared" si="16"/>
        <v>19.475130252301994</v>
      </c>
      <c r="AA110" s="3">
        <f t="shared" si="17"/>
        <v>1.0277131340223231</v>
      </c>
    </row>
    <row r="111" spans="1:27" ht="15.75" customHeight="1">
      <c r="A111" s="2">
        <f t="shared" si="1"/>
        <v>2.9630604147277144E-3</v>
      </c>
      <c r="B111" s="2">
        <f>Modellek!E60</f>
        <v>64.338899999999995</v>
      </c>
      <c r="C111" s="53">
        <v>1</v>
      </c>
      <c r="D111" s="77">
        <f>Modellek!C60</f>
        <v>0.54</v>
      </c>
      <c r="E111" s="18">
        <f>Modellek!D60</f>
        <v>0.76451000000000002</v>
      </c>
      <c r="F111" s="75">
        <f t="shared" si="2"/>
        <v>0.96090034086681297</v>
      </c>
      <c r="G111" s="15">
        <f t="shared" si="3"/>
        <v>1.4733674232877523</v>
      </c>
      <c r="I111" s="71">
        <f t="shared" ref="I111:J111" si="70">1-D111</f>
        <v>0.45999999999999996</v>
      </c>
      <c r="J111" s="3">
        <f t="shared" si="70"/>
        <v>0.23548999999999998</v>
      </c>
      <c r="K111" s="16">
        <f t="shared" si="5"/>
        <v>0.24291888260928671</v>
      </c>
      <c r="L111" s="17">
        <f t="shared" si="6"/>
        <v>2.1074309955232957</v>
      </c>
      <c r="O111" s="71">
        <f t="shared" si="7"/>
        <v>-0.35791912288820005</v>
      </c>
      <c r="P111" s="3">
        <f t="shared" si="8"/>
        <v>0.35791912288820005</v>
      </c>
      <c r="Q111" s="2"/>
      <c r="R111" s="71">
        <f t="shared" si="9"/>
        <v>1549.3897524824163</v>
      </c>
      <c r="S111" s="2">
        <f t="shared" si="10"/>
        <v>-3.9884578961946936E-2</v>
      </c>
      <c r="T111" s="3">
        <f t="shared" si="11"/>
        <v>-1.4150277077933817</v>
      </c>
      <c r="U111" s="2"/>
      <c r="V111" s="71">
        <f t="shared" si="12"/>
        <v>1549.3897524824163</v>
      </c>
      <c r="W111" s="2">
        <f t="shared" si="13"/>
        <v>-0.12025707656390422</v>
      </c>
      <c r="X111" s="2">
        <f t="shared" si="14"/>
        <v>101.20054840907287</v>
      </c>
      <c r="Y111" s="2">
        <f t="shared" si="15"/>
        <v>18.644335772712534</v>
      </c>
      <c r="Z111" s="2">
        <f t="shared" si="16"/>
        <v>19.167397582413685</v>
      </c>
      <c r="AA111" s="3">
        <f t="shared" si="17"/>
        <v>1.0280547301913912</v>
      </c>
    </row>
    <row r="112" spans="1:27" ht="15.75" customHeight="1">
      <c r="A112" s="2">
        <f t="shared" si="1"/>
        <v>2.9633589555226494E-3</v>
      </c>
      <c r="B112" s="2">
        <f>Modellek!E61</f>
        <v>64.304900000000004</v>
      </c>
      <c r="C112" s="53">
        <v>1</v>
      </c>
      <c r="D112" s="77">
        <f>Modellek!C61</f>
        <v>0.55000000000000004</v>
      </c>
      <c r="E112" s="18">
        <f>Modellek!D61</f>
        <v>0.76555899999999999</v>
      </c>
      <c r="F112" s="75">
        <f t="shared" si="2"/>
        <v>0.95982975061198872</v>
      </c>
      <c r="G112" s="15">
        <f t="shared" si="3"/>
        <v>1.4501795278360154</v>
      </c>
      <c r="I112" s="71">
        <f t="shared" ref="I112:J112" si="71">1-D112</f>
        <v>0.44999999999999996</v>
      </c>
      <c r="J112" s="3">
        <f t="shared" si="71"/>
        <v>0.23444100000000001</v>
      </c>
      <c r="K112" s="16">
        <f t="shared" si="5"/>
        <v>0.24254798870305602</v>
      </c>
      <c r="L112" s="17">
        <f t="shared" si="6"/>
        <v>2.1479460736234746</v>
      </c>
      <c r="O112" s="71">
        <f t="shared" si="7"/>
        <v>-0.39282470987295576</v>
      </c>
      <c r="P112" s="3">
        <f t="shared" si="8"/>
        <v>0.39282470987295576</v>
      </c>
      <c r="Q112" s="2"/>
      <c r="R112" s="71">
        <f t="shared" si="9"/>
        <v>1538.7551340946923</v>
      </c>
      <c r="S112" s="2">
        <f t="shared" si="10"/>
        <v>-4.0999353359916085E-2</v>
      </c>
      <c r="T112" s="3">
        <f t="shared" si="11"/>
        <v>-1.4165556966235571</v>
      </c>
      <c r="U112" s="2"/>
      <c r="V112" s="71">
        <f t="shared" si="12"/>
        <v>1538.7551340946923</v>
      </c>
      <c r="W112" s="2">
        <f t="shared" si="13"/>
        <v>-0.11154122731665117</v>
      </c>
      <c r="X112" s="2">
        <f t="shared" si="14"/>
        <v>100.97691676794045</v>
      </c>
      <c r="Y112" s="2">
        <f t="shared" si="15"/>
        <v>18.337806946663299</v>
      </c>
      <c r="Z112" s="2">
        <f t="shared" si="16"/>
        <v>18.858753912561099</v>
      </c>
      <c r="AA112" s="3">
        <f t="shared" si="17"/>
        <v>1.028408356976001</v>
      </c>
    </row>
    <row r="113" spans="1:27" ht="15.75" customHeight="1">
      <c r="A113" s="2">
        <f t="shared" si="1"/>
        <v>2.9636610697927369E-3</v>
      </c>
      <c r="B113" s="2">
        <f>Modellek!E62</f>
        <v>64.270499999999998</v>
      </c>
      <c r="C113" s="53">
        <v>1</v>
      </c>
      <c r="D113" s="77">
        <f>Modellek!C62</f>
        <v>0.56000000000000005</v>
      </c>
      <c r="E113" s="18">
        <f>Modellek!D62</f>
        <v>0.76666199999999995</v>
      </c>
      <c r="F113" s="75">
        <f t="shared" si="2"/>
        <v>0.95874752458268819</v>
      </c>
      <c r="G113" s="15">
        <f t="shared" si="3"/>
        <v>1.4279455754633463</v>
      </c>
      <c r="I113" s="71">
        <f t="shared" ref="I113:J113" si="72">1-D113</f>
        <v>0.43999999999999995</v>
      </c>
      <c r="J113" s="3">
        <f t="shared" si="72"/>
        <v>0.23333800000000005</v>
      </c>
      <c r="K113" s="16">
        <f t="shared" si="5"/>
        <v>0.24217321982686962</v>
      </c>
      <c r="L113" s="17">
        <f t="shared" si="6"/>
        <v>2.1898112299236034</v>
      </c>
      <c r="O113" s="71">
        <f t="shared" si="7"/>
        <v>-0.42757859296090162</v>
      </c>
      <c r="P113" s="3">
        <f t="shared" si="8"/>
        <v>0.42757859296090162</v>
      </c>
      <c r="Q113" s="2"/>
      <c r="R113" s="71">
        <f t="shared" si="9"/>
        <v>1527.1325380833975</v>
      </c>
      <c r="S113" s="2">
        <f t="shared" si="10"/>
        <v>-4.2127508225581124E-2</v>
      </c>
      <c r="T113" s="3">
        <f t="shared" si="11"/>
        <v>-1.4181020244683804</v>
      </c>
      <c r="U113" s="2"/>
      <c r="V113" s="71">
        <f t="shared" si="12"/>
        <v>1527.1325380833975</v>
      </c>
      <c r="W113" s="2">
        <f t="shared" si="13"/>
        <v>-0.10318496369914609</v>
      </c>
      <c r="X113" s="2">
        <f t="shared" si="14"/>
        <v>100.75328512680805</v>
      </c>
      <c r="Y113" s="2">
        <f t="shared" si="15"/>
        <v>18.030169069619685</v>
      </c>
      <c r="Z113" s="2">
        <f t="shared" si="16"/>
        <v>18.548989181313402</v>
      </c>
      <c r="AA113" s="3">
        <f t="shared" si="17"/>
        <v>1.0287751107430221</v>
      </c>
    </row>
    <row r="114" spans="1:27" ht="15.75" customHeight="1">
      <c r="A114" s="2">
        <f t="shared" si="1"/>
        <v>2.9639676382157394E-3</v>
      </c>
      <c r="B114" s="2">
        <f>Modellek!E63</f>
        <v>64.235600000000005</v>
      </c>
      <c r="C114" s="53">
        <v>1</v>
      </c>
      <c r="D114" s="77">
        <f>Modellek!C63</f>
        <v>0.56999999999999995</v>
      </c>
      <c r="E114" s="18">
        <f>Modellek!D63</f>
        <v>0.76781900000000003</v>
      </c>
      <c r="F114" s="75">
        <f t="shared" si="2"/>
        <v>0.9576505540659338</v>
      </c>
      <c r="G114" s="15">
        <f t="shared" si="3"/>
        <v>1.4066204749464792</v>
      </c>
      <c r="I114" s="71">
        <f t="shared" ref="I114:J114" si="73">1-D114</f>
        <v>0.43000000000000005</v>
      </c>
      <c r="J114" s="3">
        <f t="shared" si="73"/>
        <v>0.23218099999999997</v>
      </c>
      <c r="K114" s="16">
        <f t="shared" si="5"/>
        <v>0.24179350530837268</v>
      </c>
      <c r="L114" s="17">
        <f t="shared" si="6"/>
        <v>2.2331278636489951</v>
      </c>
      <c r="O114" s="71">
        <f t="shared" si="7"/>
        <v>-0.46221323102036244</v>
      </c>
      <c r="P114" s="3">
        <f t="shared" si="8"/>
        <v>0.46221323102036244</v>
      </c>
      <c r="Q114" s="2"/>
      <c r="R114" s="71">
        <f t="shared" si="9"/>
        <v>1514.5493346941266</v>
      </c>
      <c r="S114" s="2">
        <f t="shared" si="10"/>
        <v>-4.3272333665332882E-2</v>
      </c>
      <c r="T114" s="3">
        <f t="shared" si="11"/>
        <v>-1.4196712009290371</v>
      </c>
      <c r="U114" s="2"/>
      <c r="V114" s="71">
        <f t="shared" si="12"/>
        <v>1514.5493346941266</v>
      </c>
      <c r="W114" s="2">
        <f t="shared" si="13"/>
        <v>-9.5182156125101891E-2</v>
      </c>
      <c r="X114" s="2">
        <f t="shared" si="14"/>
        <v>100.52965348567564</v>
      </c>
      <c r="Y114" s="2">
        <f t="shared" si="15"/>
        <v>17.721512943208182</v>
      </c>
      <c r="Z114" s="2">
        <f t="shared" si="16"/>
        <v>18.238193237712039</v>
      </c>
      <c r="AA114" s="3">
        <f t="shared" si="17"/>
        <v>1.0291555408479882</v>
      </c>
    </row>
    <row r="115" spans="1:27" ht="15.75" customHeight="1">
      <c r="A115" s="2">
        <f t="shared" si="1"/>
        <v>2.9642769061486219E-3</v>
      </c>
      <c r="B115" s="2">
        <f>Modellek!E64</f>
        <v>64.200400000000002</v>
      </c>
      <c r="C115" s="53">
        <v>1</v>
      </c>
      <c r="D115" s="77">
        <f>Modellek!C64</f>
        <v>0.57999999999999996</v>
      </c>
      <c r="E115" s="18">
        <f>Modellek!D64</f>
        <v>0.76902999999999999</v>
      </c>
      <c r="F115" s="75">
        <f t="shared" si="2"/>
        <v>0.95654515885726543</v>
      </c>
      <c r="G115" s="15">
        <f t="shared" si="3"/>
        <v>1.3861486630567954</v>
      </c>
      <c r="I115" s="71">
        <f t="shared" ref="I115:J115" si="74">1-D115</f>
        <v>0.42000000000000004</v>
      </c>
      <c r="J115" s="3">
        <f t="shared" si="74"/>
        <v>0.23097000000000001</v>
      </c>
      <c r="K115" s="16">
        <f t="shared" si="5"/>
        <v>0.24141103795393754</v>
      </c>
      <c r="L115" s="17">
        <f t="shared" si="6"/>
        <v>2.277976086302651</v>
      </c>
      <c r="O115" s="71">
        <f t="shared" si="7"/>
        <v>-0.4967582117792021</v>
      </c>
      <c r="P115" s="3">
        <f t="shared" si="8"/>
        <v>0.4967582117792021</v>
      </c>
      <c r="Q115" s="2"/>
      <c r="R115" s="71">
        <f t="shared" si="9"/>
        <v>1501.0012911745503</v>
      </c>
      <c r="S115" s="2">
        <f t="shared" si="10"/>
        <v>-4.4427278610700033E-2</v>
      </c>
      <c r="T115" s="3">
        <f t="shared" si="11"/>
        <v>-1.4212542466170017</v>
      </c>
      <c r="U115" s="2"/>
      <c r="V115" s="71">
        <f t="shared" si="12"/>
        <v>1501.0012911745503</v>
      </c>
      <c r="W115" s="2">
        <f t="shared" si="13"/>
        <v>-8.7527000707628477E-2</v>
      </c>
      <c r="X115" s="2">
        <f t="shared" si="14"/>
        <v>100.30602184454324</v>
      </c>
      <c r="Y115" s="2">
        <f t="shared" si="15"/>
        <v>17.411626650383006</v>
      </c>
      <c r="Z115" s="2">
        <f t="shared" si="16"/>
        <v>17.926155840272088</v>
      </c>
      <c r="AA115" s="3">
        <f t="shared" si="17"/>
        <v>1.0295508972378387</v>
      </c>
    </row>
    <row r="116" spans="1:27" ht="15.75" customHeight="1">
      <c r="A116" s="2">
        <f t="shared" si="1"/>
        <v>2.9645871175052645E-3</v>
      </c>
      <c r="B116" s="2">
        <f>Modellek!E65</f>
        <v>64.165099999999995</v>
      </c>
      <c r="C116" s="53">
        <v>1</v>
      </c>
      <c r="D116" s="77">
        <f>Modellek!C65</f>
        <v>0.59</v>
      </c>
      <c r="E116" s="18">
        <f>Modellek!D65</f>
        <v>0.77029800000000004</v>
      </c>
      <c r="F116" s="75">
        <f t="shared" si="2"/>
        <v>0.95543763613485</v>
      </c>
      <c r="G116" s="15">
        <f t="shared" si="3"/>
        <v>1.3664835685038939</v>
      </c>
      <c r="I116" s="71">
        <f t="shared" ref="I116:J116" si="75">1-D116</f>
        <v>0.41000000000000003</v>
      </c>
      <c r="J116" s="3">
        <f t="shared" si="75"/>
        <v>0.22970199999999996</v>
      </c>
      <c r="K116" s="16">
        <f t="shared" si="5"/>
        <v>0.24102799905305583</v>
      </c>
      <c r="L116" s="17">
        <f t="shared" si="6"/>
        <v>2.3244136892348388</v>
      </c>
      <c r="O116" s="71">
        <f t="shared" si="7"/>
        <v>-0.5312271287628928</v>
      </c>
      <c r="P116" s="3">
        <f t="shared" si="8"/>
        <v>0.5312271287628928</v>
      </c>
      <c r="Q116" s="2"/>
      <c r="R116" s="71">
        <f t="shared" si="9"/>
        <v>1486.4749062878116</v>
      </c>
      <c r="S116" s="2">
        <f t="shared" si="10"/>
        <v>-4.5585785736587385E-2</v>
      </c>
      <c r="T116" s="3">
        <f t="shared" si="11"/>
        <v>-1.4228421735963128</v>
      </c>
      <c r="U116" s="2"/>
      <c r="V116" s="71">
        <f t="shared" si="12"/>
        <v>1486.4749062878116</v>
      </c>
      <c r="W116" s="2">
        <f t="shared" si="13"/>
        <v>-8.0217080164933424E-2</v>
      </c>
      <c r="X116" s="2">
        <f t="shared" si="14"/>
        <v>100.08239020341082</v>
      </c>
      <c r="Y116" s="2">
        <f t="shared" si="15"/>
        <v>17.100298163631727</v>
      </c>
      <c r="Z116" s="2">
        <f t="shared" si="16"/>
        <v>17.612666655971509</v>
      </c>
      <c r="AA116" s="3">
        <f t="shared" si="17"/>
        <v>1.0299625472864249</v>
      </c>
    </row>
    <row r="117" spans="1:27" ht="15.75" customHeight="1">
      <c r="A117" s="2">
        <f t="shared" si="1"/>
        <v>2.9648991519202468E-3</v>
      </c>
      <c r="B117" s="2">
        <f>Modellek!E66</f>
        <v>64.129599999999996</v>
      </c>
      <c r="C117" s="53">
        <v>1</v>
      </c>
      <c r="D117" s="77">
        <f>Modellek!C66</f>
        <v>0.6</v>
      </c>
      <c r="E117" s="18">
        <f>Modellek!D66</f>
        <v>0.77162299999999995</v>
      </c>
      <c r="F117" s="75">
        <f t="shared" si="2"/>
        <v>0.95432486072701861</v>
      </c>
      <c r="G117" s="15">
        <f t="shared" si="3"/>
        <v>1.3475896796334221</v>
      </c>
      <c r="I117" s="71">
        <f t="shared" ref="I117:J117" si="76">1-D117</f>
        <v>0.4</v>
      </c>
      <c r="J117" s="3">
        <f t="shared" si="76"/>
        <v>0.22837700000000005</v>
      </c>
      <c r="K117" s="16">
        <f t="shared" si="5"/>
        <v>0.24064330952762333</v>
      </c>
      <c r="L117" s="17">
        <f t="shared" si="6"/>
        <v>2.3725675196237352</v>
      </c>
      <c r="O117" s="71">
        <f t="shared" si="7"/>
        <v>-0.56565513617923247</v>
      </c>
      <c r="P117" s="3">
        <f t="shared" si="8"/>
        <v>0.56565513617923247</v>
      </c>
      <c r="Q117" s="2"/>
      <c r="R117" s="71">
        <f t="shared" si="9"/>
        <v>1470.9960808851856</v>
      </c>
      <c r="S117" s="2">
        <f t="shared" si="10"/>
        <v>-4.6751140628197012E-2</v>
      </c>
      <c r="T117" s="3">
        <f t="shared" si="11"/>
        <v>-1.4244394852915334</v>
      </c>
      <c r="U117" s="2"/>
      <c r="V117" s="71">
        <f t="shared" si="12"/>
        <v>1470.9960808851856</v>
      </c>
      <c r="W117" s="2">
        <f t="shared" si="13"/>
        <v>-7.3246849831696742E-2</v>
      </c>
      <c r="X117" s="2">
        <f t="shared" si="14"/>
        <v>99.85875856227841</v>
      </c>
      <c r="Y117" s="2">
        <f t="shared" si="15"/>
        <v>16.78761799705692</v>
      </c>
      <c r="Z117" s="2">
        <f t="shared" si="16"/>
        <v>17.297815259225786</v>
      </c>
      <c r="AA117" s="3">
        <f t="shared" si="17"/>
        <v>1.0303912837579643</v>
      </c>
    </row>
    <row r="118" spans="1:27" ht="15.75" customHeight="1">
      <c r="A118" s="2">
        <f t="shared" si="1"/>
        <v>2.9652112520278336E-3</v>
      </c>
      <c r="B118" s="2">
        <f>Modellek!E67</f>
        <v>64.094099999999997</v>
      </c>
      <c r="C118" s="53">
        <v>1</v>
      </c>
      <c r="D118" s="77">
        <f>Modellek!C67</f>
        <v>0.61</v>
      </c>
      <c r="E118" s="18">
        <f>Modellek!D67</f>
        <v>0.773007</v>
      </c>
      <c r="F118" s="75">
        <f t="shared" si="2"/>
        <v>0.95321310977890727</v>
      </c>
      <c r="G118" s="15">
        <f t="shared" si="3"/>
        <v>1.3294242149668509</v>
      </c>
      <c r="I118" s="71">
        <f t="shared" ref="I118:J118" si="77">1-D118</f>
        <v>0.39</v>
      </c>
      <c r="J118" s="3">
        <f t="shared" si="77"/>
        <v>0.226993</v>
      </c>
      <c r="K118" s="16">
        <f t="shared" si="5"/>
        <v>0.24025914047181943</v>
      </c>
      <c r="L118" s="17">
        <f t="shared" si="6"/>
        <v>2.4225231647392889</v>
      </c>
      <c r="O118" s="71">
        <f t="shared" si="7"/>
        <v>-0.60006369964622319</v>
      </c>
      <c r="P118" s="3">
        <f t="shared" si="8"/>
        <v>0.60006369964622319</v>
      </c>
      <c r="Q118" s="2"/>
      <c r="R118" s="71">
        <f t="shared" si="9"/>
        <v>1454.5541000374103</v>
      </c>
      <c r="S118" s="2">
        <f t="shared" si="10"/>
        <v>-4.7916780412233351E-2</v>
      </c>
      <c r="T118" s="3">
        <f t="shared" si="11"/>
        <v>-1.4260371861871102</v>
      </c>
      <c r="U118" s="2"/>
      <c r="V118" s="71">
        <f t="shared" si="12"/>
        <v>1454.5541000374103</v>
      </c>
      <c r="W118" s="2">
        <f t="shared" si="13"/>
        <v>-6.6612968383686216E-2</v>
      </c>
      <c r="X118" s="2">
        <f t="shared" si="14"/>
        <v>99.635126921145996</v>
      </c>
      <c r="Y118" s="2">
        <f t="shared" si="15"/>
        <v>16.473373920652875</v>
      </c>
      <c r="Z118" s="2">
        <f t="shared" si="16"/>
        <v>16.98139113084909</v>
      </c>
      <c r="AA118" s="3">
        <f t="shared" si="17"/>
        <v>1.0308386862729624</v>
      </c>
    </row>
    <row r="119" spans="1:27" ht="15.75" customHeight="1">
      <c r="A119" s="2">
        <f t="shared" si="1"/>
        <v>2.9655225384161207E-3</v>
      </c>
      <c r="B119" s="2">
        <f>Modellek!E68</f>
        <v>64.058700000000002</v>
      </c>
      <c r="C119" s="53">
        <v>1</v>
      </c>
      <c r="D119" s="77">
        <f>Modellek!C68</f>
        <v>0.62</v>
      </c>
      <c r="E119" s="18">
        <f>Modellek!D68</f>
        <v>0.77445200000000003</v>
      </c>
      <c r="F119" s="75">
        <f t="shared" si="2"/>
        <v>0.95210551000224097</v>
      </c>
      <c r="G119" s="15">
        <f t="shared" si="3"/>
        <v>1.3119513708405259</v>
      </c>
      <c r="I119" s="71">
        <f t="shared" ref="I119:J119" si="78">1-D119</f>
        <v>0.38</v>
      </c>
      <c r="J119" s="3">
        <f t="shared" si="78"/>
        <v>0.22554799999999997</v>
      </c>
      <c r="K119" s="16">
        <f t="shared" si="5"/>
        <v>0.23987657129159795</v>
      </c>
      <c r="L119" s="17">
        <f t="shared" si="6"/>
        <v>2.47438657816868</v>
      </c>
      <c r="O119" s="71">
        <f t="shared" si="7"/>
        <v>-0.63447689317004474</v>
      </c>
      <c r="P119" s="3">
        <f t="shared" si="8"/>
        <v>0.63447689317004474</v>
      </c>
      <c r="Q119" s="2"/>
      <c r="R119" s="71">
        <f t="shared" si="9"/>
        <v>1437.1485593388916</v>
      </c>
      <c r="S119" s="2">
        <f t="shared" si="10"/>
        <v>-4.9079420497657338E-2</v>
      </c>
      <c r="T119" s="3">
        <f t="shared" si="11"/>
        <v>-1.4276307742157046</v>
      </c>
      <c r="U119" s="2"/>
      <c r="V119" s="71">
        <f t="shared" si="12"/>
        <v>1437.1485593388916</v>
      </c>
      <c r="W119" s="2">
        <f t="shared" si="13"/>
        <v>-6.0312090579057342E-2</v>
      </c>
      <c r="X119" s="2">
        <f t="shared" si="14"/>
        <v>99.411495280013582</v>
      </c>
      <c r="Y119" s="2">
        <f t="shared" si="15"/>
        <v>16.157454479916094</v>
      </c>
      <c r="Z119" s="2">
        <f t="shared" si="16"/>
        <v>16.663283657002012</v>
      </c>
      <c r="AA119" s="76">
        <f t="shared" si="17"/>
        <v>1.0313062418164116</v>
      </c>
    </row>
    <row r="120" spans="1:27" ht="15.75" customHeight="1">
      <c r="A120" s="2">
        <f t="shared" si="1"/>
        <v>2.9658321309355569E-3</v>
      </c>
      <c r="B120" s="2">
        <f>Modellek!E69</f>
        <v>64.023499999999999</v>
      </c>
      <c r="C120" s="53">
        <v>1</v>
      </c>
      <c r="D120" s="77">
        <f>Modellek!C69</f>
        <v>0.63</v>
      </c>
      <c r="E120" s="18">
        <f>Modellek!D69</f>
        <v>0.77595999999999998</v>
      </c>
      <c r="F120" s="75">
        <f t="shared" si="2"/>
        <v>0.95100517663299244</v>
      </c>
      <c r="G120" s="15">
        <f t="shared" si="3"/>
        <v>1.2951375764780564</v>
      </c>
      <c r="I120" s="71">
        <f t="shared" ref="I120:J120" si="79">1-D120</f>
        <v>0.37</v>
      </c>
      <c r="J120" s="3">
        <f t="shared" si="79"/>
        <v>0.22404000000000002</v>
      </c>
      <c r="K120" s="16">
        <f t="shared" si="5"/>
        <v>0.23949667556953977</v>
      </c>
      <c r="L120" s="17">
        <f t="shared" si="6"/>
        <v>2.5282752341908723</v>
      </c>
      <c r="O120" s="71">
        <f t="shared" si="7"/>
        <v>-0.66892041847122208</v>
      </c>
      <c r="P120" s="3">
        <f t="shared" si="8"/>
        <v>0.66892041847122208</v>
      </c>
      <c r="Q120" s="2"/>
      <c r="R120" s="71">
        <f t="shared" si="9"/>
        <v>1418.7791322343971</v>
      </c>
      <c r="S120" s="2">
        <f t="shared" si="10"/>
        <v>-5.0235773094051306E-2</v>
      </c>
      <c r="T120" s="3">
        <f t="shared" si="11"/>
        <v>-1.4292157429392389</v>
      </c>
      <c r="U120" s="2"/>
      <c r="V120" s="71">
        <f t="shared" si="12"/>
        <v>1418.7791322343971</v>
      </c>
      <c r="W120" s="2">
        <f t="shared" si="13"/>
        <v>-5.4340880931040308E-2</v>
      </c>
      <c r="X120" s="2">
        <f t="shared" si="14"/>
        <v>99.187863638881183</v>
      </c>
      <c r="Y120" s="2">
        <f t="shared" si="15"/>
        <v>15.839748115378896</v>
      </c>
      <c r="Z120" s="2">
        <f t="shared" si="16"/>
        <v>16.343382128123608</v>
      </c>
      <c r="AA120" s="3">
        <f t="shared" si="17"/>
        <v>1.0317955821693736</v>
      </c>
    </row>
    <row r="121" spans="1:27" ht="15.75" customHeight="1">
      <c r="A121" s="2">
        <f t="shared" si="1"/>
        <v>2.9661400285046061E-3</v>
      </c>
      <c r="B121" s="2">
        <f>Modellek!E70</f>
        <v>63.988500000000002</v>
      </c>
      <c r="C121" s="53">
        <v>1</v>
      </c>
      <c r="D121" s="77">
        <f>Modellek!C70</f>
        <v>0.64</v>
      </c>
      <c r="E121" s="18">
        <f>Modellek!D70</f>
        <v>0.77753399999999995</v>
      </c>
      <c r="F121" s="75">
        <f t="shared" si="2"/>
        <v>0.94991209188731884</v>
      </c>
      <c r="G121" s="15">
        <f t="shared" si="3"/>
        <v>1.2789571639057671</v>
      </c>
      <c r="I121" s="71">
        <f t="shared" ref="I121:J121" si="80">1-D121</f>
        <v>0.36</v>
      </c>
      <c r="J121" s="3">
        <f t="shared" si="80"/>
        <v>0.22246600000000005</v>
      </c>
      <c r="K121" s="16">
        <f t="shared" si="5"/>
        <v>0.23911944405580371</v>
      </c>
      <c r="L121" s="17">
        <f t="shared" si="6"/>
        <v>2.584319788594426</v>
      </c>
      <c r="O121" s="71">
        <f t="shared" si="7"/>
        <v>-0.70341730528734847</v>
      </c>
      <c r="P121" s="3">
        <f t="shared" si="8"/>
        <v>0.70341730528734847</v>
      </c>
      <c r="Q121" s="2"/>
      <c r="R121" s="71">
        <f t="shared" si="9"/>
        <v>1399.4533206031788</v>
      </c>
      <c r="S121" s="2">
        <f t="shared" si="10"/>
        <v>-5.138583352461825E-2</v>
      </c>
      <c r="T121" s="3">
        <f t="shared" si="11"/>
        <v>-1.4307920859681582</v>
      </c>
      <c r="U121" s="2"/>
      <c r="V121" s="71">
        <f t="shared" si="12"/>
        <v>1399.4533206031788</v>
      </c>
      <c r="W121" s="2">
        <f t="shared" si="13"/>
        <v>-4.8696824329144781E-2</v>
      </c>
      <c r="X121" s="2">
        <f t="shared" si="14"/>
        <v>98.964231997748783</v>
      </c>
      <c r="Y121" s="2">
        <f t="shared" si="15"/>
        <v>15.520244055891869</v>
      </c>
      <c r="Z121" s="2">
        <f t="shared" si="16"/>
        <v>16.021675737851012</v>
      </c>
      <c r="AA121" s="3">
        <f t="shared" si="17"/>
        <v>1.0323082343391881</v>
      </c>
    </row>
    <row r="122" spans="1:27" ht="15.75" customHeight="1">
      <c r="A122" s="2">
        <f t="shared" si="1"/>
        <v>2.9664444700877091E-3</v>
      </c>
      <c r="B122" s="2">
        <f>Modellek!E71</f>
        <v>63.953899999999997</v>
      </c>
      <c r="C122" s="53">
        <v>1</v>
      </c>
      <c r="D122" s="77">
        <f>Modellek!C71</f>
        <v>0.65</v>
      </c>
      <c r="E122" s="18">
        <f>Modellek!D71</f>
        <v>0.77917800000000004</v>
      </c>
      <c r="F122" s="75">
        <f t="shared" si="2"/>
        <v>0.94883247583545238</v>
      </c>
      <c r="G122" s="15">
        <f t="shared" si="3"/>
        <v>1.2633793795473658</v>
      </c>
      <c r="I122" s="71">
        <f t="shared" ref="I122:J122" si="81">1-D122</f>
        <v>0.35</v>
      </c>
      <c r="J122" s="3">
        <f t="shared" si="81"/>
        <v>0.22082199999999996</v>
      </c>
      <c r="K122" s="16">
        <f t="shared" si="5"/>
        <v>0.23874701888571617</v>
      </c>
      <c r="L122" s="17">
        <f t="shared" si="6"/>
        <v>2.6426298554203509</v>
      </c>
      <c r="O122" s="71">
        <f t="shared" si="7"/>
        <v>-0.73798440072640548</v>
      </c>
      <c r="P122" s="3">
        <f t="shared" si="8"/>
        <v>0.73798440072640548</v>
      </c>
      <c r="Q122" s="2"/>
      <c r="R122" s="71">
        <f t="shared" si="9"/>
        <v>1379.156895881541</v>
      </c>
      <c r="S122" s="2">
        <f t="shared" si="10"/>
        <v>-5.2523022998722073E-2</v>
      </c>
      <c r="T122" s="3">
        <f t="shared" si="11"/>
        <v>-1.4323507860418025</v>
      </c>
      <c r="U122" s="2"/>
      <c r="V122" s="71">
        <f t="shared" si="12"/>
        <v>1379.156895881541</v>
      </c>
      <c r="W122" s="2">
        <f t="shared" si="13"/>
        <v>-4.3378021857025273E-2</v>
      </c>
      <c r="X122" s="2">
        <f t="shared" si="14"/>
        <v>98.740600356616369</v>
      </c>
      <c r="Y122" s="2">
        <f t="shared" si="15"/>
        <v>15.198729640160295</v>
      </c>
      <c r="Z122" s="2">
        <f t="shared" si="16"/>
        <v>15.697953581922548</v>
      </c>
      <c r="AA122" s="3">
        <f t="shared" si="17"/>
        <v>1.0328464255619845</v>
      </c>
    </row>
    <row r="123" spans="1:27" ht="15.75" customHeight="1">
      <c r="A123" s="2">
        <f t="shared" si="1"/>
        <v>2.9667454535367613E-3</v>
      </c>
      <c r="B123" s="2">
        <f>Modellek!E72</f>
        <v>63.919699999999999</v>
      </c>
      <c r="C123" s="53">
        <v>1</v>
      </c>
      <c r="D123" s="77">
        <f>Modellek!C72</f>
        <v>0.66</v>
      </c>
      <c r="E123" s="18">
        <f>Modellek!D72</f>
        <v>0.78089399999999998</v>
      </c>
      <c r="F123" s="75">
        <f t="shared" si="2"/>
        <v>0.94776629421231851</v>
      </c>
      <c r="G123" s="15">
        <f t="shared" si="3"/>
        <v>1.2483802541807558</v>
      </c>
      <c r="I123" s="71">
        <f t="shared" ref="I123:J123" si="82">1-D123</f>
        <v>0.33999999999999997</v>
      </c>
      <c r="J123" s="3">
        <f t="shared" si="82"/>
        <v>0.21910600000000002</v>
      </c>
      <c r="K123" s="16">
        <f t="shared" si="5"/>
        <v>0.23837938247237339</v>
      </c>
      <c r="L123" s="17">
        <f t="shared" si="6"/>
        <v>2.7033773016816633</v>
      </c>
      <c r="O123" s="71">
        <f t="shared" si="7"/>
        <v>-0.77265492943240976</v>
      </c>
      <c r="P123" s="3">
        <f t="shared" si="8"/>
        <v>0.77265492943240976</v>
      </c>
      <c r="Q123" s="2"/>
      <c r="R123" s="71">
        <f t="shared" si="9"/>
        <v>1357.9005538694591</v>
      </c>
      <c r="S123" s="2">
        <f t="shared" si="10"/>
        <v>-5.3647332211911973E-2</v>
      </c>
      <c r="T123" s="3">
        <f t="shared" si="11"/>
        <v>-1.4338918304487023</v>
      </c>
      <c r="U123" s="2"/>
      <c r="V123" s="71">
        <f t="shared" si="12"/>
        <v>1357.9005538694591</v>
      </c>
      <c r="W123" s="2">
        <f t="shared" si="13"/>
        <v>-3.838087121703114E-2</v>
      </c>
      <c r="X123" s="2">
        <f t="shared" si="14"/>
        <v>98.516968715483955</v>
      </c>
      <c r="Y123" s="2">
        <f t="shared" si="15"/>
        <v>14.875193887695755</v>
      </c>
      <c r="Z123" s="2">
        <f t="shared" si="16"/>
        <v>15.372204657066163</v>
      </c>
      <c r="AA123" s="3">
        <f t="shared" si="17"/>
        <v>1.0334120531888675</v>
      </c>
    </row>
    <row r="124" spans="1:27" ht="15.75" customHeight="1">
      <c r="A124" s="2">
        <f t="shared" si="1"/>
        <v>2.9670420963932636E-3</v>
      </c>
      <c r="B124" s="2">
        <f>Modellek!E73</f>
        <v>63.886000000000003</v>
      </c>
      <c r="C124" s="53">
        <v>1</v>
      </c>
      <c r="D124" s="77">
        <f>Modellek!C73</f>
        <v>0.67</v>
      </c>
      <c r="E124" s="18">
        <f>Modellek!D73</f>
        <v>0.78268800000000005</v>
      </c>
      <c r="F124" s="75">
        <f t="shared" si="2"/>
        <v>0.94671662655660394</v>
      </c>
      <c r="G124" s="15">
        <f t="shared" si="3"/>
        <v>1.233939504184121</v>
      </c>
      <c r="I124" s="71">
        <f t="shared" ref="I124:J124" si="83">1-D124</f>
        <v>0.32999999999999996</v>
      </c>
      <c r="J124" s="3">
        <f t="shared" si="83"/>
        <v>0.21731199999999995</v>
      </c>
      <c r="K124" s="16">
        <f t="shared" si="5"/>
        <v>0.23801759033642989</v>
      </c>
      <c r="L124" s="17">
        <f t="shared" si="6"/>
        <v>2.7666913659213774</v>
      </c>
      <c r="O124" s="71">
        <f t="shared" si="7"/>
        <v>-0.80744025341655878</v>
      </c>
      <c r="P124" s="3">
        <f t="shared" si="8"/>
        <v>0.80744025341655878</v>
      </c>
      <c r="Q124" s="2"/>
      <c r="R124" s="71">
        <f t="shared" si="9"/>
        <v>1335.6773638263055</v>
      </c>
      <c r="S124" s="2">
        <f t="shared" si="10"/>
        <v>-5.4755463355897746E-2</v>
      </c>
      <c r="T124" s="3">
        <f t="shared" si="11"/>
        <v>-1.4354106990652</v>
      </c>
      <c r="U124" s="2"/>
      <c r="V124" s="71">
        <f t="shared" si="12"/>
        <v>1335.6773638263055</v>
      </c>
      <c r="W124" s="2">
        <f t="shared" si="13"/>
        <v>-3.370450739300701E-2</v>
      </c>
      <c r="X124" s="2">
        <f t="shared" si="14"/>
        <v>98.293337074351541</v>
      </c>
      <c r="Y124" s="2">
        <f t="shared" si="15"/>
        <v>14.549524818078634</v>
      </c>
      <c r="Z124" s="2">
        <f t="shared" si="16"/>
        <v>15.044317859874013</v>
      </c>
      <c r="AA124" s="3">
        <f t="shared" si="17"/>
        <v>1.034007505260967</v>
      </c>
    </row>
    <row r="125" spans="1:27" ht="15.75" customHeight="1">
      <c r="A125" s="2">
        <f t="shared" si="1"/>
        <v>2.9673326350210531E-3</v>
      </c>
      <c r="B125" s="2">
        <f>Modellek!E74</f>
        <v>63.853000000000002</v>
      </c>
      <c r="C125" s="53">
        <v>1</v>
      </c>
      <c r="D125" s="77">
        <f>Modellek!C74</f>
        <v>0.68</v>
      </c>
      <c r="E125" s="18">
        <f>Modellek!D74</f>
        <v>0.78456199999999998</v>
      </c>
      <c r="F125" s="75">
        <f t="shared" si="2"/>
        <v>0.94568965277899975</v>
      </c>
      <c r="G125" s="15">
        <f t="shared" si="3"/>
        <v>1.2200277793759997</v>
      </c>
      <c r="I125" s="71">
        <f t="shared" ref="I125:J125" si="84">1-D125</f>
        <v>0.31999999999999995</v>
      </c>
      <c r="J125" s="3">
        <f t="shared" si="84"/>
        <v>0.21543800000000002</v>
      </c>
      <c r="K125" s="16">
        <f t="shared" si="5"/>
        <v>0.23766376430393749</v>
      </c>
      <c r="L125" s="17">
        <f t="shared" si="6"/>
        <v>2.8327572441334352</v>
      </c>
      <c r="O125" s="71">
        <f t="shared" si="7"/>
        <v>-0.84237690008848409</v>
      </c>
      <c r="P125" s="3">
        <f t="shared" si="8"/>
        <v>0.84237690008848409</v>
      </c>
      <c r="Q125" s="2"/>
      <c r="R125" s="71">
        <f t="shared" si="9"/>
        <v>1312.4791593134853</v>
      </c>
      <c r="S125" s="2">
        <f t="shared" si="10"/>
        <v>-5.5840826356046355E-2</v>
      </c>
      <c r="T125" s="3">
        <f t="shared" si="11"/>
        <v>-1.4368983592154081</v>
      </c>
      <c r="U125" s="2"/>
      <c r="V125" s="71">
        <f t="shared" si="12"/>
        <v>1312.4791593134853</v>
      </c>
      <c r="W125" s="2">
        <f t="shared" si="13"/>
        <v>-2.9345000376466368E-2</v>
      </c>
      <c r="X125" s="2">
        <f t="shared" si="14"/>
        <v>98.069705433219127</v>
      </c>
      <c r="Y125" s="2">
        <f t="shared" si="15"/>
        <v>14.221509439028546</v>
      </c>
      <c r="Z125" s="2">
        <f t="shared" si="16"/>
        <v>14.714081985660357</v>
      </c>
      <c r="AA125" s="3">
        <f t="shared" si="17"/>
        <v>1.034635743044267</v>
      </c>
    </row>
    <row r="126" spans="1:27" ht="15.75" customHeight="1">
      <c r="A126" s="2">
        <f t="shared" si="1"/>
        <v>2.9676170658161083E-3</v>
      </c>
      <c r="B126" s="2">
        <f>Modellek!E75</f>
        <v>63.820700000000002</v>
      </c>
      <c r="C126" s="53">
        <v>1</v>
      </c>
      <c r="D126" s="77">
        <f>Modellek!C75</f>
        <v>0.69</v>
      </c>
      <c r="E126" s="18">
        <f>Modellek!D75</f>
        <v>0.786524</v>
      </c>
      <c r="F126" s="75">
        <f t="shared" si="2"/>
        <v>0.94468531628167873</v>
      </c>
      <c r="G126" s="15">
        <f t="shared" si="3"/>
        <v>1.2066344585084887</v>
      </c>
      <c r="I126" s="71">
        <f t="shared" ref="I126:J126" si="85">1-D126</f>
        <v>0.31000000000000005</v>
      </c>
      <c r="J126" s="3">
        <f t="shared" si="85"/>
        <v>0.213476</v>
      </c>
      <c r="K126" s="16">
        <f t="shared" si="5"/>
        <v>0.23731787552960626</v>
      </c>
      <c r="L126" s="17">
        <f t="shared" si="6"/>
        <v>2.9017294062983749</v>
      </c>
      <c r="O126" s="71">
        <f t="shared" si="7"/>
        <v>-0.87747186127811483</v>
      </c>
      <c r="P126" s="3">
        <f t="shared" si="8"/>
        <v>0.87747186127811483</v>
      </c>
      <c r="Q126" s="2"/>
      <c r="R126" s="71">
        <f t="shared" si="9"/>
        <v>1288.3076913334555</v>
      </c>
      <c r="S126" s="2">
        <f t="shared" si="10"/>
        <v>-5.690340558848047E-2</v>
      </c>
      <c r="T126" s="3">
        <f t="shared" si="11"/>
        <v>-1.4383547895548787</v>
      </c>
      <c r="U126" s="2"/>
      <c r="V126" s="71">
        <f t="shared" si="12"/>
        <v>1288.3076913334555</v>
      </c>
      <c r="W126" s="2">
        <f t="shared" si="13"/>
        <v>-2.5302012652305764E-2</v>
      </c>
      <c r="X126" s="2">
        <f t="shared" si="14"/>
        <v>97.846073792086742</v>
      </c>
      <c r="Y126" s="2">
        <f t="shared" si="15"/>
        <v>13.891136451031469</v>
      </c>
      <c r="Z126" s="2">
        <f t="shared" si="16"/>
        <v>14.381485727304153</v>
      </c>
      <c r="AA126" s="3">
        <f t="shared" si="17"/>
        <v>1.0352994355790288</v>
      </c>
    </row>
    <row r="127" spans="1:27" ht="15.75" customHeight="1">
      <c r="A127" s="2">
        <f t="shared" si="1"/>
        <v>2.9678936235695867E-3</v>
      </c>
      <c r="B127" s="2">
        <f>Modellek!E76</f>
        <v>63.789299999999997</v>
      </c>
      <c r="C127" s="53">
        <v>1</v>
      </c>
      <c r="D127" s="77">
        <f>Modellek!C76</f>
        <v>0.7</v>
      </c>
      <c r="E127" s="18">
        <f>Modellek!D76</f>
        <v>0.788578</v>
      </c>
      <c r="F127" s="75">
        <f t="shared" si="2"/>
        <v>0.94370977282102875</v>
      </c>
      <c r="G127" s="15">
        <f t="shared" si="3"/>
        <v>1.1937356509856176</v>
      </c>
      <c r="I127" s="71">
        <f t="shared" ref="I127:J127" si="86">1-D127</f>
        <v>0.30000000000000004</v>
      </c>
      <c r="J127" s="3">
        <f t="shared" si="86"/>
        <v>0.211422</v>
      </c>
      <c r="K127" s="16">
        <f t="shared" si="5"/>
        <v>0.2369820336551024</v>
      </c>
      <c r="L127" s="17">
        <f t="shared" si="6"/>
        <v>2.9738119347294507</v>
      </c>
      <c r="O127" s="71">
        <f t="shared" si="7"/>
        <v>-0.91275701694170397</v>
      </c>
      <c r="P127" s="3">
        <f t="shared" si="8"/>
        <v>0.91275701694170397</v>
      </c>
      <c r="Q127" s="2"/>
      <c r="R127" s="71">
        <f t="shared" si="9"/>
        <v>1263.1533579769418</v>
      </c>
      <c r="S127" s="2">
        <f t="shared" si="10"/>
        <v>-5.7936604152766281E-2</v>
      </c>
      <c r="T127" s="3">
        <f t="shared" si="11"/>
        <v>-1.4397709480829664</v>
      </c>
      <c r="U127" s="2"/>
      <c r="V127" s="71">
        <f t="shared" si="12"/>
        <v>1263.1533579769418</v>
      </c>
      <c r="W127" s="2">
        <f t="shared" si="13"/>
        <v>-2.1572209625514427E-2</v>
      </c>
      <c r="X127" s="2">
        <f t="shared" si="14"/>
        <v>97.622442150954328</v>
      </c>
      <c r="Y127" s="2">
        <f t="shared" si="15"/>
        <v>13.558192639063654</v>
      </c>
      <c r="Z127" s="2">
        <f t="shared" si="16"/>
        <v>14.046317674075738</v>
      </c>
      <c r="AA127" s="3">
        <f t="shared" si="17"/>
        <v>1.0360022200603425</v>
      </c>
    </row>
    <row r="128" spans="1:27" ht="15.75" customHeight="1">
      <c r="A128" s="2">
        <f t="shared" si="1"/>
        <v>2.968162303863835E-3</v>
      </c>
      <c r="B128" s="2">
        <f>Modellek!E77</f>
        <v>63.758800000000001</v>
      </c>
      <c r="C128" s="53">
        <v>1</v>
      </c>
      <c r="D128" s="77">
        <f>Modellek!C77</f>
        <v>0.71</v>
      </c>
      <c r="E128" s="18">
        <f>Modellek!D77</f>
        <v>0.79073199999999999</v>
      </c>
      <c r="F128" s="75">
        <f t="shared" si="2"/>
        <v>0.94276295342860061</v>
      </c>
      <c r="G128" s="15">
        <f t="shared" si="3"/>
        <v>1.1813224503606536</v>
      </c>
      <c r="I128" s="71">
        <f t="shared" ref="I128:J128" si="87">1-D128</f>
        <v>0.29000000000000004</v>
      </c>
      <c r="J128" s="3">
        <f t="shared" si="87"/>
        <v>0.20926800000000001</v>
      </c>
      <c r="K128" s="16">
        <f t="shared" si="5"/>
        <v>0.23665620362472803</v>
      </c>
      <c r="L128" s="17">
        <f t="shared" si="6"/>
        <v>3.0492071707857282</v>
      </c>
      <c r="O128" s="71">
        <f t="shared" si="7"/>
        <v>-0.9482470812397088</v>
      </c>
      <c r="P128" s="3">
        <f t="shared" si="8"/>
        <v>0.9482470812397088</v>
      </c>
      <c r="Q128" s="2"/>
      <c r="R128" s="71">
        <f t="shared" si="9"/>
        <v>1237.0213375799879</v>
      </c>
      <c r="S128" s="2">
        <f t="shared" si="10"/>
        <v>-5.8940402891815798E-2</v>
      </c>
      <c r="T128" s="3">
        <f t="shared" si="11"/>
        <v>-1.4411468086285386</v>
      </c>
      <c r="U128" s="2"/>
      <c r="V128" s="71">
        <f t="shared" si="12"/>
        <v>1237.0213375799879</v>
      </c>
      <c r="W128" s="2">
        <f t="shared" si="13"/>
        <v>-1.8154075412316589E-2</v>
      </c>
      <c r="X128" s="2">
        <f t="shared" si="14"/>
        <v>97.398810509821914</v>
      </c>
      <c r="Y128" s="2">
        <f t="shared" si="15"/>
        <v>13.22266648857744</v>
      </c>
      <c r="Z128" s="2">
        <f t="shared" si="16"/>
        <v>13.708566310447566</v>
      </c>
      <c r="AA128" s="3">
        <f t="shared" si="17"/>
        <v>1.0367474913089487</v>
      </c>
    </row>
    <row r="129" spans="1:27" ht="15.75" customHeight="1">
      <c r="A129" s="2">
        <f t="shared" si="1"/>
        <v>2.968421340099751E-3</v>
      </c>
      <c r="B129" s="2">
        <f>Modellek!E78</f>
        <v>63.729399999999998</v>
      </c>
      <c r="C129" s="53">
        <v>1</v>
      </c>
      <c r="D129" s="77">
        <f>Modellek!C78</f>
        <v>0.72</v>
      </c>
      <c r="E129" s="18">
        <f>Modellek!D78</f>
        <v>0.792991</v>
      </c>
      <c r="F129" s="75">
        <f t="shared" si="2"/>
        <v>0.94185099260132743</v>
      </c>
      <c r="G129" s="15">
        <f t="shared" si="3"/>
        <v>1.1693743464101081</v>
      </c>
      <c r="I129" s="71">
        <f t="shared" ref="I129:J129" si="88">1-D129</f>
        <v>0.28000000000000003</v>
      </c>
      <c r="J129" s="3">
        <f t="shared" si="88"/>
        <v>0.207009</v>
      </c>
      <c r="K129" s="16">
        <f t="shared" si="5"/>
        <v>0.23634248437785516</v>
      </c>
      <c r="L129" s="17">
        <f t="shared" si="6"/>
        <v>3.1281631784866257</v>
      </c>
      <c r="O129" s="71">
        <f t="shared" si="7"/>
        <v>-0.98397712923412661</v>
      </c>
      <c r="P129" s="3">
        <f t="shared" si="8"/>
        <v>0.98397712923412661</v>
      </c>
      <c r="Q129" s="2"/>
      <c r="R129" s="71">
        <f t="shared" si="9"/>
        <v>1209.9030838122396</v>
      </c>
      <c r="S129" s="2">
        <f t="shared" si="10"/>
        <v>-5.990819886974013E-2</v>
      </c>
      <c r="T129" s="3">
        <f t="shared" si="11"/>
        <v>-1.4424733209459417</v>
      </c>
      <c r="U129" s="2"/>
      <c r="V129" s="71">
        <f t="shared" si="12"/>
        <v>1209.9030838122396</v>
      </c>
      <c r="W129" s="2">
        <f t="shared" si="13"/>
        <v>-1.5043977741869136E-2</v>
      </c>
      <c r="X129" s="2">
        <f t="shared" si="14"/>
        <v>97.1751788686895</v>
      </c>
      <c r="Y129" s="2">
        <f t="shared" si="15"/>
        <v>12.884344560988827</v>
      </c>
      <c r="Z129" s="2">
        <f t="shared" si="16"/>
        <v>13.368020014888032</v>
      </c>
      <c r="AA129" s="3">
        <f t="shared" si="17"/>
        <v>1.0375397795060275</v>
      </c>
    </row>
    <row r="130" spans="1:27" ht="15.75" customHeight="1">
      <c r="A130" s="2">
        <f t="shared" si="1"/>
        <v>2.9686680833150765E-3</v>
      </c>
      <c r="B130" s="2">
        <f>Modellek!E79</f>
        <v>63.7014</v>
      </c>
      <c r="C130" s="53">
        <v>1</v>
      </c>
      <c r="D130" s="77">
        <f>Modellek!C79</f>
        <v>0.73</v>
      </c>
      <c r="E130" s="18">
        <f>Modellek!D79</f>
        <v>0.79536600000000002</v>
      </c>
      <c r="F130" s="75">
        <f t="shared" si="2"/>
        <v>0.9409831069975817</v>
      </c>
      <c r="G130" s="15">
        <f t="shared" si="3"/>
        <v>1.1578767542701751</v>
      </c>
      <c r="I130" s="71">
        <f t="shared" ref="I130:J130" si="89">1-D130</f>
        <v>0.27</v>
      </c>
      <c r="J130" s="3">
        <f t="shared" si="89"/>
        <v>0.20463399999999998</v>
      </c>
      <c r="K130" s="16">
        <f t="shared" si="5"/>
        <v>0.23604403197173773</v>
      </c>
      <c r="L130" s="17">
        <f t="shared" si="6"/>
        <v>3.2108573022276183</v>
      </c>
      <c r="O130" s="71">
        <f t="shared" si="7"/>
        <v>-1.0199500301612598</v>
      </c>
      <c r="P130" s="3">
        <f t="shared" si="8"/>
        <v>1.0199500301612598</v>
      </c>
      <c r="Q130" s="2"/>
      <c r="R130" s="71">
        <f t="shared" si="9"/>
        <v>1181.774281901372</v>
      </c>
      <c r="S130" s="2">
        <f t="shared" si="10"/>
        <v>-6.0830091739003153E-2</v>
      </c>
      <c r="T130" s="3">
        <f t="shared" si="11"/>
        <v>-1.4437369152082613</v>
      </c>
      <c r="U130" s="2"/>
      <c r="V130" s="71">
        <f t="shared" si="12"/>
        <v>1181.774281901372</v>
      </c>
      <c r="W130" s="2">
        <f t="shared" si="13"/>
        <v>-1.2240482263915858E-2</v>
      </c>
      <c r="X130" s="2">
        <f t="shared" si="14"/>
        <v>96.951547227557086</v>
      </c>
      <c r="Y130" s="2">
        <f t="shared" si="15"/>
        <v>12.542912388512477</v>
      </c>
      <c r="Z130" s="2">
        <f t="shared" si="16"/>
        <v>13.02436705863937</v>
      </c>
      <c r="AA130" s="3">
        <f t="shared" si="17"/>
        <v>1.0383845996220016</v>
      </c>
    </row>
    <row r="131" spans="1:27" ht="15.75" customHeight="1">
      <c r="A131" s="2">
        <f t="shared" si="1"/>
        <v>2.968903408805827E-3</v>
      </c>
      <c r="B131" s="2">
        <f>Modellek!E80</f>
        <v>63.674700000000001</v>
      </c>
      <c r="C131" s="53">
        <v>1</v>
      </c>
      <c r="D131" s="77">
        <f>Modellek!C80</f>
        <v>0.74</v>
      </c>
      <c r="E131" s="18">
        <f>Modellek!D80</f>
        <v>0.79786400000000002</v>
      </c>
      <c r="F131" s="75">
        <f t="shared" si="2"/>
        <v>0.94015610510051251</v>
      </c>
      <c r="G131" s="15">
        <f t="shared" si="3"/>
        <v>1.1468250737778536</v>
      </c>
      <c r="I131" s="71">
        <f t="shared" ref="I131:J131" si="90">1-D131</f>
        <v>0.26</v>
      </c>
      <c r="J131" s="3">
        <f t="shared" si="90"/>
        <v>0.20213599999999998</v>
      </c>
      <c r="K131" s="16">
        <f t="shared" si="5"/>
        <v>0.23575973393144639</v>
      </c>
      <c r="L131" s="17">
        <f t="shared" si="6"/>
        <v>3.2976205939909038</v>
      </c>
      <c r="O131" s="71">
        <f t="shared" si="7"/>
        <v>-1.0562038573673307</v>
      </c>
      <c r="P131" s="3">
        <f t="shared" si="8"/>
        <v>1.0562038573673307</v>
      </c>
      <c r="Q131" s="2"/>
      <c r="R131" s="71">
        <f t="shared" si="9"/>
        <v>1152.6573096071629</v>
      </c>
      <c r="S131" s="2">
        <f t="shared" si="10"/>
        <v>-6.1709348250195487E-2</v>
      </c>
      <c r="T131" s="3">
        <f t="shared" si="11"/>
        <v>-1.4449420691101449</v>
      </c>
      <c r="U131" s="2"/>
      <c r="V131" s="71">
        <f t="shared" si="12"/>
        <v>1152.6573096071629</v>
      </c>
      <c r="W131" s="2">
        <f t="shared" si="13"/>
        <v>-9.7395338458224762E-3</v>
      </c>
      <c r="X131" s="2">
        <f t="shared" si="14"/>
        <v>96.727915586424686</v>
      </c>
      <c r="Y131" s="2">
        <f t="shared" si="15"/>
        <v>12.198459037056734</v>
      </c>
      <c r="Z131" s="2">
        <f t="shared" si="16"/>
        <v>12.677695604477435</v>
      </c>
      <c r="AA131" s="3">
        <f t="shared" si="17"/>
        <v>1.039286648089309</v>
      </c>
    </row>
    <row r="132" spans="1:27" ht="15.75" customHeight="1">
      <c r="A132" s="2">
        <f t="shared" si="1"/>
        <v>2.9691229032796336E-3</v>
      </c>
      <c r="B132" s="2">
        <f>Modellek!E81</f>
        <v>63.649799999999999</v>
      </c>
      <c r="C132" s="53">
        <v>1</v>
      </c>
      <c r="D132" s="77">
        <f>Modellek!C81</f>
        <v>0.75</v>
      </c>
      <c r="E132" s="18">
        <f>Modellek!D81</f>
        <v>0.80049700000000001</v>
      </c>
      <c r="F132" s="75">
        <f t="shared" si="2"/>
        <v>0.93938537406780542</v>
      </c>
      <c r="G132" s="15">
        <f t="shared" si="3"/>
        <v>1.1361996501089795</v>
      </c>
      <c r="I132" s="71">
        <f t="shared" ref="I132:J132" si="91">1-D132</f>
        <v>0.25</v>
      </c>
      <c r="J132" s="3">
        <f t="shared" si="91"/>
        <v>0.19950299999999999</v>
      </c>
      <c r="K132" s="16">
        <f t="shared" si="5"/>
        <v>0.23549486368706538</v>
      </c>
      <c r="L132" s="17">
        <f t="shared" si="6"/>
        <v>3.388659894767085</v>
      </c>
      <c r="O132" s="71">
        <f t="shared" si="7"/>
        <v>-1.0927454787657123</v>
      </c>
      <c r="P132" s="3">
        <f t="shared" si="8"/>
        <v>1.0927454787657123</v>
      </c>
      <c r="Q132" s="2"/>
      <c r="R132" s="71">
        <f t="shared" si="9"/>
        <v>1122.5127333646954</v>
      </c>
      <c r="S132" s="2">
        <f t="shared" si="10"/>
        <v>-6.2529474950722586E-2</v>
      </c>
      <c r="T132" s="3">
        <f t="shared" si="11"/>
        <v>-1.4460661760095184</v>
      </c>
      <c r="U132" s="2"/>
      <c r="V132" s="71">
        <f t="shared" si="12"/>
        <v>1122.5127333646954</v>
      </c>
      <c r="W132" s="2">
        <f t="shared" si="13"/>
        <v>-7.5382273315940732E-3</v>
      </c>
      <c r="X132" s="2">
        <f t="shared" si="14"/>
        <v>96.504283945292272</v>
      </c>
      <c r="Y132" s="2">
        <f t="shared" si="15"/>
        <v>11.850467984818046</v>
      </c>
      <c r="Z132" s="2">
        <f t="shared" si="16"/>
        <v>12.327493705455936</v>
      </c>
      <c r="AA132" s="3">
        <f t="shared" si="17"/>
        <v>1.0402537453583285</v>
      </c>
    </row>
    <row r="133" spans="1:27" ht="15.75" customHeight="1">
      <c r="A133" s="2">
        <f t="shared" si="1"/>
        <v>2.9693265597055853E-3</v>
      </c>
      <c r="B133" s="2">
        <f>Modellek!E82</f>
        <v>63.6267</v>
      </c>
      <c r="C133" s="53">
        <v>1</v>
      </c>
      <c r="D133" s="77">
        <f>Modellek!C82</f>
        <v>0.76</v>
      </c>
      <c r="E133" s="18">
        <f>Modellek!D82</f>
        <v>0.80327499999999996</v>
      </c>
      <c r="F133" s="75">
        <f t="shared" si="2"/>
        <v>0.93867080529319258</v>
      </c>
      <c r="G133" s="15">
        <f t="shared" si="3"/>
        <v>1.1259972969368639</v>
      </c>
      <c r="I133" s="71">
        <f t="shared" ref="I133:J133" si="92">1-D133</f>
        <v>0.24</v>
      </c>
      <c r="J133" s="3">
        <f t="shared" si="92"/>
        <v>0.19672500000000004</v>
      </c>
      <c r="K133" s="16">
        <f t="shared" si="5"/>
        <v>0.23524936630461202</v>
      </c>
      <c r="L133" s="17">
        <f t="shared" si="6"/>
        <v>3.4843345717608862</v>
      </c>
      <c r="O133" s="71">
        <f t="shared" si="7"/>
        <v>-1.1296079561841152</v>
      </c>
      <c r="P133" s="3">
        <f t="shared" si="8"/>
        <v>1.1296079561841152</v>
      </c>
      <c r="Q133" s="2"/>
      <c r="R133" s="71">
        <f t="shared" si="9"/>
        <v>1091.3550954543055</v>
      </c>
      <c r="S133" s="2">
        <f t="shared" si="10"/>
        <v>-6.3290441333888045E-2</v>
      </c>
      <c r="T133" s="3">
        <f t="shared" si="11"/>
        <v>-1.4471091942307457</v>
      </c>
      <c r="U133" s="2"/>
      <c r="V133" s="71">
        <f t="shared" si="12"/>
        <v>1091.3550954543055</v>
      </c>
      <c r="W133" s="2">
        <f t="shared" si="13"/>
        <v>-5.6319034192597456E-3</v>
      </c>
      <c r="X133" s="2">
        <f t="shared" si="14"/>
        <v>96.280652304159872</v>
      </c>
      <c r="Y133" s="2">
        <f t="shared" si="15"/>
        <v>11.498927163592558</v>
      </c>
      <c r="Z133" s="2">
        <f t="shared" si="16"/>
        <v>11.973749303630996</v>
      </c>
      <c r="AA133" s="3">
        <f t="shared" si="17"/>
        <v>1.0412927339466764</v>
      </c>
    </row>
    <row r="134" spans="1:27" ht="15.75" customHeight="1">
      <c r="A134" s="2">
        <f t="shared" si="1"/>
        <v>2.96951172615638E-3</v>
      </c>
      <c r="B134" s="2">
        <f>Modellek!E83</f>
        <v>63.605699999999999</v>
      </c>
      <c r="C134" s="53">
        <v>1</v>
      </c>
      <c r="D134" s="77">
        <f>Modellek!C83</f>
        <v>0.77</v>
      </c>
      <c r="E134" s="18">
        <f>Modellek!D83</f>
        <v>0.80621100000000001</v>
      </c>
      <c r="F134" s="75">
        <f t="shared" si="2"/>
        <v>0.93802157030741107</v>
      </c>
      <c r="G134" s="15">
        <f t="shared" si="3"/>
        <v>1.1162080978416498</v>
      </c>
      <c r="I134" s="71">
        <f t="shared" ref="I134:J134" si="93">1-D134</f>
        <v>0.22999999999999998</v>
      </c>
      <c r="J134" s="3">
        <f t="shared" si="93"/>
        <v>0.19378899999999999</v>
      </c>
      <c r="K134" s="16">
        <f t="shared" si="5"/>
        <v>0.23502637517272487</v>
      </c>
      <c r="L134" s="17">
        <f t="shared" si="6"/>
        <v>3.5849630448753045</v>
      </c>
      <c r="O134" s="71">
        <f t="shared" si="7"/>
        <v>-1.1668108515586979</v>
      </c>
      <c r="P134" s="3">
        <f t="shared" si="8"/>
        <v>1.1668108515586979</v>
      </c>
      <c r="Q134" s="2"/>
      <c r="R134" s="71">
        <f t="shared" si="9"/>
        <v>1059.170047696661</v>
      </c>
      <c r="S134" s="2">
        <f t="shared" si="10"/>
        <v>-6.3982334176979766E-2</v>
      </c>
      <c r="T134" s="3">
        <f t="shared" si="11"/>
        <v>-1.4480575363582768</v>
      </c>
      <c r="U134" s="2"/>
      <c r="V134" s="71">
        <f t="shared" si="12"/>
        <v>1059.170047696661</v>
      </c>
      <c r="W134" s="2">
        <f t="shared" si="13"/>
        <v>-4.0158206439358038E-3</v>
      </c>
      <c r="X134" s="2">
        <f t="shared" si="14"/>
        <v>96.057020663027444</v>
      </c>
      <c r="Y134" s="2">
        <f t="shared" si="15"/>
        <v>11.143521653064814</v>
      </c>
      <c r="Z134" s="2">
        <f t="shared" si="16"/>
        <v>11.616150228770437</v>
      </c>
      <c r="AA134" s="3">
        <f t="shared" si="17"/>
        <v>1.042412855686033</v>
      </c>
    </row>
    <row r="135" spans="1:27" ht="15.75" customHeight="1">
      <c r="A135" s="2">
        <f t="shared" si="1"/>
        <v>2.9696757500138832E-3</v>
      </c>
      <c r="B135" s="2">
        <f>Modellek!E84</f>
        <v>63.5871</v>
      </c>
      <c r="C135" s="53">
        <v>1</v>
      </c>
      <c r="D135" s="77">
        <f>Modellek!C84</f>
        <v>0.78</v>
      </c>
      <c r="E135" s="18">
        <f>Modellek!D84</f>
        <v>0.80931900000000001</v>
      </c>
      <c r="F135" s="75">
        <f t="shared" si="2"/>
        <v>0.93744683014567298</v>
      </c>
      <c r="G135" s="15">
        <f t="shared" si="3"/>
        <v>1.1068237986118392</v>
      </c>
      <c r="I135" s="71">
        <f t="shared" ref="I135:J135" si="94">1-D135</f>
        <v>0.21999999999999997</v>
      </c>
      <c r="J135" s="3">
        <f t="shared" si="94"/>
        <v>0.19068099999999999</v>
      </c>
      <c r="K135" s="16">
        <f t="shared" si="5"/>
        <v>0.23482901841223813</v>
      </c>
      <c r="L135" s="17">
        <f t="shared" si="6"/>
        <v>3.6909059367624071</v>
      </c>
      <c r="O135" s="71">
        <f t="shared" si="7"/>
        <v>-1.2043774683586141</v>
      </c>
      <c r="P135" s="3">
        <f t="shared" si="8"/>
        <v>1.2043774683586141</v>
      </c>
      <c r="Q135" s="2"/>
      <c r="R135" s="71">
        <f t="shared" si="9"/>
        <v>1025.9462739982998</v>
      </c>
      <c r="S135" s="2">
        <f t="shared" si="10"/>
        <v>-6.4595237257182025E-2</v>
      </c>
      <c r="T135" s="3">
        <f t="shared" si="11"/>
        <v>-1.4488976108781735</v>
      </c>
      <c r="U135" s="2"/>
      <c r="V135" s="71">
        <f t="shared" si="12"/>
        <v>1025.9462739982998</v>
      </c>
      <c r="W135" s="2">
        <f t="shared" si="13"/>
        <v>-2.6842455363294132E-3</v>
      </c>
      <c r="X135" s="2">
        <f t="shared" si="14"/>
        <v>95.833389021895044</v>
      </c>
      <c r="Y135" s="2">
        <f t="shared" si="15"/>
        <v>10.783936422523897</v>
      </c>
      <c r="Z135" s="2">
        <f t="shared" si="16"/>
        <v>11.254384197042043</v>
      </c>
      <c r="AA135" s="3">
        <f t="shared" si="17"/>
        <v>1.0436248653632214</v>
      </c>
    </row>
    <row r="136" spans="1:27" ht="15.75" customHeight="1">
      <c r="A136" s="2">
        <f t="shared" si="1"/>
        <v>2.9698159783227195E-3</v>
      </c>
      <c r="B136" s="2">
        <f>Modellek!E85</f>
        <v>63.571199999999997</v>
      </c>
      <c r="C136" s="53">
        <v>1</v>
      </c>
      <c r="D136" s="77">
        <f>Modellek!C85</f>
        <v>0.79</v>
      </c>
      <c r="E136" s="18">
        <f>Modellek!D85</f>
        <v>0.812616</v>
      </c>
      <c r="F136" s="75">
        <f t="shared" si="2"/>
        <v>0.93695574077979094</v>
      </c>
      <c r="G136" s="15">
        <f t="shared" si="3"/>
        <v>1.0978403817080835</v>
      </c>
      <c r="I136" s="71">
        <f t="shared" ref="I136:J136" si="95">1-D136</f>
        <v>0.20999999999999996</v>
      </c>
      <c r="J136" s="3">
        <f t="shared" si="95"/>
        <v>0.187384</v>
      </c>
      <c r="K136" s="16">
        <f t="shared" si="5"/>
        <v>0.23466042161683551</v>
      </c>
      <c r="L136" s="17">
        <f t="shared" si="6"/>
        <v>3.8025362596584733</v>
      </c>
      <c r="O136" s="71">
        <f t="shared" si="7"/>
        <v>-1.2423233201784536</v>
      </c>
      <c r="P136" s="3">
        <f t="shared" si="8"/>
        <v>1.2423233201784536</v>
      </c>
      <c r="Q136" s="2"/>
      <c r="R136" s="71">
        <f t="shared" si="9"/>
        <v>991.67490583034748</v>
      </c>
      <c r="S136" s="2">
        <f t="shared" si="10"/>
        <v>-6.5119232886227896E-2</v>
      </c>
      <c r="T136" s="3">
        <f t="shared" si="11"/>
        <v>-1.4496158242745791</v>
      </c>
      <c r="U136" s="2"/>
      <c r="V136" s="71">
        <f t="shared" si="12"/>
        <v>991.67490583034748</v>
      </c>
      <c r="W136" s="2">
        <f t="shared" si="13"/>
        <v>-1.6306591710405979E-3</v>
      </c>
      <c r="X136" s="2">
        <f t="shared" si="14"/>
        <v>95.60975738076263</v>
      </c>
      <c r="Y136" s="2">
        <f t="shared" si="15"/>
        <v>10.419856336469982</v>
      </c>
      <c r="Z136" s="2">
        <f t="shared" si="16"/>
        <v>10.888138809686495</v>
      </c>
      <c r="AA136" s="3">
        <f t="shared" si="17"/>
        <v>1.0449413560125107</v>
      </c>
    </row>
    <row r="137" spans="1:27" ht="15.75" customHeight="1">
      <c r="A137" s="2">
        <f t="shared" si="1"/>
        <v>2.9699288761432744E-3</v>
      </c>
      <c r="B137" s="2">
        <f>Modellek!E86</f>
        <v>63.558399999999999</v>
      </c>
      <c r="C137" s="53">
        <v>1</v>
      </c>
      <c r="D137" s="77">
        <f>Modellek!C86</f>
        <v>0.8</v>
      </c>
      <c r="E137" s="18">
        <f>Modellek!D86</f>
        <v>0.81611900000000004</v>
      </c>
      <c r="F137" s="75">
        <f t="shared" si="2"/>
        <v>0.93656054620435214</v>
      </c>
      <c r="G137" s="15">
        <f t="shared" si="3"/>
        <v>1.089250186903997</v>
      </c>
      <c r="I137" s="71">
        <f t="shared" ref="I137:J137" si="96">1-D137</f>
        <v>0.19999999999999996</v>
      </c>
      <c r="J137" s="3">
        <f t="shared" si="96"/>
        <v>0.18388099999999996</v>
      </c>
      <c r="K137" s="16">
        <f t="shared" si="5"/>
        <v>0.23452477046436962</v>
      </c>
      <c r="L137" s="17">
        <f t="shared" si="6"/>
        <v>3.9202895207168806</v>
      </c>
      <c r="O137" s="71">
        <f t="shared" si="7"/>
        <v>-1.280675950795765</v>
      </c>
      <c r="P137" s="3">
        <f t="shared" si="8"/>
        <v>1.280675950795765</v>
      </c>
      <c r="Q137" s="2"/>
      <c r="R137" s="71">
        <f t="shared" si="9"/>
        <v>956.34214533773854</v>
      </c>
      <c r="S137" s="2">
        <f t="shared" si="10"/>
        <v>-6.5541107608156568E-2</v>
      </c>
      <c r="T137" s="3">
        <f t="shared" si="11"/>
        <v>-1.45019406569624</v>
      </c>
      <c r="U137" s="2"/>
      <c r="V137" s="71">
        <f t="shared" si="12"/>
        <v>956.34214533773854</v>
      </c>
      <c r="W137" s="2">
        <f t="shared" si="13"/>
        <v>-8.4695146159744633E-4</v>
      </c>
      <c r="X137" s="2">
        <f t="shared" si="14"/>
        <v>95.386125739630231</v>
      </c>
      <c r="Y137" s="2">
        <f t="shared" si="15"/>
        <v>10.05086524310288</v>
      </c>
      <c r="Z137" s="2">
        <f t="shared" si="16"/>
        <v>10.517001551669125</v>
      </c>
      <c r="AA137" s="3">
        <f t="shared" si="17"/>
        <v>1.0463777294085321</v>
      </c>
    </row>
    <row r="138" spans="1:27" ht="15.75" customHeight="1">
      <c r="A138" s="2">
        <f t="shared" si="1"/>
        <v>2.9700100267538508E-3</v>
      </c>
      <c r="B138" s="2">
        <f>Modellek!E87</f>
        <v>63.549199999999999</v>
      </c>
      <c r="C138" s="53">
        <v>1</v>
      </c>
      <c r="D138" s="77">
        <f>Modellek!C87</f>
        <v>0.81</v>
      </c>
      <c r="E138" s="18">
        <f>Modellek!D87</f>
        <v>0.81984900000000005</v>
      </c>
      <c r="F138" s="75">
        <f t="shared" si="2"/>
        <v>0.93627658152004489</v>
      </c>
      <c r="G138" s="15">
        <f t="shared" si="3"/>
        <v>1.0810472879883621</v>
      </c>
      <c r="I138" s="71">
        <f t="shared" ref="I138:J138" si="97">1-D138</f>
        <v>0.18999999999999995</v>
      </c>
      <c r="J138" s="3">
        <f t="shared" si="97"/>
        <v>0.18015099999999995</v>
      </c>
      <c r="K138" s="16">
        <f t="shared" si="5"/>
        <v>0.23442731226729077</v>
      </c>
      <c r="L138" s="17">
        <f t="shared" si="6"/>
        <v>4.0445933911218264</v>
      </c>
      <c r="O138" s="71">
        <f t="shared" si="7"/>
        <v>-1.3194507417331514</v>
      </c>
      <c r="P138" s="3">
        <f t="shared" si="8"/>
        <v>1.3194507417331514</v>
      </c>
      <c r="Q138" s="2"/>
      <c r="R138" s="71">
        <f t="shared" si="9"/>
        <v>919.92818263304162</v>
      </c>
      <c r="S138" s="2">
        <f t="shared" si="10"/>
        <v>-6.5844353077054704E-2</v>
      </c>
      <c r="T138" s="3">
        <f t="shared" si="11"/>
        <v>-1.4506097081555471</v>
      </c>
      <c r="U138" s="2"/>
      <c r="V138" s="71">
        <f t="shared" si="12"/>
        <v>919.92818263304162</v>
      </c>
      <c r="W138" s="2">
        <f t="shared" si="13"/>
        <v>-3.238472422832199E-4</v>
      </c>
      <c r="X138" s="2">
        <f t="shared" si="14"/>
        <v>95.162494098497817</v>
      </c>
      <c r="Y138" s="2">
        <f t="shared" si="15"/>
        <v>9.6764459832131742</v>
      </c>
      <c r="Z138" s="2">
        <f t="shared" si="16"/>
        <v>10.14045979031431</v>
      </c>
      <c r="AA138" s="3">
        <f t="shared" si="17"/>
        <v>1.0479529165879822</v>
      </c>
    </row>
    <row r="139" spans="1:27" ht="15.75" customHeight="1">
      <c r="A139" s="2">
        <f t="shared" si="1"/>
        <v>2.9700576606994252E-3</v>
      </c>
      <c r="B139" s="2">
        <f>Modellek!E88</f>
        <v>63.543799999999997</v>
      </c>
      <c r="C139" s="53">
        <v>1</v>
      </c>
      <c r="D139" s="77">
        <f>Modellek!C88</f>
        <v>0.82</v>
      </c>
      <c r="E139" s="18">
        <f>Modellek!D88</f>
        <v>0.82382699999999998</v>
      </c>
      <c r="F139" s="75">
        <f t="shared" si="2"/>
        <v>0.93610993830529254</v>
      </c>
      <c r="G139" s="15">
        <f t="shared" si="3"/>
        <v>1.0732362002154929</v>
      </c>
      <c r="I139" s="71">
        <f t="shared" ref="I139:J139" si="98">1-D139</f>
        <v>0.18000000000000005</v>
      </c>
      <c r="J139" s="3">
        <f t="shared" si="98"/>
        <v>0.17617300000000002</v>
      </c>
      <c r="K139" s="16">
        <f t="shared" si="5"/>
        <v>0.23437012453575354</v>
      </c>
      <c r="L139" s="17">
        <f t="shared" si="6"/>
        <v>4.1760394624852477</v>
      </c>
      <c r="O139" s="71">
        <f t="shared" si="7"/>
        <v>-1.3586847302650369</v>
      </c>
      <c r="P139" s="3">
        <f t="shared" si="8"/>
        <v>1.3586847302650369</v>
      </c>
      <c r="Q139" s="2"/>
      <c r="R139" s="71">
        <f t="shared" si="9"/>
        <v>882.4476841053056</v>
      </c>
      <c r="S139" s="2">
        <f t="shared" si="10"/>
        <v>-6.6022353947524426E-2</v>
      </c>
      <c r="T139" s="3">
        <f t="shared" si="11"/>
        <v>-1.4508536844546109</v>
      </c>
      <c r="U139" s="2"/>
      <c r="V139" s="71">
        <f t="shared" si="12"/>
        <v>882.4476841053056</v>
      </c>
      <c r="W139" s="2">
        <f t="shared" si="13"/>
        <v>-5.017189159911041E-5</v>
      </c>
      <c r="X139" s="2">
        <f t="shared" si="14"/>
        <v>94.938862457365417</v>
      </c>
      <c r="Y139" s="2">
        <f t="shared" si="15"/>
        <v>9.2963840733366379</v>
      </c>
      <c r="Z139" s="2">
        <f t="shared" si="16"/>
        <v>9.7583007739194727</v>
      </c>
      <c r="AA139" s="3">
        <f t="shared" si="17"/>
        <v>1.0496877815007319</v>
      </c>
    </row>
    <row r="140" spans="1:27" ht="15.75" customHeight="1">
      <c r="A140" s="2">
        <f t="shared" si="1"/>
        <v>2.9700647177101991E-3</v>
      </c>
      <c r="B140" s="2">
        <f>Modellek!E89</f>
        <v>63.542999999999999</v>
      </c>
      <c r="C140" s="53">
        <v>1</v>
      </c>
      <c r="D140" s="77">
        <f>Modellek!C89</f>
        <v>0.83</v>
      </c>
      <c r="E140" s="18">
        <f>Modellek!D89</f>
        <v>0.82808099999999996</v>
      </c>
      <c r="F140" s="75">
        <f t="shared" si="2"/>
        <v>0.93608525241630181</v>
      </c>
      <c r="G140" s="15">
        <f t="shared" si="3"/>
        <v>1.0658088557980301</v>
      </c>
      <c r="I140" s="71">
        <f t="shared" ref="I140:J140" si="99">1-D140</f>
        <v>0.17000000000000004</v>
      </c>
      <c r="J140" s="3">
        <f t="shared" si="99"/>
        <v>0.17191900000000004</v>
      </c>
      <c r="K140" s="16">
        <f t="shared" si="5"/>
        <v>0.2343616532852153</v>
      </c>
      <c r="L140" s="17">
        <f t="shared" si="6"/>
        <v>4.315075530139703</v>
      </c>
      <c r="O140" s="71">
        <f t="shared" si="7"/>
        <v>-1.398380828562402</v>
      </c>
      <c r="P140" s="3">
        <f t="shared" si="8"/>
        <v>1.398380828562402</v>
      </c>
      <c r="Q140" s="2"/>
      <c r="R140" s="71">
        <f t="shared" si="9"/>
        <v>843.86308344121824</v>
      </c>
      <c r="S140" s="2">
        <f t="shared" si="10"/>
        <v>-6.6048725010877773E-2</v>
      </c>
      <c r="T140" s="3">
        <f t="shared" si="11"/>
        <v>-1.4508898298620272</v>
      </c>
      <c r="U140" s="2"/>
      <c r="V140" s="71">
        <f t="shared" si="12"/>
        <v>843.86308344121824</v>
      </c>
      <c r="W140" s="2">
        <f t="shared" si="13"/>
        <v>-1.2972072174097628E-5</v>
      </c>
      <c r="X140" s="2">
        <f t="shared" si="14"/>
        <v>94.715230816233003</v>
      </c>
      <c r="Y140" s="2">
        <f t="shared" si="15"/>
        <v>8.9098594644612117</v>
      </c>
      <c r="Z140" s="2">
        <f t="shared" si="16"/>
        <v>9.3697116303503094</v>
      </c>
      <c r="AA140" s="3">
        <f t="shared" si="17"/>
        <v>1.0516116070880031</v>
      </c>
    </row>
    <row r="141" spans="1:27" ht="15.75" customHeight="1">
      <c r="A141" s="2">
        <f t="shared" si="1"/>
        <v>2.9700250224608143E-3</v>
      </c>
      <c r="B141" s="2">
        <f>Modellek!E90</f>
        <v>63.547499999999999</v>
      </c>
      <c r="C141" s="53">
        <v>1</v>
      </c>
      <c r="D141" s="77">
        <f>Modellek!C90</f>
        <v>0.84</v>
      </c>
      <c r="E141" s="18">
        <f>Modellek!D90</f>
        <v>0.83263799999999999</v>
      </c>
      <c r="F141" s="75">
        <f t="shared" si="2"/>
        <v>0.93622411723764742</v>
      </c>
      <c r="G141" s="15">
        <f t="shared" si="3"/>
        <v>1.0587590044255428</v>
      </c>
      <c r="I141" s="71">
        <f t="shared" ref="I141:J141" si="100">1-D141</f>
        <v>0.16000000000000003</v>
      </c>
      <c r="J141" s="3">
        <f t="shared" si="100"/>
        <v>0.16736200000000001</v>
      </c>
      <c r="K141" s="16">
        <f t="shared" si="5"/>
        <v>0.23440930744638291</v>
      </c>
      <c r="L141" s="17">
        <f t="shared" si="6"/>
        <v>4.4623334772628738</v>
      </c>
      <c r="O141" s="71">
        <f t="shared" si="7"/>
        <v>-1.4385743586717232</v>
      </c>
      <c r="P141" s="3">
        <f t="shared" si="8"/>
        <v>1.4385743586717232</v>
      </c>
      <c r="Q141" s="2"/>
      <c r="R141" s="71">
        <f t="shared" si="9"/>
        <v>804.15401105480646</v>
      </c>
      <c r="S141" s="2">
        <f t="shared" si="10"/>
        <v>-6.5900389672871193E-2</v>
      </c>
      <c r="T141" s="3">
        <f t="shared" si="11"/>
        <v>-1.4506865145318395</v>
      </c>
      <c r="U141" s="2"/>
      <c r="V141" s="71">
        <f t="shared" si="12"/>
        <v>804.15401105480646</v>
      </c>
      <c r="W141" s="2">
        <f t="shared" si="13"/>
        <v>-1.968005445802546E-4</v>
      </c>
      <c r="X141" s="2">
        <f t="shared" si="14"/>
        <v>94.491599175100589</v>
      </c>
      <c r="Y141" s="2">
        <f t="shared" si="15"/>
        <v>8.5161529960078273</v>
      </c>
      <c r="Z141" s="2">
        <f t="shared" si="16"/>
        <v>8.9739793656153211</v>
      </c>
      <c r="AA141" s="3">
        <f t="shared" si="17"/>
        <v>1.0537597633370503</v>
      </c>
    </row>
    <row r="142" spans="1:27" ht="15.75" customHeight="1">
      <c r="A142" s="2">
        <f t="shared" si="1"/>
        <v>2.9699350504903809E-3</v>
      </c>
      <c r="B142" s="2">
        <f>Modellek!E91</f>
        <v>63.557699999999997</v>
      </c>
      <c r="C142" s="53">
        <v>1</v>
      </c>
      <c r="D142" s="77">
        <f>Modellek!C91</f>
        <v>0.85</v>
      </c>
      <c r="E142" s="18">
        <f>Modellek!D91</f>
        <v>0.83753299999999997</v>
      </c>
      <c r="F142" s="75">
        <f t="shared" si="2"/>
        <v>0.93653893780253172</v>
      </c>
      <c r="G142" s="15">
        <f t="shared" si="3"/>
        <v>1.052100346717487</v>
      </c>
      <c r="I142" s="71">
        <f t="shared" ref="I142:J142" si="101">1-D142</f>
        <v>0.15000000000000002</v>
      </c>
      <c r="J142" s="3">
        <f t="shared" si="101"/>
        <v>0.16246700000000003</v>
      </c>
      <c r="K142" s="16">
        <f t="shared" si="5"/>
        <v>0.23451735395962592</v>
      </c>
      <c r="L142" s="17">
        <f t="shared" si="6"/>
        <v>4.6184783984890094</v>
      </c>
      <c r="O142" s="71">
        <f t="shared" si="7"/>
        <v>-1.4792768034892132</v>
      </c>
      <c r="P142" s="3">
        <f t="shared" si="8"/>
        <v>1.4792768034892132</v>
      </c>
      <c r="Q142" s="2"/>
      <c r="R142" s="71">
        <f t="shared" si="9"/>
        <v>763.337117477064</v>
      </c>
      <c r="S142" s="2">
        <f t="shared" si="10"/>
        <v>-6.5564179956428367E-2</v>
      </c>
      <c r="T142" s="3">
        <f t="shared" si="11"/>
        <v>-1.4502256897417494</v>
      </c>
      <c r="U142" s="2"/>
      <c r="V142" s="71">
        <f t="shared" si="12"/>
        <v>763.337117477064</v>
      </c>
      <c r="W142" s="2">
        <f t="shared" si="13"/>
        <v>-5.8338952075934203E-4</v>
      </c>
      <c r="X142" s="2">
        <f t="shared" si="14"/>
        <v>94.267967533968175</v>
      </c>
      <c r="Y142" s="2">
        <f t="shared" si="15"/>
        <v>8.1148482459735156</v>
      </c>
      <c r="Z142" s="2">
        <f t="shared" si="16"/>
        <v>8.5706908624206335</v>
      </c>
      <c r="AA142" s="3">
        <f t="shared" si="17"/>
        <v>1.0561738929219411</v>
      </c>
    </row>
    <row r="143" spans="1:27" ht="15.75" customHeight="1">
      <c r="A143" s="2">
        <f t="shared" si="1"/>
        <v>2.9697851093192749E-3</v>
      </c>
      <c r="B143" s="2">
        <f>Modellek!E92</f>
        <v>63.5747</v>
      </c>
      <c r="C143" s="53">
        <v>1</v>
      </c>
      <c r="D143" s="77">
        <f>Modellek!C92</f>
        <v>0.86</v>
      </c>
      <c r="E143" s="18">
        <f>Modellek!D92</f>
        <v>0.84280100000000002</v>
      </c>
      <c r="F143" s="75">
        <f t="shared" si="2"/>
        <v>0.93706382474882866</v>
      </c>
      <c r="G143" s="15">
        <f t="shared" si="3"/>
        <v>1.0458211456977096</v>
      </c>
      <c r="I143" s="71">
        <f t="shared" ref="I143:J143" si="102">1-D143</f>
        <v>0.14000000000000001</v>
      </c>
      <c r="J143" s="3">
        <f t="shared" si="102"/>
        <v>0.15719899999999998</v>
      </c>
      <c r="K143" s="16">
        <f t="shared" si="5"/>
        <v>0.2346975253078207</v>
      </c>
      <c r="L143" s="17">
        <f t="shared" si="6"/>
        <v>4.7842430316523821</v>
      </c>
      <c r="O143" s="71">
        <f t="shared" si="7"/>
        <v>-1.5205254540829334</v>
      </c>
      <c r="P143" s="3">
        <f t="shared" si="8"/>
        <v>1.5205254540829334</v>
      </c>
      <c r="Q143" s="2"/>
      <c r="R143" s="71">
        <f t="shared" si="9"/>
        <v>721.37126696149357</v>
      </c>
      <c r="S143" s="2">
        <f t="shared" si="10"/>
        <v>-6.5003883002858795E-2</v>
      </c>
      <c r="T143" s="3">
        <f t="shared" si="11"/>
        <v>-1.4494577202462757</v>
      </c>
      <c r="U143" s="2"/>
      <c r="V143" s="71">
        <f t="shared" si="12"/>
        <v>721.37126696149357</v>
      </c>
      <c r="W143" s="2">
        <f t="shared" si="13"/>
        <v>-1.1514944395709659E-3</v>
      </c>
      <c r="X143" s="2">
        <f t="shared" si="14"/>
        <v>94.044335892835761</v>
      </c>
      <c r="Y143" s="2">
        <f t="shared" si="15"/>
        <v>7.7048224365526439</v>
      </c>
      <c r="Z143" s="2">
        <f t="shared" si="16"/>
        <v>8.1587328787039155</v>
      </c>
      <c r="AA143" s="3">
        <f t="shared" si="17"/>
        <v>1.0589125117274427</v>
      </c>
    </row>
    <row r="144" spans="1:27" ht="15.75" customHeight="1">
      <c r="A144" s="2">
        <f t="shared" si="1"/>
        <v>2.9695672805950066E-3</v>
      </c>
      <c r="B144" s="2">
        <f>Modellek!E93</f>
        <v>63.599400000000003</v>
      </c>
      <c r="C144" s="53">
        <v>1</v>
      </c>
      <c r="D144" s="77">
        <f>Modellek!C93</f>
        <v>0.87</v>
      </c>
      <c r="E144" s="18">
        <f>Modellek!D93</f>
        <v>0.84848699999999999</v>
      </c>
      <c r="F144" s="75">
        <f t="shared" si="2"/>
        <v>0.93782686906023893</v>
      </c>
      <c r="G144" s="15">
        <f t="shared" si="3"/>
        <v>1.0399279930744438</v>
      </c>
      <c r="I144" s="71">
        <f t="shared" ref="I144:J144" si="103">1-D144</f>
        <v>0.13</v>
      </c>
      <c r="J144" s="3">
        <f t="shared" si="103"/>
        <v>0.15151300000000001</v>
      </c>
      <c r="K144" s="16">
        <f t="shared" si="5"/>
        <v>0.2349595127863173</v>
      </c>
      <c r="L144" s="17">
        <f t="shared" si="6"/>
        <v>4.960363602918088</v>
      </c>
      <c r="O144" s="71">
        <f t="shared" si="7"/>
        <v>-1.562327571762103</v>
      </c>
      <c r="P144" s="3">
        <f t="shared" si="8"/>
        <v>1.562327571762103</v>
      </c>
      <c r="Q144" s="2"/>
      <c r="R144" s="71">
        <f t="shared" si="9"/>
        <v>678.24704579719798</v>
      </c>
      <c r="S144" s="2">
        <f t="shared" si="10"/>
        <v>-6.4189921574538331E-2</v>
      </c>
      <c r="T144" s="3">
        <f t="shared" si="11"/>
        <v>-1.4483420656965895</v>
      </c>
      <c r="U144" s="2"/>
      <c r="V144" s="71">
        <f t="shared" si="12"/>
        <v>678.24704579719798</v>
      </c>
      <c r="W144" s="2">
        <f t="shared" si="13"/>
        <v>-1.8756426534911122E-3</v>
      </c>
      <c r="X144" s="2">
        <f t="shared" si="14"/>
        <v>93.820704251703361</v>
      </c>
      <c r="Y144" s="2">
        <f t="shared" si="15"/>
        <v>7.285154729087389</v>
      </c>
      <c r="Z144" s="2">
        <f t="shared" si="16"/>
        <v>7.7371920461474133</v>
      </c>
      <c r="AA144" s="3">
        <f t="shared" si="17"/>
        <v>1.0620491031240802</v>
      </c>
    </row>
    <row r="145" spans="1:27" ht="15.75" customHeight="1">
      <c r="A145" s="2">
        <f t="shared" si="1"/>
        <v>2.9692718959305835E-3</v>
      </c>
      <c r="B145" s="2">
        <f>Modellek!E94</f>
        <v>63.632899999999999</v>
      </c>
      <c r="C145" s="53">
        <v>1</v>
      </c>
      <c r="D145" s="77">
        <f>Modellek!C94</f>
        <v>0.88</v>
      </c>
      <c r="E145" s="18">
        <f>Modellek!D94</f>
        <v>0.85463999999999996</v>
      </c>
      <c r="F145" s="75">
        <f t="shared" si="2"/>
        <v>0.93886255210733416</v>
      </c>
      <c r="G145" s="15">
        <f t="shared" si="3"/>
        <v>1.0344238525670679</v>
      </c>
      <c r="I145" s="71">
        <f t="shared" ref="I145:J145" si="104">1-D145</f>
        <v>0.12</v>
      </c>
      <c r="J145" s="3">
        <f t="shared" si="104"/>
        <v>0.14536000000000004</v>
      </c>
      <c r="K145" s="16">
        <f t="shared" si="5"/>
        <v>0.23531523606577823</v>
      </c>
      <c r="L145" s="17">
        <f t="shared" si="6"/>
        <v>5.14770464329274</v>
      </c>
      <c r="O145" s="71">
        <f t="shared" si="7"/>
        <v>-1.6047063074543291</v>
      </c>
      <c r="P145" s="3">
        <f t="shared" si="8"/>
        <v>1.6047063074543291</v>
      </c>
      <c r="Q145" s="2"/>
      <c r="R145" s="71">
        <f t="shared" si="9"/>
        <v>633.94917065502079</v>
      </c>
      <c r="S145" s="2">
        <f t="shared" si="10"/>
        <v>-6.3086187370513788E-2</v>
      </c>
      <c r="T145" s="3">
        <f t="shared" si="11"/>
        <v>-1.4468292336843527</v>
      </c>
      <c r="U145" s="2"/>
      <c r="V145" s="71">
        <f t="shared" si="12"/>
        <v>633.94917065502079</v>
      </c>
      <c r="W145" s="2">
        <f t="shared" si="13"/>
        <v>-2.7259884977613724E-3</v>
      </c>
      <c r="X145" s="2">
        <f t="shared" si="14"/>
        <v>93.597072610570947</v>
      </c>
      <c r="Y145" s="2">
        <f t="shared" si="15"/>
        <v>6.8547226539813533</v>
      </c>
      <c r="Z145" s="2">
        <f t="shared" si="16"/>
        <v>7.3049548686694266</v>
      </c>
      <c r="AA145" s="3">
        <f t="shared" si="17"/>
        <v>1.0656820468770636</v>
      </c>
    </row>
    <row r="146" spans="1:27" ht="15.75" customHeight="1">
      <c r="A146" s="2">
        <f t="shared" si="1"/>
        <v>2.9688866615641403E-3</v>
      </c>
      <c r="B146" s="2">
        <f>Modellek!E95</f>
        <v>63.676600000000001</v>
      </c>
      <c r="C146" s="53">
        <v>1</v>
      </c>
      <c r="D146" s="77">
        <f>Modellek!C95</f>
        <v>0.89</v>
      </c>
      <c r="E146" s="18">
        <f>Modellek!D95</f>
        <v>0.86131599999999997</v>
      </c>
      <c r="F146" s="75">
        <f t="shared" si="2"/>
        <v>0.94021493642529841</v>
      </c>
      <c r="G146" s="15">
        <f t="shared" si="3"/>
        <v>1.0293080326891242</v>
      </c>
      <c r="I146" s="71">
        <f t="shared" ref="I146:J146" si="105">1-D146</f>
        <v>0.10999999999999999</v>
      </c>
      <c r="J146" s="3">
        <f t="shared" si="105"/>
        <v>0.13868400000000003</v>
      </c>
      <c r="K146" s="16">
        <f t="shared" si="5"/>
        <v>0.23577995528030635</v>
      </c>
      <c r="L146" s="17">
        <f t="shared" si="6"/>
        <v>5.3472044935490022</v>
      </c>
      <c r="O146" s="71">
        <f t="shared" si="7"/>
        <v>-1.6476871362231573</v>
      </c>
      <c r="P146" s="3">
        <f t="shared" si="8"/>
        <v>1.6476871362231573</v>
      </c>
      <c r="Q146" s="2"/>
      <c r="R146" s="71">
        <f t="shared" si="9"/>
        <v>588.44965971305555</v>
      </c>
      <c r="S146" s="2">
        <f t="shared" si="10"/>
        <v>-6.1646774084240075E-2</v>
      </c>
      <c r="T146" s="3">
        <f t="shared" si="11"/>
        <v>-1.4448563017852092</v>
      </c>
      <c r="U146" s="2"/>
      <c r="V146" s="71">
        <f t="shared" si="12"/>
        <v>588.44965971305555</v>
      </c>
      <c r="W146" s="2">
        <f t="shared" si="13"/>
        <v>-3.6674735958585752E-3</v>
      </c>
      <c r="X146" s="2">
        <f t="shared" si="14"/>
        <v>93.373440969438548</v>
      </c>
      <c r="Y146" s="2">
        <f t="shared" si="15"/>
        <v>6.4121013408932033</v>
      </c>
      <c r="Z146" s="2">
        <f t="shared" si="16"/>
        <v>6.8606077208946203</v>
      </c>
      <c r="AA146" s="3">
        <f t="shared" si="17"/>
        <v>1.0699468639307157</v>
      </c>
    </row>
    <row r="147" spans="1:27" ht="15.75" customHeight="1">
      <c r="A147" s="2">
        <f t="shared" si="1"/>
        <v>2.9684001925898047E-3</v>
      </c>
      <c r="B147" s="2">
        <f>Modellek!E96</f>
        <v>63.7318</v>
      </c>
      <c r="C147" s="53">
        <v>1</v>
      </c>
      <c r="D147" s="77">
        <f>Modellek!C96</f>
        <v>0.9</v>
      </c>
      <c r="E147" s="18">
        <f>Modellek!D96</f>
        <v>0.86858100000000005</v>
      </c>
      <c r="F147" s="75">
        <f t="shared" si="2"/>
        <v>0.94192541223102466</v>
      </c>
      <c r="G147" s="15">
        <f t="shared" si="3"/>
        <v>1.0245928047679576</v>
      </c>
      <c r="I147" s="71">
        <f t="shared" ref="I147:J147" si="106">1-D147</f>
        <v>9.9999999999999978E-2</v>
      </c>
      <c r="J147" s="3">
        <f t="shared" si="106"/>
        <v>0.13141899999999995</v>
      </c>
      <c r="K147" s="16">
        <f t="shared" si="5"/>
        <v>0.2363680808905782</v>
      </c>
      <c r="L147" s="17">
        <f t="shared" si="6"/>
        <v>5.5599300677504644</v>
      </c>
      <c r="O147" s="71">
        <f t="shared" si="7"/>
        <v>-1.6912902604214188</v>
      </c>
      <c r="P147" s="3">
        <f t="shared" si="8"/>
        <v>1.6912902604214188</v>
      </c>
      <c r="Q147" s="2"/>
      <c r="R147" s="71">
        <f t="shared" si="9"/>
        <v>541.74959342371631</v>
      </c>
      <c r="S147" s="2">
        <f t="shared" si="10"/>
        <v>-5.982918776253543E-2</v>
      </c>
      <c r="T147" s="3">
        <f t="shared" si="11"/>
        <v>-1.442365024179892</v>
      </c>
      <c r="U147" s="2"/>
      <c r="V147" s="71">
        <f t="shared" si="12"/>
        <v>541.74959342371631</v>
      </c>
      <c r="W147" s="2">
        <f t="shared" si="13"/>
        <v>-4.6584753428798691E-3</v>
      </c>
      <c r="X147" s="2">
        <f t="shared" si="14"/>
        <v>93.149809328306119</v>
      </c>
      <c r="Y147" s="2">
        <f t="shared" si="15"/>
        <v>5.9559672697118247</v>
      </c>
      <c r="Z147" s="2">
        <f t="shared" si="16"/>
        <v>6.4028368466019856</v>
      </c>
      <c r="AA147" s="3">
        <f t="shared" si="17"/>
        <v>1.0750288839165805</v>
      </c>
    </row>
    <row r="148" spans="1:27" ht="15.75" customHeight="1">
      <c r="A148" s="2">
        <f t="shared" si="1"/>
        <v>2.9677949728520955E-3</v>
      </c>
      <c r="B148" s="2">
        <f>Modellek!E97</f>
        <v>63.8005</v>
      </c>
      <c r="C148" s="53">
        <v>1</v>
      </c>
      <c r="D148" s="77">
        <f>Modellek!C97</f>
        <v>0.91</v>
      </c>
      <c r="E148" s="18">
        <f>Modellek!D97</f>
        <v>0.87651100000000004</v>
      </c>
      <c r="F148" s="75">
        <f t="shared" si="2"/>
        <v>0.94405764595543851</v>
      </c>
      <c r="G148" s="15">
        <f t="shared" si="3"/>
        <v>1.0202755151928149</v>
      </c>
      <c r="I148" s="71">
        <f t="shared" ref="I148:J148" si="107">1-D148</f>
        <v>8.9999999999999969E-2</v>
      </c>
      <c r="J148" s="3">
        <f t="shared" si="107"/>
        <v>0.12348899999999996</v>
      </c>
      <c r="K148" s="16">
        <f t="shared" si="5"/>
        <v>0.23710177813543917</v>
      </c>
      <c r="L148" s="17">
        <f t="shared" si="6"/>
        <v>5.7869663010971522</v>
      </c>
      <c r="O148" s="71">
        <f t="shared" si="7"/>
        <v>-1.7355354956106848</v>
      </c>
      <c r="P148" s="3">
        <f t="shared" si="8"/>
        <v>1.7355354956106848</v>
      </c>
      <c r="Q148" s="2"/>
      <c r="R148" s="71">
        <f t="shared" si="9"/>
        <v>493.80643285065662</v>
      </c>
      <c r="S148" s="2">
        <f t="shared" si="10"/>
        <v>-5.7568049070304959E-2</v>
      </c>
      <c r="T148" s="3">
        <f t="shared" si="11"/>
        <v>-1.4392657864220737</v>
      </c>
      <c r="U148" s="2"/>
      <c r="V148" s="71">
        <f t="shared" si="12"/>
        <v>493.80643285065662</v>
      </c>
      <c r="W148" s="2">
        <f t="shared" si="13"/>
        <v>-5.6499470706211467E-3</v>
      </c>
      <c r="X148" s="2">
        <f t="shared" si="14"/>
        <v>92.92617768717372</v>
      </c>
      <c r="Y148" s="2">
        <f t="shared" si="15"/>
        <v>5.4842913346940128</v>
      </c>
      <c r="Z148" s="2">
        <f t="shared" si="16"/>
        <v>5.9296283571499657</v>
      </c>
      <c r="AA148" s="76">
        <f t="shared" si="17"/>
        <v>1.0812022912857893</v>
      </c>
    </row>
    <row r="149" spans="1:27" ht="15.75" customHeight="1">
      <c r="A149" s="2">
        <f t="shared" si="1"/>
        <v>2.9670535407778486E-3</v>
      </c>
      <c r="B149" s="2">
        <f>Modellek!E98</f>
        <v>63.884700000000002</v>
      </c>
      <c r="C149" s="53">
        <v>1</v>
      </c>
      <c r="D149" s="77">
        <f>Modellek!C98</f>
        <v>0.92</v>
      </c>
      <c r="E149" s="18">
        <f>Modellek!D98</f>
        <v>0.88519599999999998</v>
      </c>
      <c r="F149" s="75">
        <f t="shared" si="2"/>
        <v>0.94667615334143762</v>
      </c>
      <c r="G149" s="15">
        <f t="shared" si="3"/>
        <v>1.0163661161435906</v>
      </c>
      <c r="I149" s="71">
        <f t="shared" ref="I149:J149" si="108">1-D149</f>
        <v>7.999999999999996E-2</v>
      </c>
      <c r="J149" s="3">
        <f t="shared" si="108"/>
        <v>0.11480400000000002</v>
      </c>
      <c r="K149" s="16">
        <f t="shared" si="5"/>
        <v>0.23800364329185361</v>
      </c>
      <c r="L149" s="17">
        <f t="shared" si="6"/>
        <v>6.0295295490088812</v>
      </c>
      <c r="O149" s="71">
        <f t="shared" si="7"/>
        <v>-1.7804353545083531</v>
      </c>
      <c r="P149" s="3">
        <f t="shared" si="8"/>
        <v>1.7804353545083531</v>
      </c>
      <c r="Q149" s="2"/>
      <c r="R149" s="71">
        <f t="shared" si="9"/>
        <v>444.60593124691707</v>
      </c>
      <c r="S149" s="2">
        <f t="shared" si="10"/>
        <v>-5.4798215409884832E-2</v>
      </c>
      <c r="T149" s="3">
        <f t="shared" si="11"/>
        <v>-1.435469297478863</v>
      </c>
      <c r="U149" s="2"/>
      <c r="V149" s="71">
        <f t="shared" si="12"/>
        <v>444.60593124691707</v>
      </c>
      <c r="W149" s="2">
        <f t="shared" si="13"/>
        <v>-6.5834388340752746E-3</v>
      </c>
      <c r="X149" s="2">
        <f t="shared" si="14"/>
        <v>92.702546046041306</v>
      </c>
      <c r="Y149" s="2">
        <f t="shared" si="15"/>
        <v>4.9950454191258453</v>
      </c>
      <c r="Z149" s="2">
        <f t="shared" si="16"/>
        <v>5.4389682298799471</v>
      </c>
      <c r="AA149" s="3">
        <f t="shared" si="17"/>
        <v>1.088872627474885</v>
      </c>
    </row>
    <row r="150" spans="1:27" ht="15.75" customHeight="1">
      <c r="A150" s="2">
        <f t="shared" si="1"/>
        <v>2.9661514659313775E-3</v>
      </c>
      <c r="B150" s="2">
        <f>Modellek!E99</f>
        <v>63.987200000000001</v>
      </c>
      <c r="C150" s="53">
        <v>1</v>
      </c>
      <c r="D150" s="77">
        <f>Modellek!C99</f>
        <v>0.93</v>
      </c>
      <c r="E150" s="18">
        <f>Modellek!D99</f>
        <v>0.89474100000000001</v>
      </c>
      <c r="F150" s="75">
        <f t="shared" si="2"/>
        <v>0.94987151073201281</v>
      </c>
      <c r="G150" s="15">
        <f t="shared" si="3"/>
        <v>1.0128602509962288</v>
      </c>
      <c r="I150" s="71">
        <f t="shared" ref="I150:J150" si="109">1-D150</f>
        <v>6.9999999999999951E-2</v>
      </c>
      <c r="J150" s="3">
        <f t="shared" si="109"/>
        <v>0.10525899999999999</v>
      </c>
      <c r="K150" s="16">
        <f t="shared" si="5"/>
        <v>0.23910544230531797</v>
      </c>
      <c r="L150" s="17">
        <f t="shared" si="6"/>
        <v>6.2888572736035844</v>
      </c>
      <c r="O150" s="71">
        <f t="shared" si="7"/>
        <v>-1.8260011205261895</v>
      </c>
      <c r="P150" s="3">
        <f t="shared" si="8"/>
        <v>1.8260011205261895</v>
      </c>
      <c r="Q150" s="2"/>
      <c r="R150" s="71">
        <f t="shared" si="9"/>
        <v>394.09133370011307</v>
      </c>
      <c r="S150" s="2">
        <f t="shared" si="10"/>
        <v>-5.1428555395947442E-2</v>
      </c>
      <c r="T150" s="3">
        <f t="shared" si="11"/>
        <v>-1.4308506431486359</v>
      </c>
      <c r="U150" s="2"/>
      <c r="V150" s="71">
        <f t="shared" si="12"/>
        <v>394.09133370011307</v>
      </c>
      <c r="W150" s="2">
        <f t="shared" si="13"/>
        <v>-7.389762933218004E-3</v>
      </c>
      <c r="X150" s="2">
        <f t="shared" si="14"/>
        <v>92.478914404908906</v>
      </c>
      <c r="Y150" s="2">
        <f t="shared" si="15"/>
        <v>4.4853957957016437</v>
      </c>
      <c r="Z150" s="2">
        <f t="shared" si="16"/>
        <v>4.9280423064950583</v>
      </c>
      <c r="AA150" s="3">
        <f t="shared" si="17"/>
        <v>1.0986861652694291</v>
      </c>
    </row>
    <row r="151" spans="1:27" ht="15.75" customHeight="1">
      <c r="A151" s="2">
        <f t="shared" si="1"/>
        <v>2.9650696998934356E-3</v>
      </c>
      <c r="B151" s="2">
        <f>Modellek!E100</f>
        <v>64.110200000000006</v>
      </c>
      <c r="C151" s="53">
        <v>1</v>
      </c>
      <c r="D151" s="77">
        <f>Modellek!C100</f>
        <v>0.94</v>
      </c>
      <c r="E151" s="18">
        <f>Modellek!D100</f>
        <v>0.90527000000000002</v>
      </c>
      <c r="F151" s="75">
        <f t="shared" si="2"/>
        <v>0.95371718541282535</v>
      </c>
      <c r="G151" s="15">
        <f t="shared" si="3"/>
        <v>1.0097890718751128</v>
      </c>
      <c r="I151" s="71">
        <f t="shared" ref="I151:J151" si="110">1-D151</f>
        <v>6.0000000000000053E-2</v>
      </c>
      <c r="J151" s="3">
        <f t="shared" si="110"/>
        <v>9.4729999999999981E-2</v>
      </c>
      <c r="K151" s="16">
        <f t="shared" si="5"/>
        <v>0.2404333047945327</v>
      </c>
      <c r="L151" s="17">
        <f t="shared" si="6"/>
        <v>6.5666166119646219</v>
      </c>
      <c r="O151" s="71">
        <f t="shared" si="7"/>
        <v>-1.8722572551878183</v>
      </c>
      <c r="P151" s="3">
        <f t="shared" si="8"/>
        <v>1.8722572551878183</v>
      </c>
      <c r="Q151" s="2"/>
      <c r="R151" s="71">
        <f t="shared" si="9"/>
        <v>342.30135807717221</v>
      </c>
      <c r="S151" s="2">
        <f t="shared" si="10"/>
        <v>-4.7388102833477747E-2</v>
      </c>
      <c r="T151" s="3">
        <f t="shared" si="11"/>
        <v>-1.4253125468379815</v>
      </c>
      <c r="U151" s="2"/>
      <c r="V151" s="71">
        <f t="shared" si="12"/>
        <v>342.30135807717221</v>
      </c>
      <c r="W151" s="2">
        <f t="shared" si="13"/>
        <v>-7.9866648469743839E-3</v>
      </c>
      <c r="X151" s="2">
        <f t="shared" si="14"/>
        <v>92.255282763776492</v>
      </c>
      <c r="Y151" s="2">
        <f t="shared" si="15"/>
        <v>3.9531158114125269</v>
      </c>
      <c r="Z151" s="2">
        <f t="shared" si="16"/>
        <v>4.3946362914171573</v>
      </c>
      <c r="AA151" s="3">
        <f t="shared" si="17"/>
        <v>1.1116892347879042</v>
      </c>
    </row>
    <row r="152" spans="1:27" ht="15.75" customHeight="1">
      <c r="A152" s="2">
        <f t="shared" si="1"/>
        <v>2.9637761353189054E-3</v>
      </c>
      <c r="B152" s="2">
        <f>Modellek!E101</f>
        <v>64.257400000000004</v>
      </c>
      <c r="C152" s="53">
        <v>1</v>
      </c>
      <c r="D152" s="77">
        <f>Modellek!C101</f>
        <v>0.95</v>
      </c>
      <c r="E152" s="18">
        <f>Modellek!D101</f>
        <v>0.91693100000000005</v>
      </c>
      <c r="F152" s="75">
        <f t="shared" si="2"/>
        <v>0.95833565140367427</v>
      </c>
      <c r="G152" s="15">
        <f t="shared" si="3"/>
        <v>1.0071528956499478</v>
      </c>
      <c r="I152" s="71">
        <f t="shared" ref="I152:J152" si="111">1-D152</f>
        <v>5.0000000000000044E-2</v>
      </c>
      <c r="J152" s="3">
        <f t="shared" si="111"/>
        <v>8.3068999999999948E-2</v>
      </c>
      <c r="K152" s="16">
        <f t="shared" si="5"/>
        <v>0.24203063168469263</v>
      </c>
      <c r="L152" s="17">
        <f t="shared" si="6"/>
        <v>6.8643377428538628</v>
      </c>
      <c r="O152" s="71">
        <f t="shared" si="7"/>
        <v>-1.9192121309051684</v>
      </c>
      <c r="P152" s="3">
        <f t="shared" si="8"/>
        <v>1.9192121309051684</v>
      </c>
      <c r="Q152" s="2"/>
      <c r="R152" s="71">
        <f t="shared" si="9"/>
        <v>289.1831024121588</v>
      </c>
      <c r="S152" s="2">
        <f t="shared" si="10"/>
        <v>-4.255719556571342E-2</v>
      </c>
      <c r="T152" s="3">
        <f t="shared" si="11"/>
        <v>-1.4186909836261961</v>
      </c>
      <c r="U152" s="2"/>
      <c r="V152" s="71">
        <f t="shared" si="12"/>
        <v>289.1831024121588</v>
      </c>
      <c r="W152" s="2">
        <f t="shared" si="13"/>
        <v>-8.2758433922834503E-3</v>
      </c>
      <c r="X152" s="2">
        <f t="shared" si="14"/>
        <v>92.031651122644092</v>
      </c>
      <c r="Y152" s="2">
        <f t="shared" si="15"/>
        <v>3.3944684995599177</v>
      </c>
      <c r="Z152" s="2">
        <f t="shared" si="16"/>
        <v>3.8350357501175836</v>
      </c>
      <c r="AA152" s="3">
        <f t="shared" si="17"/>
        <v>1.1297897596088413</v>
      </c>
    </row>
    <row r="153" spans="1:27" ht="15.75" customHeight="1">
      <c r="A153" s="2">
        <f t="shared" si="1"/>
        <v>2.96223535019102E-3</v>
      </c>
      <c r="B153" s="2">
        <f>Modellek!E102</f>
        <v>64.432900000000004</v>
      </c>
      <c r="C153" s="53">
        <v>1</v>
      </c>
      <c r="D153" s="77">
        <f>Modellek!C102</f>
        <v>0.96</v>
      </c>
      <c r="E153" s="18">
        <f>Modellek!D102</f>
        <v>0.92990200000000001</v>
      </c>
      <c r="F153" s="75">
        <f t="shared" si="2"/>
        <v>0.96386511882813442</v>
      </c>
      <c r="G153" s="15">
        <f t="shared" si="3"/>
        <v>1.0049621028348314</v>
      </c>
      <c r="I153" s="71">
        <f t="shared" ref="I153:J153" si="112">1-D153</f>
        <v>4.0000000000000036E-2</v>
      </c>
      <c r="J153" s="3">
        <f t="shared" si="112"/>
        <v>7.0097999999999994E-2</v>
      </c>
      <c r="K153" s="16">
        <f t="shared" si="5"/>
        <v>0.24394679722679904</v>
      </c>
      <c r="L153" s="17">
        <f t="shared" si="6"/>
        <v>7.1837385033210062</v>
      </c>
      <c r="O153" s="71">
        <f t="shared" si="7"/>
        <v>-1.9668700982876166</v>
      </c>
      <c r="P153" s="3">
        <f t="shared" si="8"/>
        <v>1.9668700982876166</v>
      </c>
      <c r="Q153" s="2"/>
      <c r="R153" s="71">
        <f t="shared" si="9"/>
        <v>234.706274965468</v>
      </c>
      <c r="S153" s="2">
        <f t="shared" si="10"/>
        <v>-3.6803912389136204E-2</v>
      </c>
      <c r="T153" s="3">
        <f t="shared" si="11"/>
        <v>-1.4108051216164803</v>
      </c>
      <c r="U153" s="2"/>
      <c r="V153" s="71">
        <f t="shared" si="12"/>
        <v>234.706274965468</v>
      </c>
      <c r="W153" s="2">
        <f t="shared" si="13"/>
        <v>-8.1393246487323698E-3</v>
      </c>
      <c r="X153" s="2">
        <f t="shared" si="14"/>
        <v>91.808019481511678</v>
      </c>
      <c r="Y153" s="2">
        <f t="shared" si="15"/>
        <v>2.8053173107625056</v>
      </c>
      <c r="Z153" s="2">
        <f t="shared" si="16"/>
        <v>3.245126107426529</v>
      </c>
      <c r="AA153" s="3">
        <f t="shared" si="17"/>
        <v>1.1567768448070783</v>
      </c>
    </row>
    <row r="154" spans="1:27" ht="15.75" customHeight="1">
      <c r="A154" s="2">
        <f t="shared" si="1"/>
        <v>2.9604051728935833E-3</v>
      </c>
      <c r="B154" s="2">
        <f>Modellek!E103</f>
        <v>64.641599999999997</v>
      </c>
      <c r="C154" s="53">
        <v>1</v>
      </c>
      <c r="D154" s="77">
        <f>Modellek!C103</f>
        <v>0.97</v>
      </c>
      <c r="E154" s="18">
        <f>Modellek!D103</f>
        <v>0.94439799999999996</v>
      </c>
      <c r="F154" s="75">
        <f t="shared" si="2"/>
        <v>0.97047339299708013</v>
      </c>
      <c r="G154" s="15">
        <f t="shared" si="3"/>
        <v>1.003228107635445</v>
      </c>
      <c r="I154" s="71">
        <f t="shared" ref="I154:J154" si="113">1-D154</f>
        <v>3.0000000000000027E-2</v>
      </c>
      <c r="J154" s="3">
        <f t="shared" si="113"/>
        <v>5.560200000000004E-2</v>
      </c>
      <c r="K154" s="16">
        <f t="shared" si="5"/>
        <v>0.24624216848664005</v>
      </c>
      <c r="L154" s="17">
        <f t="shared" si="6"/>
        <v>7.5267368354927262</v>
      </c>
      <c r="O154" s="71">
        <f t="shared" si="7"/>
        <v>-2.0152386842241223</v>
      </c>
      <c r="P154" s="3">
        <f t="shared" si="8"/>
        <v>2.0152386842241223</v>
      </c>
      <c r="Q154" s="2"/>
      <c r="R154" s="71">
        <f t="shared" si="9"/>
        <v>178.83906520151541</v>
      </c>
      <c r="S154" s="2">
        <f t="shared" si="10"/>
        <v>-2.9971292516969318E-2</v>
      </c>
      <c r="T154" s="3">
        <f t="shared" si="11"/>
        <v>-1.401439802535607</v>
      </c>
      <c r="U154" s="2"/>
      <c r="V154" s="71">
        <f t="shared" si="12"/>
        <v>178.83906520151541</v>
      </c>
      <c r="W154" s="2">
        <f t="shared" si="13"/>
        <v>-7.4352788088660506E-3</v>
      </c>
      <c r="X154" s="2">
        <f t="shared" si="14"/>
        <v>91.584387840379279</v>
      </c>
      <c r="Y154" s="2">
        <f t="shared" si="15"/>
        <v>2.180724271648677</v>
      </c>
      <c r="Z154" s="2">
        <f t="shared" si="16"/>
        <v>2.61999264581425</v>
      </c>
      <c r="AA154" s="3">
        <f t="shared" si="17"/>
        <v>1.201432331393953</v>
      </c>
    </row>
    <row r="155" spans="1:27" ht="15.75" customHeight="1">
      <c r="A155" s="2">
        <f t="shared" si="1"/>
        <v>2.9582367962058837E-3</v>
      </c>
      <c r="B155" s="2">
        <f>Modellek!E104</f>
        <v>64.889200000000002</v>
      </c>
      <c r="C155" s="53">
        <v>1</v>
      </c>
      <c r="D155" s="77">
        <f>Modellek!C104</f>
        <v>0.98</v>
      </c>
      <c r="E155" s="18">
        <f>Modellek!D104</f>
        <v>0.96068299999999995</v>
      </c>
      <c r="F155" s="75">
        <f t="shared" si="2"/>
        <v>0.9783597554790362</v>
      </c>
      <c r="G155" s="15">
        <f t="shared" si="3"/>
        <v>1.0019716878381033</v>
      </c>
      <c r="I155" s="71">
        <f t="shared" ref="I155:J155" si="114">1-D155</f>
        <v>2.0000000000000018E-2</v>
      </c>
      <c r="J155" s="3">
        <f t="shared" si="114"/>
        <v>3.9317000000000046E-2</v>
      </c>
      <c r="K155" s="16">
        <f t="shared" si="5"/>
        <v>0.24898908592438737</v>
      </c>
      <c r="L155" s="17">
        <f t="shared" si="6"/>
        <v>7.8953259846778465</v>
      </c>
      <c r="O155" s="71">
        <f t="shared" si="7"/>
        <v>-2.0643011902585102</v>
      </c>
      <c r="P155" s="3">
        <f t="shared" si="8"/>
        <v>2.0643011902585102</v>
      </c>
      <c r="Q155" s="2"/>
      <c r="R155" s="71">
        <f t="shared" si="9"/>
        <v>121.56852207264399</v>
      </c>
      <c r="S155" s="2">
        <f t="shared" si="10"/>
        <v>-2.1877828448785362E-2</v>
      </c>
      <c r="T155" s="3">
        <f t="shared" si="11"/>
        <v>-1.3903462151070298</v>
      </c>
      <c r="U155" s="2"/>
      <c r="V155" s="71">
        <f t="shared" si="12"/>
        <v>121.56852207264399</v>
      </c>
      <c r="W155" s="2">
        <f t="shared" si="13"/>
        <v>-5.9914257639007273E-3</v>
      </c>
      <c r="X155" s="2">
        <f t="shared" si="14"/>
        <v>91.36075619924685</v>
      </c>
      <c r="Y155" s="2">
        <f t="shared" si="15"/>
        <v>1.5149521277378379</v>
      </c>
      <c r="Z155" s="2">
        <f t="shared" si="16"/>
        <v>1.9539205036499538</v>
      </c>
      <c r="AA155" s="3">
        <f t="shared" si="17"/>
        <v>1.2897572589092923</v>
      </c>
    </row>
    <row r="156" spans="1:27" ht="15.75" customHeight="1">
      <c r="A156" s="70">
        <f t="shared" si="1"/>
        <v>2.9556635686386365E-3</v>
      </c>
      <c r="B156" s="2">
        <f>Modellek!E105</f>
        <v>65.183499999999995</v>
      </c>
      <c r="C156" s="53">
        <v>1</v>
      </c>
      <c r="D156" s="77">
        <f>Modellek!C105</f>
        <v>0.99</v>
      </c>
      <c r="E156" s="18">
        <f>Modellek!D105</f>
        <v>0.97908200000000001</v>
      </c>
      <c r="F156" s="19">
        <f t="shared" si="2"/>
        <v>0.98779930604756949</v>
      </c>
      <c r="G156" s="20">
        <f t="shared" si="3"/>
        <v>1.0011868920305671</v>
      </c>
      <c r="I156" s="67">
        <f t="shared" ref="I156:J156" si="115">1-D156</f>
        <v>1.0000000000000009E-2</v>
      </c>
      <c r="J156" s="68">
        <f t="shared" si="115"/>
        <v>2.0917999999999992E-2</v>
      </c>
      <c r="K156" s="21">
        <f t="shared" si="5"/>
        <v>0.25228782274699774</v>
      </c>
      <c r="L156" s="22">
        <f t="shared" si="6"/>
        <v>8.291323684289436</v>
      </c>
      <c r="O156" s="67">
        <f t="shared" si="7"/>
        <v>-2.1140234405811364</v>
      </c>
      <c r="P156" s="68">
        <f t="shared" si="8"/>
        <v>2.1140234405811364</v>
      </c>
      <c r="Q156" s="2"/>
      <c r="R156" s="67">
        <f t="shared" si="9"/>
        <v>62.8020995936307</v>
      </c>
      <c r="S156" s="70">
        <f t="shared" si="10"/>
        <v>-1.2275733399073074E-2</v>
      </c>
      <c r="T156" s="68">
        <f t="shared" si="11"/>
        <v>-1.3771846894741624</v>
      </c>
      <c r="U156" s="2"/>
      <c r="V156" s="67">
        <f t="shared" si="12"/>
        <v>62.8020995936307</v>
      </c>
      <c r="W156" s="70">
        <f t="shared" si="13"/>
        <v>-3.5984003229571921E-3</v>
      </c>
      <c r="X156" s="70">
        <f t="shared" si="14"/>
        <v>91.137124558114451</v>
      </c>
      <c r="Y156" s="70">
        <f t="shared" si="15"/>
        <v>0.80015753400720246</v>
      </c>
      <c r="Z156" s="70">
        <f t="shared" si="16"/>
        <v>1.2390946734331578</v>
      </c>
      <c r="AA156" s="3">
        <f t="shared" si="17"/>
        <v>1.548563402543685</v>
      </c>
    </row>
    <row r="157" spans="1:27" ht="15.75" customHeight="1"/>
    <row r="158" spans="1:27" ht="15.75" customHeight="1"/>
    <row r="159" spans="1:27" ht="15.75" customHeight="1">
      <c r="A159" s="2" t="s">
        <v>91</v>
      </c>
      <c r="B159" s="2">
        <f>COUNTA(B58:B156)</f>
        <v>99</v>
      </c>
    </row>
    <row r="160" spans="1:27" ht="15.75" customHeight="1">
      <c r="A160" s="2" t="s">
        <v>92</v>
      </c>
      <c r="B160" s="2">
        <f>MAX(B58:B156)-MIN(B58:B156)</f>
        <v>21.741599999999998</v>
      </c>
    </row>
    <row r="161" spans="1:2" ht="15.75" customHeight="1">
      <c r="A161" t="s">
        <v>93</v>
      </c>
      <c r="B161" s="3">
        <f>PRODUCT(D58:D156)</f>
        <v>9.3326215443944266E-43</v>
      </c>
    </row>
    <row r="162" spans="1:2" ht="15.75" customHeight="1">
      <c r="A162" t="s">
        <v>94</v>
      </c>
      <c r="B162" s="90">
        <f>SUM(D58:D156)</f>
        <v>49.5</v>
      </c>
    </row>
    <row r="163" spans="1:2" ht="15.75" customHeight="1">
      <c r="A163" t="s">
        <v>95</v>
      </c>
      <c r="B163">
        <f>_xlfn.STDEV.S(D58:D156)</f>
        <v>0.28722813232690142</v>
      </c>
    </row>
    <row r="164" spans="1:2" ht="15.75" customHeight="1"/>
    <row r="165" spans="1:2" ht="15.75" customHeight="1">
      <c r="A165" t="s">
        <v>96</v>
      </c>
      <c r="B165">
        <f>PRODUCT(E58:E156)</f>
        <v>3.5362705248540133E-11</v>
      </c>
    </row>
    <row r="166" spans="1:2" ht="15.75" customHeight="1">
      <c r="A166" t="s">
        <v>97</v>
      </c>
      <c r="B166" s="91">
        <f>SUM(E58:E156)</f>
        <v>77.909839000000005</v>
      </c>
    </row>
    <row r="167" spans="1:2" ht="15.75" customHeight="1">
      <c r="A167" t="s">
        <v>98</v>
      </c>
      <c r="B167">
        <f>_xlfn.STDEV.S(E58:E156)</f>
        <v>6.3481747560794985E-2</v>
      </c>
    </row>
    <row r="168" spans="1:2" ht="15.75" customHeight="1"/>
    <row r="169" spans="1:2" ht="15.75" customHeight="1"/>
    <row r="170" spans="1:2" ht="15.75" customHeight="1"/>
    <row r="171" spans="1:2" ht="15.75" customHeight="1"/>
    <row r="172" spans="1:2" ht="15.75" customHeight="1"/>
    <row r="173" spans="1:2" ht="15.75" customHeight="1"/>
    <row r="174" spans="1:2" ht="15.75" customHeight="1"/>
    <row r="175" spans="1:2" ht="15.75" customHeight="1"/>
    <row r="176" spans="1: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11" priority="1" operator="between">
      <formula>0.92</formula>
      <formula>1.08</formula>
    </cfRule>
  </conditionalFormatting>
  <conditionalFormatting sqref="AA58:AA156">
    <cfRule type="cellIs" dxfId="10" priority="2" operator="lessThan">
      <formula>0.92</formula>
    </cfRule>
  </conditionalFormatting>
  <conditionalFormatting sqref="AA58:AA156">
    <cfRule type="cellIs" dxfId="9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E1000"/>
  <sheetViews>
    <sheetView topLeftCell="A140" workbookViewId="0">
      <selection activeCell="B168" sqref="B168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-3.9020000000000001E-3</v>
      </c>
      <c r="Z6" s="65" t="s">
        <v>9</v>
      </c>
      <c r="AA6" s="69">
        <f>MAX(R58:R156)</f>
        <v>1559.511434540982</v>
      </c>
      <c r="AB6" s="69" t="s">
        <v>10</v>
      </c>
      <c r="AC6" s="66">
        <f>34*AA8*((ABS(T6-T7))/(T8+273.15))</f>
        <v>4.23793364379768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1.1054999999999999</v>
      </c>
      <c r="Z7" s="71" t="s">
        <v>13</v>
      </c>
      <c r="AA7" s="2">
        <f>-237.02+1.3863*AA6</f>
        <v>1924.9307017041633</v>
      </c>
      <c r="AB7" s="2" t="s">
        <v>14</v>
      </c>
      <c r="AC7" s="3">
        <f>ABS(W8-AC6)</f>
        <v>3.8849711833725329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0.35296246042514701</v>
      </c>
      <c r="Z8" s="67" t="s">
        <v>23</v>
      </c>
      <c r="AA8" s="70">
        <f>ABS(AA7/AA6)</f>
        <v>1.2343165039188935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15.890466212835126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30930.223459548877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42398.891555221868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91.199243578206932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113.62425714919435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18.6997</v>
      </c>
      <c r="AB17" s="2"/>
      <c r="AC17" s="3"/>
    </row>
    <row r="18" spans="26:31">
      <c r="Z18" s="71" t="s">
        <v>28</v>
      </c>
      <c r="AA18" s="11">
        <v>19.288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1.5486591712580657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6" si="1">1/(273.15+B58)</f>
        <v>2.8594688307889307E-3</v>
      </c>
      <c r="B58" s="2">
        <f>Modellek!H7</f>
        <v>76.565299999999993</v>
      </c>
      <c r="C58" s="53">
        <v>1</v>
      </c>
      <c r="D58" s="77">
        <f>Modellek!F7</f>
        <v>0.01</v>
      </c>
      <c r="E58" s="77">
        <f>Modellek!G7</f>
        <v>0.59102600000000005</v>
      </c>
      <c r="F58" s="75">
        <f t="shared" ref="F58:F156" si="2">(10^($B$10-($C$10/($D$10+273.15+B58))))</f>
        <v>1.4116540879496573</v>
      </c>
      <c r="G58" s="15">
        <f t="shared" ref="G58:G156" si="3">(C58*E58)/(F58*D58)</f>
        <v>41.867622177783637</v>
      </c>
      <c r="I58" s="71">
        <f t="shared" ref="I58:J58" si="4">1-D58</f>
        <v>0.99</v>
      </c>
      <c r="J58" s="3">
        <f t="shared" si="4"/>
        <v>0.40897399999999995</v>
      </c>
      <c r="K58" s="16">
        <f t="shared" ref="K58:K156" si="5">(10^($K$10-($L$10/($M$10+273.15+B58))))</f>
        <v>0.4115877246698188</v>
      </c>
      <c r="L58" s="17">
        <f t="shared" ref="L58:L156" si="6">(C58*J58)/(I58*K58)</f>
        <v>1.0036865186794599</v>
      </c>
      <c r="O58" s="71">
        <f t="shared" ref="O58:O156" si="7">LN(G58/L58)</f>
        <v>3.7308330476994369</v>
      </c>
      <c r="P58" s="3">
        <f t="shared" ref="P58:P156" si="8">ABS(O58)</f>
        <v>3.7308330476994369</v>
      </c>
      <c r="Q58" s="2"/>
      <c r="R58" s="71">
        <f t="shared" ref="R58:R156" si="9">8.314*(273.15+B58)*((D58*LN(G58))+(I58*LN(L58)))</f>
        <v>119.17416805052044</v>
      </c>
      <c r="S58" s="2">
        <f t="shared" ref="S58:S156" si="10">LN(F58)</f>
        <v>0.34476212885287288</v>
      </c>
      <c r="T58" s="3">
        <f t="shared" ref="T58:T156" si="11">LN(K58)</f>
        <v>-0.88773309891250285</v>
      </c>
      <c r="U58" s="2"/>
      <c r="V58" s="71">
        <f t="shared" ref="V58:V156" si="12">8.314*(B58+273.15)*((D58*LN(G58))+(I58*LN(L58)))</f>
        <v>119.17416805052044</v>
      </c>
      <c r="W58" s="2">
        <f t="shared" ref="W58:W156" si="13">(D58*LN(E58/D58))+(I58*LN(J58/I58))</f>
        <v>-0.83442007603397528</v>
      </c>
      <c r="X58" s="2">
        <f t="shared" ref="X58:X156" si="14">(D58*$AA$13)+(I58*$AA$14)</f>
        <v>113.40000701348447</v>
      </c>
      <c r="Y58" s="2">
        <f t="shared" ref="Y58:Y156" si="15">(V58-8.314*(B58+273.15)*W58)/X58</f>
        <v>22.445131579081085</v>
      </c>
      <c r="Z58" s="2">
        <f t="shared" ref="Z58:Z156" si="16">(((($T$6+273.15)*D58*$AA$13)+(($T$7+273.15)*I58*$AA$14))/X58)-(B58+273.15)</f>
        <v>23.16126313140353</v>
      </c>
      <c r="AA58" s="3">
        <f t="shared" ref="AA58:AA156" si="17">Z58/Y58</f>
        <v>1.0319058745456355</v>
      </c>
    </row>
    <row r="59" spans="1:27" ht="15.75" customHeight="1">
      <c r="A59" s="2">
        <f t="shared" si="1"/>
        <v>2.9064115147373957E-3</v>
      </c>
      <c r="B59" s="2">
        <f>Modellek!H8</f>
        <v>70.916899999999998</v>
      </c>
      <c r="C59" s="53">
        <v>1</v>
      </c>
      <c r="D59" s="77">
        <f>Modellek!F8</f>
        <v>0.02</v>
      </c>
      <c r="E59" s="77">
        <f>Modellek!G8</f>
        <v>0.67901199999999995</v>
      </c>
      <c r="F59" s="75">
        <f t="shared" si="2"/>
        <v>1.1864836118327287</v>
      </c>
      <c r="G59" s="15">
        <f t="shared" si="3"/>
        <v>28.614470239127396</v>
      </c>
      <c r="I59" s="71">
        <f t="shared" ref="I59:J59" si="18">1-D59</f>
        <v>0.98</v>
      </c>
      <c r="J59" s="3">
        <f t="shared" si="18"/>
        <v>0.32098800000000005</v>
      </c>
      <c r="K59" s="16">
        <f t="shared" si="5"/>
        <v>0.32434051594953989</v>
      </c>
      <c r="L59" s="17">
        <f t="shared" si="6"/>
        <v>1.0098608080193157</v>
      </c>
      <c r="O59" s="71">
        <f t="shared" si="7"/>
        <v>3.3441000347783745</v>
      </c>
      <c r="P59" s="3">
        <f t="shared" si="8"/>
        <v>3.3441000347783745</v>
      </c>
      <c r="Q59" s="2"/>
      <c r="R59" s="71">
        <f t="shared" si="9"/>
        <v>219.39017858230389</v>
      </c>
      <c r="S59" s="2">
        <f t="shared" si="10"/>
        <v>0.17099398460505866</v>
      </c>
      <c r="T59" s="3">
        <f t="shared" si="11"/>
        <v>-1.1259613399246464</v>
      </c>
      <c r="U59" s="2"/>
      <c r="V59" s="71">
        <f t="shared" si="12"/>
        <v>219.39017858230389</v>
      </c>
      <c r="W59" s="2">
        <f t="shared" si="13"/>
        <v>-1.0233277252247783</v>
      </c>
      <c r="X59" s="2">
        <f t="shared" si="14"/>
        <v>113.1757568777746</v>
      </c>
      <c r="Y59" s="2">
        <f t="shared" si="15"/>
        <v>27.803596056369315</v>
      </c>
      <c r="Z59" s="2">
        <f t="shared" si="16"/>
        <v>28.535142669348772</v>
      </c>
      <c r="AA59" s="3">
        <f t="shared" si="17"/>
        <v>1.026311222889885</v>
      </c>
    </row>
    <row r="60" spans="1:27" ht="15.75" customHeight="1">
      <c r="A60" s="2">
        <f t="shared" si="1"/>
        <v>2.9248660411353164E-3</v>
      </c>
      <c r="B60" s="2">
        <f>Modellek!H9</f>
        <v>68.745999999999995</v>
      </c>
      <c r="C60" s="53">
        <v>1</v>
      </c>
      <c r="D60" s="77">
        <f>Modellek!F9</f>
        <v>0.03</v>
      </c>
      <c r="E60" s="77">
        <f>Modellek!G9</f>
        <v>0.70853100000000002</v>
      </c>
      <c r="F60" s="75">
        <f t="shared" si="2"/>
        <v>1.1078690079160936</v>
      </c>
      <c r="G60" s="15">
        <f t="shared" si="3"/>
        <v>21.318134031409542</v>
      </c>
      <c r="I60" s="71">
        <f t="shared" ref="I60:J60" si="19">1-D60</f>
        <v>0.97</v>
      </c>
      <c r="J60" s="3">
        <f t="shared" si="19"/>
        <v>0.29146899999999998</v>
      </c>
      <c r="K60" s="16">
        <f t="shared" si="5"/>
        <v>0.29524785368497963</v>
      </c>
      <c r="L60" s="17">
        <f t="shared" si="6"/>
        <v>1.0177330720759306</v>
      </c>
      <c r="O60" s="71">
        <f t="shared" si="7"/>
        <v>3.0419803979195863</v>
      </c>
      <c r="P60" s="3">
        <f t="shared" si="8"/>
        <v>3.0419803979195863</v>
      </c>
      <c r="Q60" s="2"/>
      <c r="R60" s="71">
        <f t="shared" si="9"/>
        <v>309.37196193007952</v>
      </c>
      <c r="S60" s="2">
        <f t="shared" si="10"/>
        <v>0.10243835743365302</v>
      </c>
      <c r="T60" s="3">
        <f t="shared" si="11"/>
        <v>-1.2199400934146458</v>
      </c>
      <c r="U60" s="2"/>
      <c r="V60" s="71">
        <f t="shared" si="12"/>
        <v>309.37196193007952</v>
      </c>
      <c r="W60" s="2">
        <f t="shared" si="13"/>
        <v>-1.0714316523827379</v>
      </c>
      <c r="X60" s="2">
        <f t="shared" si="14"/>
        <v>112.95150674206472</v>
      </c>
      <c r="Y60" s="2">
        <f t="shared" si="15"/>
        <v>29.702493947157571</v>
      </c>
      <c r="Z60" s="2">
        <f t="shared" si="16"/>
        <v>30.430432159845452</v>
      </c>
      <c r="AA60" s="3">
        <f t="shared" si="17"/>
        <v>1.0245076461923677</v>
      </c>
    </row>
    <row r="61" spans="1:27" ht="15.75" customHeight="1">
      <c r="A61" s="2">
        <f t="shared" si="1"/>
        <v>2.9340105812157603E-3</v>
      </c>
      <c r="B61" s="2">
        <f>Modellek!H10</f>
        <v>67.680400000000006</v>
      </c>
      <c r="C61" s="53">
        <v>1</v>
      </c>
      <c r="D61" s="77">
        <f>Modellek!F10</f>
        <v>0.04</v>
      </c>
      <c r="E61" s="77">
        <f>Modellek!G10</f>
        <v>0.72229100000000002</v>
      </c>
      <c r="F61" s="75">
        <f t="shared" si="2"/>
        <v>1.0708117042391374</v>
      </c>
      <c r="G61" s="15">
        <f t="shared" si="3"/>
        <v>16.863165511279643</v>
      </c>
      <c r="I61" s="71">
        <f t="shared" ref="I61:J61" si="20">1-D61</f>
        <v>0.96</v>
      </c>
      <c r="J61" s="3">
        <f t="shared" si="20"/>
        <v>0.27770899999999998</v>
      </c>
      <c r="K61" s="16">
        <f t="shared" si="5"/>
        <v>0.2817947524588556</v>
      </c>
      <c r="L61" s="17">
        <f t="shared" si="6"/>
        <v>1.0265635034334808</v>
      </c>
      <c r="O61" s="71">
        <f t="shared" si="7"/>
        <v>2.7989148680954421</v>
      </c>
      <c r="P61" s="3">
        <f t="shared" si="8"/>
        <v>2.7989148680954421</v>
      </c>
      <c r="Q61" s="2"/>
      <c r="R61" s="71">
        <f t="shared" si="9"/>
        <v>391.53702240946689</v>
      </c>
      <c r="S61" s="2">
        <f t="shared" si="10"/>
        <v>6.8416962973335743E-2</v>
      </c>
      <c r="T61" s="3">
        <f t="shared" si="11"/>
        <v>-1.2665763011996138</v>
      </c>
      <c r="U61" s="2"/>
      <c r="V61" s="71">
        <f t="shared" si="12"/>
        <v>391.53702240946689</v>
      </c>
      <c r="W61" s="2">
        <f t="shared" si="13"/>
        <v>-1.0750031563090141</v>
      </c>
      <c r="X61" s="2">
        <f t="shared" si="14"/>
        <v>112.72725660635484</v>
      </c>
      <c r="Y61" s="2">
        <f t="shared" si="15"/>
        <v>30.496038059837993</v>
      </c>
      <c r="Z61" s="2">
        <f t="shared" si="16"/>
        <v>31.219325097546971</v>
      </c>
      <c r="AA61" s="76">
        <f t="shared" si="17"/>
        <v>1.0237174099891198</v>
      </c>
    </row>
    <row r="62" spans="1:27" ht="15.75" customHeight="1">
      <c r="A62" s="2">
        <f t="shared" si="1"/>
        <v>2.9392365744490994E-3</v>
      </c>
      <c r="B62" s="2">
        <f>Modellek!H11</f>
        <v>67.074399999999997</v>
      </c>
      <c r="C62" s="53">
        <v>1</v>
      </c>
      <c r="D62" s="77">
        <f>Modellek!F11</f>
        <v>0.05</v>
      </c>
      <c r="E62" s="77">
        <f>Modellek!G11</f>
        <v>0.72994199999999998</v>
      </c>
      <c r="F62" s="75">
        <f t="shared" si="2"/>
        <v>1.0501772738365154</v>
      </c>
      <c r="G62" s="15">
        <f t="shared" si="3"/>
        <v>13.901310153729959</v>
      </c>
      <c r="I62" s="71">
        <f t="shared" ref="I62:J62" si="21">1-D62</f>
        <v>0.95</v>
      </c>
      <c r="J62" s="3">
        <f t="shared" si="21"/>
        <v>0.27005800000000002</v>
      </c>
      <c r="K62" s="16">
        <f t="shared" si="5"/>
        <v>0.27437798289041138</v>
      </c>
      <c r="L62" s="17">
        <f t="shared" si="6"/>
        <v>1.0360582724340117</v>
      </c>
      <c r="O62" s="71">
        <f t="shared" si="7"/>
        <v>2.59655970158025</v>
      </c>
      <c r="P62" s="3">
        <f t="shared" si="8"/>
        <v>2.59655970158025</v>
      </c>
      <c r="Q62" s="2"/>
      <c r="R62" s="71">
        <f t="shared" si="9"/>
        <v>467.43427953702565</v>
      </c>
      <c r="S62" s="2">
        <f t="shared" si="10"/>
        <v>4.8958982144128547E-2</v>
      </c>
      <c r="T62" s="3">
        <f t="shared" si="11"/>
        <v>-1.2932486236294316</v>
      </c>
      <c r="U62" s="2"/>
      <c r="V62" s="71">
        <f t="shared" si="12"/>
        <v>467.43427953702565</v>
      </c>
      <c r="W62" s="2">
        <f t="shared" si="13"/>
        <v>-1.060886868483105</v>
      </c>
      <c r="X62" s="2">
        <f t="shared" si="14"/>
        <v>112.50300647064498</v>
      </c>
      <c r="Y62" s="2">
        <f t="shared" si="15"/>
        <v>30.828385912404645</v>
      </c>
      <c r="Z62" s="2">
        <f t="shared" si="16"/>
        <v>31.547514925238886</v>
      </c>
      <c r="AA62" s="3">
        <f t="shared" si="17"/>
        <v>1.0233268460722389</v>
      </c>
    </row>
    <row r="63" spans="1:27" ht="15.75" customHeight="1">
      <c r="A63" s="2">
        <f t="shared" si="1"/>
        <v>2.9425291685560157E-3</v>
      </c>
      <c r="B63" s="2">
        <f>Modellek!H12</f>
        <v>66.693700000000007</v>
      </c>
      <c r="C63" s="53">
        <v>1</v>
      </c>
      <c r="D63" s="77">
        <f>Modellek!F12</f>
        <v>0.06</v>
      </c>
      <c r="E63" s="77">
        <f>Modellek!G12</f>
        <v>0.734707</v>
      </c>
      <c r="F63" s="75">
        <f t="shared" si="2"/>
        <v>1.0373755049222213</v>
      </c>
      <c r="G63" s="15">
        <f t="shared" si="3"/>
        <v>11.803938504972471</v>
      </c>
      <c r="I63" s="71">
        <f t="shared" ref="I63:J63" si="22">1-D63</f>
        <v>0.94</v>
      </c>
      <c r="J63" s="3">
        <f t="shared" si="22"/>
        <v>0.265293</v>
      </c>
      <c r="K63" s="16">
        <f t="shared" si="5"/>
        <v>0.26980362776257361</v>
      </c>
      <c r="L63" s="17">
        <f t="shared" si="6"/>
        <v>1.046044480888298</v>
      </c>
      <c r="O63" s="71">
        <f t="shared" si="7"/>
        <v>2.4234173579017173</v>
      </c>
      <c r="P63" s="3">
        <f t="shared" si="8"/>
        <v>2.4234173579017173</v>
      </c>
      <c r="Q63" s="2"/>
      <c r="R63" s="71">
        <f t="shared" si="9"/>
        <v>538.02682295891759</v>
      </c>
      <c r="S63" s="2">
        <f t="shared" si="10"/>
        <v>3.6693970667019321E-2</v>
      </c>
      <c r="T63" s="3">
        <f t="shared" si="11"/>
        <v>-1.3100608891811125</v>
      </c>
      <c r="U63" s="2"/>
      <c r="V63" s="71">
        <f t="shared" si="12"/>
        <v>538.02682295891759</v>
      </c>
      <c r="W63" s="2">
        <f t="shared" si="13"/>
        <v>-1.038834666627735</v>
      </c>
      <c r="X63" s="2">
        <f t="shared" si="14"/>
        <v>112.27875633493511</v>
      </c>
      <c r="Y63" s="2">
        <f t="shared" si="15"/>
        <v>30.933840697629552</v>
      </c>
      <c r="Z63" s="2">
        <f t="shared" si="16"/>
        <v>31.649295033320811</v>
      </c>
      <c r="AA63" s="3">
        <f t="shared" si="17"/>
        <v>1.0231285323631374</v>
      </c>
    </row>
    <row r="64" spans="1:27" ht="15.75" customHeight="1">
      <c r="A64" s="2">
        <f t="shared" si="1"/>
        <v>2.9447604172372142E-3</v>
      </c>
      <c r="B64" s="2">
        <f>Modellek!H13</f>
        <v>66.436199999999999</v>
      </c>
      <c r="C64" s="53">
        <v>1</v>
      </c>
      <c r="D64" s="77">
        <f>Modellek!F13</f>
        <v>7.0000000000000007E-2</v>
      </c>
      <c r="E64" s="77">
        <f>Modellek!G13</f>
        <v>0.737923</v>
      </c>
      <c r="F64" s="75">
        <f t="shared" si="2"/>
        <v>1.0287865587356517</v>
      </c>
      <c r="G64" s="15">
        <f t="shared" si="3"/>
        <v>10.246787395640792</v>
      </c>
      <c r="I64" s="71">
        <f t="shared" ref="I64:J64" si="23">1-D64</f>
        <v>0.92999999999999994</v>
      </c>
      <c r="J64" s="3">
        <f t="shared" si="23"/>
        <v>0.262077</v>
      </c>
      <c r="K64" s="16">
        <f t="shared" si="5"/>
        <v>0.26674632364307166</v>
      </c>
      <c r="L64" s="17">
        <f t="shared" si="6"/>
        <v>1.0564465217654784</v>
      </c>
      <c r="O64" s="71">
        <f t="shared" si="7"/>
        <v>2.2720532931487778</v>
      </c>
      <c r="P64" s="3">
        <f t="shared" si="8"/>
        <v>2.2720532931487778</v>
      </c>
      <c r="Q64" s="2"/>
      <c r="R64" s="71">
        <f t="shared" si="9"/>
        <v>604.06242482723565</v>
      </c>
      <c r="S64" s="2">
        <f t="shared" si="10"/>
        <v>2.8380009423307654E-2</v>
      </c>
      <c r="T64" s="3">
        <f t="shared" si="11"/>
        <v>-1.3214571709268437</v>
      </c>
      <c r="U64" s="2"/>
      <c r="V64" s="71">
        <f t="shared" si="12"/>
        <v>604.06242482723565</v>
      </c>
      <c r="W64" s="2">
        <f t="shared" si="13"/>
        <v>-1.0130138992896347</v>
      </c>
      <c r="X64" s="2">
        <f t="shared" si="14"/>
        <v>112.05450619922523</v>
      </c>
      <c r="Y64" s="2">
        <f t="shared" si="15"/>
        <v>30.914637946593952</v>
      </c>
      <c r="Z64" s="2">
        <f t="shared" si="16"/>
        <v>31.626758759282495</v>
      </c>
      <c r="AA64" s="3">
        <f t="shared" si="17"/>
        <v>1.0230350688214027</v>
      </c>
    </row>
    <row r="65" spans="1:27" ht="15.75" customHeight="1">
      <c r="A65" s="2">
        <f t="shared" si="1"/>
        <v>2.9463611997229242E-3</v>
      </c>
      <c r="B65" s="2">
        <f>Modellek!H14</f>
        <v>66.2517</v>
      </c>
      <c r="C65" s="53">
        <v>1</v>
      </c>
      <c r="D65" s="77">
        <f>Modellek!F14</f>
        <v>0.08</v>
      </c>
      <c r="E65" s="77">
        <f>Modellek!G14</f>
        <v>0.74023399999999995</v>
      </c>
      <c r="F65" s="75">
        <f t="shared" si="2"/>
        <v>1.0226670981218258</v>
      </c>
      <c r="G65" s="15">
        <f t="shared" si="3"/>
        <v>9.0478367955646686</v>
      </c>
      <c r="I65" s="71">
        <f t="shared" ref="I65:J65" si="24">1-D65</f>
        <v>0.92</v>
      </c>
      <c r="J65" s="3">
        <f t="shared" si="24"/>
        <v>0.25976600000000005</v>
      </c>
      <c r="K65" s="16">
        <f t="shared" si="5"/>
        <v>0.26457382448461986</v>
      </c>
      <c r="L65" s="17">
        <f t="shared" si="6"/>
        <v>1.0672043932392139</v>
      </c>
      <c r="O65" s="71">
        <f t="shared" si="7"/>
        <v>2.1374831882514504</v>
      </c>
      <c r="P65" s="3">
        <f t="shared" si="8"/>
        <v>2.1374831882514504</v>
      </c>
      <c r="Q65" s="2"/>
      <c r="R65" s="71">
        <f t="shared" si="9"/>
        <v>666.05759998439362</v>
      </c>
      <c r="S65" s="2">
        <f t="shared" si="10"/>
        <v>2.2414016729078765E-2</v>
      </c>
      <c r="T65" s="3">
        <f t="shared" si="11"/>
        <v>-1.3296349570449326</v>
      </c>
      <c r="U65" s="2"/>
      <c r="V65" s="71">
        <f t="shared" si="12"/>
        <v>666.05759998439362</v>
      </c>
      <c r="W65" s="2">
        <f t="shared" si="13"/>
        <v>-0.98542987130868553</v>
      </c>
      <c r="X65" s="2">
        <f t="shared" si="14"/>
        <v>111.83025606351536</v>
      </c>
      <c r="Y65" s="2">
        <f t="shared" si="15"/>
        <v>30.821082539111778</v>
      </c>
      <c r="Z65" s="2">
        <f t="shared" si="16"/>
        <v>31.530099387172697</v>
      </c>
      <c r="AA65" s="3">
        <f t="shared" si="17"/>
        <v>1.0230042811494755</v>
      </c>
    </row>
    <row r="66" spans="1:27" ht="15.75" customHeight="1">
      <c r="A66" s="2">
        <f t="shared" si="1"/>
        <v>2.9475666216376745E-3</v>
      </c>
      <c r="B66" s="2">
        <f>Modellek!H15</f>
        <v>66.112899999999996</v>
      </c>
      <c r="C66" s="53">
        <v>1</v>
      </c>
      <c r="D66" s="77">
        <f>Modellek!F15</f>
        <v>0.09</v>
      </c>
      <c r="E66" s="77">
        <f>Modellek!G15</f>
        <v>0.74197900000000006</v>
      </c>
      <c r="F66" s="75">
        <f t="shared" si="2"/>
        <v>1.018082359021256</v>
      </c>
      <c r="G66" s="15">
        <f t="shared" si="3"/>
        <v>8.0977840722402554</v>
      </c>
      <c r="I66" s="71">
        <f t="shared" ref="I66:J66" si="25">1-D66</f>
        <v>0.91</v>
      </c>
      <c r="J66" s="3">
        <f t="shared" si="25"/>
        <v>0.25802099999999994</v>
      </c>
      <c r="K66" s="16">
        <f t="shared" si="5"/>
        <v>0.262949333596874</v>
      </c>
      <c r="L66" s="17">
        <f t="shared" si="6"/>
        <v>1.0783049211839917</v>
      </c>
      <c r="O66" s="71">
        <f t="shared" si="7"/>
        <v>2.0162001621914327</v>
      </c>
      <c r="P66" s="3">
        <f t="shared" si="8"/>
        <v>2.0162001621914327</v>
      </c>
      <c r="Q66" s="2"/>
      <c r="R66" s="71">
        <f t="shared" si="9"/>
        <v>724.47448509698597</v>
      </c>
      <c r="S66" s="2">
        <f t="shared" si="10"/>
        <v>1.7920817627249598E-2</v>
      </c>
      <c r="T66" s="3">
        <f t="shared" si="11"/>
        <v>-1.335793913283998</v>
      </c>
      <c r="U66" s="2"/>
      <c r="V66" s="71">
        <f t="shared" si="12"/>
        <v>724.47448509698597</v>
      </c>
      <c r="W66" s="2">
        <f t="shared" si="13"/>
        <v>-0.95711128217362174</v>
      </c>
      <c r="X66" s="2">
        <f t="shared" si="14"/>
        <v>111.60600592780548</v>
      </c>
      <c r="Y66" s="2">
        <f t="shared" si="15"/>
        <v>30.680543829051153</v>
      </c>
      <c r="Z66" s="2">
        <f t="shared" si="16"/>
        <v>31.386610147062981</v>
      </c>
      <c r="AA66" s="3">
        <f t="shared" si="17"/>
        <v>1.0230134876991086</v>
      </c>
    </row>
    <row r="67" spans="1:27" ht="15.75" customHeight="1">
      <c r="A67" s="2">
        <f t="shared" si="1"/>
        <v>2.9485104567449094E-3</v>
      </c>
      <c r="B67" s="2">
        <f>Modellek!H16</f>
        <v>66.004300000000001</v>
      </c>
      <c r="C67" s="53">
        <v>1</v>
      </c>
      <c r="D67" s="77">
        <f>Modellek!F16</f>
        <v>0.1</v>
      </c>
      <c r="E67" s="77">
        <f>Modellek!G16</f>
        <v>0.74335399999999996</v>
      </c>
      <c r="F67" s="75">
        <f t="shared" si="2"/>
        <v>1.0145064826325756</v>
      </c>
      <c r="G67" s="15">
        <f t="shared" si="3"/>
        <v>7.3272474126636107</v>
      </c>
      <c r="I67" s="71">
        <f t="shared" ref="I67:J67" si="26">1-D67</f>
        <v>0.9</v>
      </c>
      <c r="J67" s="3">
        <f t="shared" si="26"/>
        <v>0.25664600000000004</v>
      </c>
      <c r="K67" s="16">
        <f t="shared" si="5"/>
        <v>0.26168419281576327</v>
      </c>
      <c r="L67" s="17">
        <f t="shared" si="6"/>
        <v>1.0897189438683004</v>
      </c>
      <c r="O67" s="71">
        <f t="shared" si="7"/>
        <v>1.9056801085308432</v>
      </c>
      <c r="P67" s="3">
        <f t="shared" si="8"/>
        <v>1.9056801085308432</v>
      </c>
      <c r="Q67" s="2"/>
      <c r="R67" s="71">
        <f t="shared" si="9"/>
        <v>779.62069457807604</v>
      </c>
      <c r="S67" s="2">
        <f t="shared" si="10"/>
        <v>1.4402270241212656E-2</v>
      </c>
      <c r="T67" s="3">
        <f t="shared" si="11"/>
        <v>-1.3406168731970807</v>
      </c>
      <c r="U67" s="2"/>
      <c r="V67" s="71">
        <f t="shared" si="12"/>
        <v>779.62069457807604</v>
      </c>
      <c r="W67" s="2">
        <f t="shared" si="13"/>
        <v>-0.928627134670164</v>
      </c>
      <c r="X67" s="2">
        <f t="shared" si="14"/>
        <v>111.3817557920956</v>
      </c>
      <c r="Y67" s="2">
        <f t="shared" si="15"/>
        <v>30.50856393060424</v>
      </c>
      <c r="Z67" s="2">
        <f t="shared" si="16"/>
        <v>31.21178421450378</v>
      </c>
      <c r="AA67" s="3">
        <f t="shared" si="17"/>
        <v>1.0230499306850072</v>
      </c>
    </row>
    <row r="68" spans="1:27" ht="15.75" customHeight="1">
      <c r="A68" s="2">
        <f t="shared" si="1"/>
        <v>2.9492757021266935E-3</v>
      </c>
      <c r="B68" s="2">
        <f>Modellek!H17</f>
        <v>65.916300000000007</v>
      </c>
      <c r="C68" s="53">
        <v>1</v>
      </c>
      <c r="D68" s="77">
        <f>Modellek!F17</f>
        <v>0.11</v>
      </c>
      <c r="E68" s="77">
        <f>Modellek!G17</f>
        <v>0.74447700000000006</v>
      </c>
      <c r="F68" s="75">
        <f t="shared" si="2"/>
        <v>1.0116161771080048</v>
      </c>
      <c r="G68" s="15">
        <f t="shared" si="3"/>
        <v>6.6902575111253366</v>
      </c>
      <c r="I68" s="71">
        <f t="shared" ref="I68:J68" si="27">1-D68</f>
        <v>0.89</v>
      </c>
      <c r="J68" s="3">
        <f t="shared" si="27"/>
        <v>0.25552299999999994</v>
      </c>
      <c r="K68" s="16">
        <f t="shared" si="5"/>
        <v>0.26066281561261351</v>
      </c>
      <c r="L68" s="17">
        <f t="shared" si="6"/>
        <v>1.1014401640190423</v>
      </c>
      <c r="O68" s="71">
        <f t="shared" si="7"/>
        <v>1.8040338018320761</v>
      </c>
      <c r="P68" s="3">
        <f t="shared" si="8"/>
        <v>1.8040338018320761</v>
      </c>
      <c r="Q68" s="2"/>
      <c r="R68" s="71">
        <f t="shared" si="9"/>
        <v>831.77975135252677</v>
      </c>
      <c r="S68" s="2">
        <f t="shared" si="10"/>
        <v>1.1549227291191014E-2</v>
      </c>
      <c r="T68" s="3">
        <f t="shared" si="11"/>
        <v>-1.3445276010787244</v>
      </c>
      <c r="U68" s="2"/>
      <c r="V68" s="71">
        <f t="shared" si="12"/>
        <v>831.77975135252677</v>
      </c>
      <c r="W68" s="2">
        <f t="shared" si="13"/>
        <v>-0.90029686824225419</v>
      </c>
      <c r="X68" s="2">
        <f t="shared" si="14"/>
        <v>111.15750565638574</v>
      </c>
      <c r="Y68" s="2">
        <f t="shared" si="15"/>
        <v>30.314769106984102</v>
      </c>
      <c r="Z68" s="2">
        <f t="shared" si="16"/>
        <v>31.015214709974998</v>
      </c>
      <c r="AA68" s="3">
        <f t="shared" si="17"/>
        <v>1.0231057541793886</v>
      </c>
    </row>
    <row r="69" spans="1:27" ht="15.75" customHeight="1">
      <c r="A69" s="2">
        <f t="shared" si="1"/>
        <v>2.949915160439986E-3</v>
      </c>
      <c r="B69" s="2">
        <f>Modellek!H18</f>
        <v>65.842799999999997</v>
      </c>
      <c r="C69" s="53">
        <v>1</v>
      </c>
      <c r="D69" s="77">
        <f>Modellek!F18</f>
        <v>0.12</v>
      </c>
      <c r="E69" s="77">
        <f>Modellek!G18</f>
        <v>0.74542399999999998</v>
      </c>
      <c r="F69" s="75">
        <f t="shared" si="2"/>
        <v>1.0092070977805587</v>
      </c>
      <c r="G69" s="15">
        <f t="shared" si="3"/>
        <v>6.1551951827605658</v>
      </c>
      <c r="I69" s="71">
        <f t="shared" ref="I69:J69" si="28">1-D69</f>
        <v>0.88</v>
      </c>
      <c r="J69" s="3">
        <f t="shared" si="28"/>
        <v>0.25457600000000002</v>
      </c>
      <c r="K69" s="16">
        <f t="shared" si="5"/>
        <v>0.25981232196813614</v>
      </c>
      <c r="L69" s="17">
        <f t="shared" si="6"/>
        <v>1.1134610818280908</v>
      </c>
      <c r="O69" s="71">
        <f t="shared" si="7"/>
        <v>1.7098232144914978</v>
      </c>
      <c r="P69" s="3">
        <f t="shared" si="8"/>
        <v>1.7098232144914978</v>
      </c>
      <c r="Q69" s="2"/>
      <c r="R69" s="71">
        <f t="shared" si="9"/>
        <v>881.17418053339497</v>
      </c>
      <c r="S69" s="2">
        <f t="shared" si="10"/>
        <v>9.1649708362908245E-3</v>
      </c>
      <c r="T69" s="3">
        <f t="shared" si="11"/>
        <v>-1.3477957472016113</v>
      </c>
      <c r="U69" s="2"/>
      <c r="V69" s="71">
        <f t="shared" si="12"/>
        <v>881.17418053339497</v>
      </c>
      <c r="W69" s="2">
        <f t="shared" si="13"/>
        <v>-0.87230841940322335</v>
      </c>
      <c r="X69" s="2">
        <f t="shared" si="14"/>
        <v>110.93325552067586</v>
      </c>
      <c r="Y69" s="2">
        <f t="shared" si="15"/>
        <v>30.105274772761426</v>
      </c>
      <c r="Z69" s="2">
        <f t="shared" si="16"/>
        <v>30.80299469832886</v>
      </c>
      <c r="AA69" s="3">
        <f t="shared" si="17"/>
        <v>1.0231760025721046</v>
      </c>
    </row>
    <row r="70" spans="1:27" ht="15.75" customHeight="1">
      <c r="A70" s="2">
        <f t="shared" si="1"/>
        <v>2.9504643588331154E-3</v>
      </c>
      <c r="B70" s="2">
        <f>Modellek!H19</f>
        <v>65.779700000000005</v>
      </c>
      <c r="C70" s="53">
        <v>1</v>
      </c>
      <c r="D70" s="77">
        <f>Modellek!F19</f>
        <v>0.13</v>
      </c>
      <c r="E70" s="77">
        <f>Modellek!G19</f>
        <v>0.74624299999999999</v>
      </c>
      <c r="F70" s="75">
        <f t="shared" si="2"/>
        <v>1.007142508272965</v>
      </c>
      <c r="G70" s="15">
        <f t="shared" si="3"/>
        <v>5.6996211778154553</v>
      </c>
      <c r="I70" s="71">
        <f t="shared" ref="I70:J70" si="29">1-D70</f>
        <v>0.87</v>
      </c>
      <c r="J70" s="3">
        <f t="shared" si="29"/>
        <v>0.25375700000000001</v>
      </c>
      <c r="K70" s="16">
        <f t="shared" si="5"/>
        <v>0.25908404561354642</v>
      </c>
      <c r="L70" s="17">
        <f t="shared" si="6"/>
        <v>1.1257918717185098</v>
      </c>
      <c r="O70" s="71">
        <f t="shared" si="7"/>
        <v>1.6219130385827143</v>
      </c>
      <c r="P70" s="3">
        <f t="shared" si="8"/>
        <v>1.6219130385827143</v>
      </c>
      <c r="Q70" s="2"/>
      <c r="R70" s="71">
        <f t="shared" si="9"/>
        <v>928.02146548211101</v>
      </c>
      <c r="S70" s="2">
        <f t="shared" si="10"/>
        <v>7.1171213731664271E-3</v>
      </c>
      <c r="T70" s="3">
        <f t="shared" si="11"/>
        <v>-1.3506027694830762</v>
      </c>
      <c r="U70" s="2"/>
      <c r="V70" s="71">
        <f t="shared" si="12"/>
        <v>928.02146548211101</v>
      </c>
      <c r="W70" s="2">
        <f t="shared" si="13"/>
        <v>-0.84476381463916372</v>
      </c>
      <c r="X70" s="2">
        <f t="shared" si="14"/>
        <v>110.70900538496598</v>
      </c>
      <c r="Y70" s="2">
        <f t="shared" si="15"/>
        <v>29.884189688431011</v>
      </c>
      <c r="Z70" s="2">
        <f t="shared" si="16"/>
        <v>30.579217188227062</v>
      </c>
      <c r="AA70" s="3">
        <f t="shared" si="17"/>
        <v>1.0232573647484615</v>
      </c>
    </row>
    <row r="71" spans="1:27" ht="15.75" customHeight="1">
      <c r="A71" s="2">
        <f t="shared" si="1"/>
        <v>2.9509440955444877E-3</v>
      </c>
      <c r="B71" s="2">
        <f>Modellek!H20</f>
        <v>65.724599999999995</v>
      </c>
      <c r="C71" s="53">
        <v>1</v>
      </c>
      <c r="D71" s="77">
        <f>Modellek!F20</f>
        <v>0.14000000000000001</v>
      </c>
      <c r="E71" s="77">
        <f>Modellek!G20</f>
        <v>0.74696899999999999</v>
      </c>
      <c r="F71" s="75">
        <f t="shared" si="2"/>
        <v>1.0053424004491864</v>
      </c>
      <c r="G71" s="15">
        <f t="shared" si="3"/>
        <v>5.3071399900759797</v>
      </c>
      <c r="I71" s="71">
        <f t="shared" ref="I71:J71" si="30">1-D71</f>
        <v>0.86</v>
      </c>
      <c r="J71" s="3">
        <f t="shared" si="30"/>
        <v>0.25303100000000001</v>
      </c>
      <c r="K71" s="16">
        <f t="shared" si="5"/>
        <v>0.25844951649338377</v>
      </c>
      <c r="L71" s="17">
        <f t="shared" si="6"/>
        <v>1.1384122400971404</v>
      </c>
      <c r="O71" s="71">
        <f t="shared" si="7"/>
        <v>1.5394185621267937</v>
      </c>
      <c r="P71" s="3">
        <f t="shared" si="8"/>
        <v>1.5394185621267937</v>
      </c>
      <c r="Q71" s="2"/>
      <c r="R71" s="71">
        <f t="shared" si="9"/>
        <v>972.43557786709255</v>
      </c>
      <c r="S71" s="2">
        <f t="shared" si="10"/>
        <v>5.3281804513716224E-3</v>
      </c>
      <c r="T71" s="3">
        <f t="shared" si="11"/>
        <v>-1.3530548981354786</v>
      </c>
      <c r="U71" s="2"/>
      <c r="V71" s="71">
        <f t="shared" si="12"/>
        <v>972.43557786709255</v>
      </c>
      <c r="W71" s="2">
        <f t="shared" si="13"/>
        <v>-0.81772814868199795</v>
      </c>
      <c r="X71" s="2">
        <f t="shared" si="14"/>
        <v>110.48475524925612</v>
      </c>
      <c r="Y71" s="2">
        <f t="shared" si="15"/>
        <v>29.653916115400769</v>
      </c>
      <c r="Z71" s="2">
        <f t="shared" si="16"/>
        <v>30.346275131569882</v>
      </c>
      <c r="AA71" s="3">
        <f t="shared" si="17"/>
        <v>1.023347979183415</v>
      </c>
    </row>
    <row r="72" spans="1:27" ht="15.75" customHeight="1">
      <c r="A72" s="2">
        <f t="shared" si="1"/>
        <v>2.9513769501592125E-3</v>
      </c>
      <c r="B72" s="2">
        <f>Modellek!H21</f>
        <v>65.674899999999994</v>
      </c>
      <c r="C72" s="53">
        <v>1</v>
      </c>
      <c r="D72" s="77">
        <f>Modellek!F21</f>
        <v>0.15</v>
      </c>
      <c r="E72" s="77">
        <f>Modellek!G21</f>
        <v>0.74762700000000004</v>
      </c>
      <c r="F72" s="75">
        <f t="shared" si="2"/>
        <v>1.0037208884942774</v>
      </c>
      <c r="G72" s="15">
        <f t="shared" si="3"/>
        <v>4.9657031722005627</v>
      </c>
      <c r="I72" s="71">
        <f t="shared" ref="I72:J72" si="31">1-D72</f>
        <v>0.85</v>
      </c>
      <c r="J72" s="3">
        <f t="shared" si="31"/>
        <v>0.25237299999999996</v>
      </c>
      <c r="K72" s="16">
        <f t="shared" si="5"/>
        <v>0.25787830265568235</v>
      </c>
      <c r="L72" s="17">
        <f t="shared" si="6"/>
        <v>1.1513547619441935</v>
      </c>
      <c r="O72" s="71">
        <f t="shared" si="7"/>
        <v>1.4616156104112927</v>
      </c>
      <c r="P72" s="3">
        <f t="shared" si="8"/>
        <v>1.4616156104112927</v>
      </c>
      <c r="Q72" s="2"/>
      <c r="R72" s="71">
        <f t="shared" si="9"/>
        <v>1014.628169307886</v>
      </c>
      <c r="S72" s="2">
        <f t="shared" si="10"/>
        <v>3.7139831128194059E-3</v>
      </c>
      <c r="T72" s="3">
        <f t="shared" si="11"/>
        <v>-1.355267500476679</v>
      </c>
      <c r="U72" s="2"/>
      <c r="V72" s="71">
        <f t="shared" si="12"/>
        <v>1014.628169307886</v>
      </c>
      <c r="W72" s="2">
        <f t="shared" si="13"/>
        <v>-0.79123863349784818</v>
      </c>
      <c r="X72" s="2">
        <f t="shared" si="14"/>
        <v>110.26050511354623</v>
      </c>
      <c r="Y72" s="2">
        <f t="shared" si="15"/>
        <v>29.417057876794217</v>
      </c>
      <c r="Z72" s="2">
        <f t="shared" si="16"/>
        <v>30.106761422919476</v>
      </c>
      <c r="AA72" s="3">
        <f t="shared" si="17"/>
        <v>1.023445701096755</v>
      </c>
    </row>
    <row r="73" spans="1:27" ht="15.75" customHeight="1">
      <c r="A73" s="2">
        <f t="shared" si="1"/>
        <v>2.9517707229801552E-3</v>
      </c>
      <c r="B73" s="2">
        <f>Modellek!H22</f>
        <v>65.6297</v>
      </c>
      <c r="C73" s="53">
        <v>1</v>
      </c>
      <c r="D73" s="77">
        <f>Modellek!F22</f>
        <v>0.16</v>
      </c>
      <c r="E73" s="77">
        <f>Modellek!G22</f>
        <v>0.74823300000000004</v>
      </c>
      <c r="F73" s="75">
        <f t="shared" si="2"/>
        <v>1.0022479862271414</v>
      </c>
      <c r="G73" s="15">
        <f t="shared" si="3"/>
        <v>4.6659672199532514</v>
      </c>
      <c r="I73" s="71">
        <f t="shared" ref="I73:J73" si="32">1-D73</f>
        <v>0.84</v>
      </c>
      <c r="J73" s="3">
        <f t="shared" si="32"/>
        <v>0.25176699999999996</v>
      </c>
      <c r="K73" s="16">
        <f t="shared" si="5"/>
        <v>0.25735973686029212</v>
      </c>
      <c r="L73" s="17">
        <f t="shared" si="6"/>
        <v>1.1646057099068436</v>
      </c>
      <c r="O73" s="71">
        <f t="shared" si="7"/>
        <v>1.3879125649753641</v>
      </c>
      <c r="P73" s="3">
        <f t="shared" si="8"/>
        <v>1.3879125649753641</v>
      </c>
      <c r="Q73" s="2"/>
      <c r="R73" s="71">
        <f t="shared" si="9"/>
        <v>1054.6773107244196</v>
      </c>
      <c r="S73" s="2">
        <f t="shared" si="10"/>
        <v>2.2454632864192252E-3</v>
      </c>
      <c r="T73" s="3">
        <f t="shared" si="11"/>
        <v>-1.3572804185095664</v>
      </c>
      <c r="U73" s="2"/>
      <c r="V73" s="71">
        <f t="shared" si="12"/>
        <v>1054.6773107244196</v>
      </c>
      <c r="W73" s="2">
        <f t="shared" si="13"/>
        <v>-0.76530768372629976</v>
      </c>
      <c r="X73" s="2">
        <f t="shared" si="14"/>
        <v>110.03625497783636</v>
      </c>
      <c r="Y73" s="2">
        <f t="shared" si="15"/>
        <v>29.174511378364453</v>
      </c>
      <c r="Z73" s="2">
        <f t="shared" si="16"/>
        <v>29.86156889891538</v>
      </c>
      <c r="AA73" s="3">
        <f t="shared" si="17"/>
        <v>1.0235499238235894</v>
      </c>
    </row>
    <row r="74" spans="1:27" ht="15.75" customHeight="1">
      <c r="A74" s="2">
        <f t="shared" si="1"/>
        <v>2.9521358407594311E-3</v>
      </c>
      <c r="B74" s="2">
        <f>Modellek!H23</f>
        <v>65.587800000000001</v>
      </c>
      <c r="C74" s="53">
        <v>1</v>
      </c>
      <c r="D74" s="77">
        <f>Modellek!F23</f>
        <v>0.17</v>
      </c>
      <c r="E74" s="77">
        <f>Modellek!G23</f>
        <v>0.74880000000000002</v>
      </c>
      <c r="F74" s="75">
        <f t="shared" si="2"/>
        <v>1.0008841428551407</v>
      </c>
      <c r="G74" s="15">
        <f t="shared" si="3"/>
        <v>4.4008149332728914</v>
      </c>
      <c r="I74" s="71">
        <f t="shared" ref="I74:J74" si="33">1-D74</f>
        <v>0.83</v>
      </c>
      <c r="J74" s="3">
        <f t="shared" si="33"/>
        <v>0.25119999999999998</v>
      </c>
      <c r="K74" s="16">
        <f t="shared" si="5"/>
        <v>0.25687981981821217</v>
      </c>
      <c r="L74" s="17">
        <f t="shared" si="6"/>
        <v>1.1781797520093922</v>
      </c>
      <c r="O74" s="71">
        <f t="shared" si="7"/>
        <v>1.3178190714535574</v>
      </c>
      <c r="P74" s="3">
        <f t="shared" si="8"/>
        <v>1.3178190714535574</v>
      </c>
      <c r="Q74" s="2"/>
      <c r="R74" s="71">
        <f t="shared" si="9"/>
        <v>1092.7109717416131</v>
      </c>
      <c r="S74" s="2">
        <f t="shared" si="10"/>
        <v>8.8375223107459307E-4</v>
      </c>
      <c r="T74" s="3">
        <f t="shared" si="11"/>
        <v>-1.3591469306250883</v>
      </c>
      <c r="U74" s="2"/>
      <c r="V74" s="71">
        <f t="shared" si="12"/>
        <v>1092.7109717416131</v>
      </c>
      <c r="W74" s="2">
        <f t="shared" si="13"/>
        <v>-0.73994180796394748</v>
      </c>
      <c r="X74" s="2">
        <f t="shared" si="14"/>
        <v>109.81200484212648</v>
      </c>
      <c r="Y74" s="2">
        <f t="shared" si="15"/>
        <v>28.927474580396407</v>
      </c>
      <c r="Z74" s="2">
        <f t="shared" si="16"/>
        <v>29.611890337683178</v>
      </c>
      <c r="AA74" s="3">
        <f t="shared" si="17"/>
        <v>1.0236597133767973</v>
      </c>
    </row>
    <row r="75" spans="1:27" ht="15.75" customHeight="1">
      <c r="A75" s="2">
        <f t="shared" si="1"/>
        <v>2.952477512455027E-3</v>
      </c>
      <c r="B75" s="2">
        <f>Modellek!H24</f>
        <v>65.548599999999993</v>
      </c>
      <c r="C75" s="53">
        <v>1</v>
      </c>
      <c r="D75" s="77">
        <f>Modellek!F24</f>
        <v>0.18</v>
      </c>
      <c r="E75" s="77">
        <f>Modellek!G24</f>
        <v>0.74933899999999998</v>
      </c>
      <c r="F75" s="75">
        <f t="shared" si="2"/>
        <v>0.9996095109518387</v>
      </c>
      <c r="G75" s="15">
        <f t="shared" si="3"/>
        <v>4.1646206832109849</v>
      </c>
      <c r="I75" s="71">
        <f t="shared" ref="I75:J75" si="34">1-D75</f>
        <v>0.82000000000000006</v>
      </c>
      <c r="J75" s="3">
        <f t="shared" si="34"/>
        <v>0.25066100000000002</v>
      </c>
      <c r="K75" s="16">
        <f t="shared" si="5"/>
        <v>0.25643151453035262</v>
      </c>
      <c r="L75" s="17">
        <f t="shared" si="6"/>
        <v>1.1920693402342364</v>
      </c>
      <c r="O75" s="71">
        <f t="shared" si="7"/>
        <v>1.2509344607243928</v>
      </c>
      <c r="P75" s="3">
        <f t="shared" si="8"/>
        <v>1.2509344607243928</v>
      </c>
      <c r="Q75" s="2"/>
      <c r="R75" s="71">
        <f t="shared" si="9"/>
        <v>1128.7947912343109</v>
      </c>
      <c r="S75" s="2">
        <f t="shared" si="10"/>
        <v>-3.9056530886296114E-4</v>
      </c>
      <c r="T75" s="3">
        <f t="shared" si="11"/>
        <v>-1.3608936499037934</v>
      </c>
      <c r="U75" s="2"/>
      <c r="V75" s="71">
        <f t="shared" si="12"/>
        <v>1128.7947912343109</v>
      </c>
      <c r="W75" s="2">
        <f t="shared" si="13"/>
        <v>-0.71514415345759752</v>
      </c>
      <c r="X75" s="2">
        <f t="shared" si="14"/>
        <v>109.58775470641662</v>
      </c>
      <c r="Y75" s="2">
        <f t="shared" si="15"/>
        <v>28.676542756531298</v>
      </c>
      <c r="Z75" s="2">
        <f t="shared" si="16"/>
        <v>29.358318458235885</v>
      </c>
      <c r="AA75" s="3">
        <f t="shared" si="17"/>
        <v>1.0237746825861465</v>
      </c>
    </row>
    <row r="76" spans="1:27" ht="15.75" customHeight="1">
      <c r="A76" s="2">
        <f t="shared" si="1"/>
        <v>2.9528018250677525E-3</v>
      </c>
      <c r="B76" s="2">
        <f>Modellek!H25</f>
        <v>65.511399999999995</v>
      </c>
      <c r="C76" s="53">
        <v>1</v>
      </c>
      <c r="D76" s="77">
        <f>Modellek!F25</f>
        <v>0.19</v>
      </c>
      <c r="E76" s="77">
        <f>Modellek!G25</f>
        <v>0.74985500000000005</v>
      </c>
      <c r="F76" s="75">
        <f t="shared" si="2"/>
        <v>0.99840109638674213</v>
      </c>
      <c r="G76" s="15">
        <f t="shared" si="3"/>
        <v>3.952925610198982</v>
      </c>
      <c r="I76" s="71">
        <f t="shared" ref="I76:J76" si="35">1-D76</f>
        <v>0.81</v>
      </c>
      <c r="J76" s="3">
        <f t="shared" si="35"/>
        <v>0.25014499999999995</v>
      </c>
      <c r="K76" s="16">
        <f t="shared" si="5"/>
        <v>0.25600669478077409</v>
      </c>
      <c r="L76" s="17">
        <f t="shared" si="6"/>
        <v>1.2063004364740273</v>
      </c>
      <c r="O76" s="71">
        <f t="shared" si="7"/>
        <v>1.1868977801511527</v>
      </c>
      <c r="P76" s="3">
        <f t="shared" si="8"/>
        <v>1.1868977801511527</v>
      </c>
      <c r="Q76" s="2"/>
      <c r="R76" s="71">
        <f t="shared" si="9"/>
        <v>1163.0491663215878</v>
      </c>
      <c r="S76" s="2">
        <f t="shared" si="10"/>
        <v>-1.6001832238046311E-3</v>
      </c>
      <c r="T76" s="3">
        <f t="shared" si="11"/>
        <v>-1.3625516833571201</v>
      </c>
      <c r="U76" s="2"/>
      <c r="V76" s="71">
        <f t="shared" si="12"/>
        <v>1163.0491663215878</v>
      </c>
      <c r="W76" s="2">
        <f t="shared" si="13"/>
        <v>-0.69090213468518025</v>
      </c>
      <c r="X76" s="2">
        <f t="shared" si="14"/>
        <v>109.36350457070675</v>
      </c>
      <c r="Y76" s="2">
        <f t="shared" si="15"/>
        <v>28.42241169688452</v>
      </c>
      <c r="Z76" s="2">
        <f t="shared" si="16"/>
        <v>29.101545919867476</v>
      </c>
      <c r="AA76" s="3">
        <f t="shared" si="17"/>
        <v>1.0238943207995752</v>
      </c>
    </row>
    <row r="77" spans="1:27" ht="15.75" customHeight="1">
      <c r="A77" s="2">
        <f t="shared" si="1"/>
        <v>2.9531122554749228E-3</v>
      </c>
      <c r="B77" s="2">
        <f>Modellek!H26</f>
        <v>65.475800000000007</v>
      </c>
      <c r="C77" s="53">
        <v>1</v>
      </c>
      <c r="D77" s="77">
        <f>Modellek!F26</f>
        <v>0.2</v>
      </c>
      <c r="E77" s="77">
        <f>Modellek!G26</f>
        <v>0.75035499999999999</v>
      </c>
      <c r="F77" s="75">
        <f t="shared" si="2"/>
        <v>0.99724573660561144</v>
      </c>
      <c r="G77" s="15">
        <f t="shared" si="3"/>
        <v>3.7621369159923956</v>
      </c>
      <c r="I77" s="71">
        <f t="shared" ref="I77:J77" si="36">1-D77</f>
        <v>0.8</v>
      </c>
      <c r="J77" s="3">
        <f t="shared" si="36"/>
        <v>0.24964500000000001</v>
      </c>
      <c r="K77" s="16">
        <f t="shared" si="5"/>
        <v>0.25560070504410914</v>
      </c>
      <c r="L77" s="17">
        <f t="shared" si="6"/>
        <v>1.2208739797730537</v>
      </c>
      <c r="O77" s="71">
        <f t="shared" si="7"/>
        <v>1.1254201455526804</v>
      </c>
      <c r="P77" s="3">
        <f t="shared" si="8"/>
        <v>1.1254201455526804</v>
      </c>
      <c r="Q77" s="2"/>
      <c r="R77" s="71">
        <f t="shared" si="9"/>
        <v>1195.5348043375152</v>
      </c>
      <c r="S77" s="2">
        <f t="shared" si="10"/>
        <v>-2.7580633568134848E-3</v>
      </c>
      <c r="T77" s="3">
        <f t="shared" si="11"/>
        <v>-1.3641387980940283</v>
      </c>
      <c r="U77" s="2"/>
      <c r="V77" s="71">
        <f t="shared" si="12"/>
        <v>1195.5348043375152</v>
      </c>
      <c r="W77" s="2">
        <f t="shared" si="13"/>
        <v>-0.66721164290314883</v>
      </c>
      <c r="X77" s="2">
        <f t="shared" si="14"/>
        <v>109.13925443499687</v>
      </c>
      <c r="Y77" s="2">
        <f t="shared" si="15"/>
        <v>28.165475795151096</v>
      </c>
      <c r="Z77" s="2">
        <f t="shared" si="16"/>
        <v>28.841965321539988</v>
      </c>
      <c r="AA77" s="3">
        <f t="shared" si="17"/>
        <v>1.0240183951199346</v>
      </c>
    </row>
    <row r="78" spans="1:27" ht="15.75" customHeight="1">
      <c r="A78" s="2">
        <f t="shared" si="1"/>
        <v>2.9534122839505084E-3</v>
      </c>
      <c r="B78" s="2">
        <f>Modellek!H27</f>
        <v>65.441400000000002</v>
      </c>
      <c r="C78" s="53">
        <v>1</v>
      </c>
      <c r="D78" s="77">
        <f>Modellek!F27</f>
        <v>0.21</v>
      </c>
      <c r="E78" s="77">
        <f>Modellek!G27</f>
        <v>0.75084399999999996</v>
      </c>
      <c r="F78" s="75">
        <f t="shared" si="2"/>
        <v>0.99613032431821824</v>
      </c>
      <c r="G78" s="15">
        <f t="shared" si="3"/>
        <v>3.5893371898850321</v>
      </c>
      <c r="I78" s="71">
        <f t="shared" ref="I78:J78" si="37">1-D78</f>
        <v>0.79</v>
      </c>
      <c r="J78" s="3">
        <f t="shared" si="37"/>
        <v>0.24915600000000004</v>
      </c>
      <c r="K78" s="16">
        <f t="shared" si="5"/>
        <v>0.25520891842822396</v>
      </c>
      <c r="L78" s="17">
        <f t="shared" si="6"/>
        <v>1.2358006284206438</v>
      </c>
      <c r="O78" s="71">
        <f t="shared" si="7"/>
        <v>1.0662485165237572</v>
      </c>
      <c r="P78" s="3">
        <f t="shared" si="8"/>
        <v>1.0662485165237572</v>
      </c>
      <c r="Q78" s="2"/>
      <c r="R78" s="71">
        <f t="shared" si="9"/>
        <v>1226.3232164102583</v>
      </c>
      <c r="S78" s="2">
        <f t="shared" si="10"/>
        <v>-3.8771822482991619E-3</v>
      </c>
      <c r="T78" s="3">
        <f t="shared" si="11"/>
        <v>-1.3656727813030687</v>
      </c>
      <c r="U78" s="2"/>
      <c r="V78" s="71">
        <f t="shared" si="12"/>
        <v>1226.3232164102583</v>
      </c>
      <c r="W78" s="2">
        <f t="shared" si="13"/>
        <v>-0.6440644748737403</v>
      </c>
      <c r="X78" s="2">
        <f t="shared" si="14"/>
        <v>108.91500429928699</v>
      </c>
      <c r="Y78" s="2">
        <f t="shared" si="15"/>
        <v>27.906129437621754</v>
      </c>
      <c r="Z78" s="2">
        <f t="shared" si="16"/>
        <v>28.579969201262031</v>
      </c>
      <c r="AA78" s="3">
        <f t="shared" si="17"/>
        <v>1.0241466580002254</v>
      </c>
    </row>
    <row r="79" spans="1:27" ht="15.75" customHeight="1">
      <c r="A79" s="2">
        <f t="shared" si="1"/>
        <v>2.9537027765692211E-3</v>
      </c>
      <c r="B79" s="2">
        <f>Modellek!H28</f>
        <v>65.408100000000005</v>
      </c>
      <c r="C79" s="53">
        <v>1</v>
      </c>
      <c r="D79" s="77">
        <f>Modellek!F28</f>
        <v>0.22</v>
      </c>
      <c r="E79" s="77">
        <f>Modellek!G28</f>
        <v>0.75132500000000002</v>
      </c>
      <c r="F79" s="75">
        <f t="shared" si="2"/>
        <v>0.99505151752677323</v>
      </c>
      <c r="G79" s="15">
        <f t="shared" si="3"/>
        <v>3.4320973097473297</v>
      </c>
      <c r="I79" s="71">
        <f t="shared" ref="I79:J79" si="38">1-D79</f>
        <v>0.78</v>
      </c>
      <c r="J79" s="3">
        <f t="shared" si="38"/>
        <v>0.24867499999999998</v>
      </c>
      <c r="K79" s="16">
        <f t="shared" si="5"/>
        <v>0.25483014439584162</v>
      </c>
      <c r="L79" s="17">
        <f t="shared" si="6"/>
        <v>1.2510847306544359</v>
      </c>
      <c r="O79" s="71">
        <f t="shared" si="7"/>
        <v>1.0091605753492847</v>
      </c>
      <c r="P79" s="3">
        <f t="shared" si="8"/>
        <v>1.0091605753492847</v>
      </c>
      <c r="Q79" s="2"/>
      <c r="R79" s="71">
        <f t="shared" si="9"/>
        <v>1255.4623207563527</v>
      </c>
      <c r="S79" s="2">
        <f t="shared" si="10"/>
        <v>-4.9607667550789526E-3</v>
      </c>
      <c r="T79" s="3">
        <f t="shared" si="11"/>
        <v>-1.3671580561756154</v>
      </c>
      <c r="U79" s="2"/>
      <c r="V79" s="71">
        <f t="shared" si="12"/>
        <v>1255.4623207563527</v>
      </c>
      <c r="W79" s="2">
        <f t="shared" si="13"/>
        <v>-0.62144836639579926</v>
      </c>
      <c r="X79" s="2">
        <f t="shared" si="14"/>
        <v>108.69075416357711</v>
      </c>
      <c r="Y79" s="2">
        <f t="shared" si="15"/>
        <v>27.64446554839289</v>
      </c>
      <c r="Z79" s="2">
        <f t="shared" si="16"/>
        <v>28.315650035459953</v>
      </c>
      <c r="AA79" s="3">
        <f t="shared" si="17"/>
        <v>1.0242791630712529</v>
      </c>
    </row>
    <row r="80" spans="1:27" ht="15.75" customHeight="1">
      <c r="A80" s="2">
        <f t="shared" si="1"/>
        <v>2.9539863454935166E-3</v>
      </c>
      <c r="B80" s="2">
        <f>Modellek!H29</f>
        <v>65.375600000000006</v>
      </c>
      <c r="C80" s="53">
        <v>1</v>
      </c>
      <c r="D80" s="77">
        <f>Modellek!F29</f>
        <v>0.23</v>
      </c>
      <c r="E80" s="77">
        <f>Modellek!G29</f>
        <v>0.75180000000000002</v>
      </c>
      <c r="F80" s="75">
        <f t="shared" si="2"/>
        <v>0.99399951748625248</v>
      </c>
      <c r="G80" s="15">
        <f t="shared" si="3"/>
        <v>3.2884278057198562</v>
      </c>
      <c r="I80" s="71">
        <f t="shared" ref="I80:J80" si="39">1-D80</f>
        <v>0.77</v>
      </c>
      <c r="J80" s="3">
        <f t="shared" si="39"/>
        <v>0.24819999999999998</v>
      </c>
      <c r="K80" s="16">
        <f t="shared" si="5"/>
        <v>0.25446092918616753</v>
      </c>
      <c r="L80" s="17">
        <f t="shared" si="6"/>
        <v>1.2667471716329193</v>
      </c>
      <c r="O80" s="71">
        <f t="shared" si="7"/>
        <v>0.95395724736196541</v>
      </c>
      <c r="P80" s="3">
        <f t="shared" si="8"/>
        <v>0.95395724736196541</v>
      </c>
      <c r="Q80" s="2"/>
      <c r="R80" s="71">
        <f t="shared" si="9"/>
        <v>1283.0258428726606</v>
      </c>
      <c r="S80" s="2">
        <f t="shared" si="10"/>
        <v>-6.0185577519861859E-3</v>
      </c>
      <c r="T80" s="3">
        <f t="shared" si="11"/>
        <v>-1.368607974674126</v>
      </c>
      <c r="U80" s="2"/>
      <c r="V80" s="71">
        <f t="shared" si="12"/>
        <v>1283.0258428726606</v>
      </c>
      <c r="W80" s="2">
        <f t="shared" si="13"/>
        <v>-0.59934990929187859</v>
      </c>
      <c r="X80" s="2">
        <f t="shared" si="14"/>
        <v>108.46650402786724</v>
      </c>
      <c r="Y80" s="2">
        <f t="shared" si="15"/>
        <v>27.380777974152274</v>
      </c>
      <c r="Z80" s="2">
        <f t="shared" si="16"/>
        <v>28.049300238341345</v>
      </c>
      <c r="AA80" s="3">
        <f t="shared" si="17"/>
        <v>1.0244157512551384</v>
      </c>
    </row>
    <row r="81" spans="1:27" ht="15.75" customHeight="1">
      <c r="A81" s="2">
        <f t="shared" si="1"/>
        <v>2.9542656050217794E-3</v>
      </c>
      <c r="B81" s="2">
        <f>Modellek!H30</f>
        <v>65.343599999999995</v>
      </c>
      <c r="C81" s="53">
        <v>1</v>
      </c>
      <c r="D81" s="77">
        <f>Modellek!F30</f>
        <v>0.24</v>
      </c>
      <c r="E81" s="77">
        <f>Modellek!G30</f>
        <v>0.752274</v>
      </c>
      <c r="F81" s="75">
        <f t="shared" si="2"/>
        <v>0.99296456004404554</v>
      </c>
      <c r="G81" s="15">
        <f t="shared" si="3"/>
        <v>3.156683658338181</v>
      </c>
      <c r="I81" s="71">
        <f t="shared" ref="I81:J81" si="40">1-D81</f>
        <v>0.76</v>
      </c>
      <c r="J81" s="3">
        <f t="shared" si="40"/>
        <v>0.247726</v>
      </c>
      <c r="K81" s="16">
        <f t="shared" si="5"/>
        <v>0.25409783692330157</v>
      </c>
      <c r="L81" s="17">
        <f t="shared" si="6"/>
        <v>1.2827943248343474</v>
      </c>
      <c r="O81" s="71">
        <f t="shared" si="7"/>
        <v>0.90048123652316625</v>
      </c>
      <c r="P81" s="3">
        <f t="shared" si="8"/>
        <v>0.90048123652316625</v>
      </c>
      <c r="Q81" s="2"/>
      <c r="R81" s="71">
        <f t="shared" si="9"/>
        <v>1309.059399374428</v>
      </c>
      <c r="S81" s="2">
        <f t="shared" si="10"/>
        <v>-7.0603053583055487E-3</v>
      </c>
      <c r="T81" s="3">
        <f t="shared" si="11"/>
        <v>-1.3700359013907897</v>
      </c>
      <c r="U81" s="2"/>
      <c r="V81" s="71">
        <f t="shared" si="12"/>
        <v>1309.059399374428</v>
      </c>
      <c r="W81" s="2">
        <f t="shared" si="13"/>
        <v>-0.57776549679592337</v>
      </c>
      <c r="X81" s="2">
        <f t="shared" si="14"/>
        <v>108.24225389215736</v>
      </c>
      <c r="Y81" s="2">
        <f t="shared" si="15"/>
        <v>27.115360530462937</v>
      </c>
      <c r="Z81" s="2">
        <f t="shared" si="16"/>
        <v>27.781212161250835</v>
      </c>
      <c r="AA81" s="3">
        <f t="shared" si="17"/>
        <v>1.0245562521671008</v>
      </c>
    </row>
    <row r="82" spans="1:27" ht="15.75" customHeight="1">
      <c r="A82" s="2">
        <f t="shared" si="1"/>
        <v>2.9545405526940835E-3</v>
      </c>
      <c r="B82" s="2">
        <f>Modellek!H31</f>
        <v>65.312100000000001</v>
      </c>
      <c r="C82" s="53">
        <v>1</v>
      </c>
      <c r="D82" s="77">
        <f>Modellek!F31</f>
        <v>0.25</v>
      </c>
      <c r="E82" s="77">
        <f>Modellek!G31</f>
        <v>0.75274700000000005</v>
      </c>
      <c r="F82" s="75">
        <f t="shared" si="2"/>
        <v>0.99194660481715247</v>
      </c>
      <c r="G82" s="15">
        <f t="shared" si="3"/>
        <v>3.0354335458963759</v>
      </c>
      <c r="I82" s="71">
        <f t="shared" ref="I82:J82" si="41">1-D82</f>
        <v>0.75</v>
      </c>
      <c r="J82" s="3">
        <f t="shared" si="41"/>
        <v>0.24725299999999995</v>
      </c>
      <c r="K82" s="16">
        <f t="shared" si="5"/>
        <v>0.25374084659965218</v>
      </c>
      <c r="L82" s="17">
        <f t="shared" si="6"/>
        <v>1.299241612395245</v>
      </c>
      <c r="O82" s="71">
        <f t="shared" si="7"/>
        <v>0.84857354388236572</v>
      </c>
      <c r="P82" s="3">
        <f t="shared" si="8"/>
        <v>0.84857354388236572</v>
      </c>
      <c r="Q82" s="2"/>
      <c r="R82" s="71">
        <f t="shared" si="9"/>
        <v>1333.6100621268374</v>
      </c>
      <c r="S82" s="2">
        <f t="shared" si="10"/>
        <v>-8.0859989350848521E-3</v>
      </c>
      <c r="T82" s="3">
        <f t="shared" si="11"/>
        <v>-1.3714418217904547</v>
      </c>
      <c r="U82" s="2"/>
      <c r="V82" s="71">
        <f t="shared" si="12"/>
        <v>1333.6100621268374</v>
      </c>
      <c r="W82" s="2">
        <f t="shared" si="13"/>
        <v>-0.55667876094856106</v>
      </c>
      <c r="X82" s="2">
        <f t="shared" si="14"/>
        <v>108.01800375644748</v>
      </c>
      <c r="Y82" s="2">
        <f t="shared" si="15"/>
        <v>26.848205529935253</v>
      </c>
      <c r="Z82" s="2">
        <f t="shared" si="16"/>
        <v>27.511378092016798</v>
      </c>
      <c r="AA82" s="3">
        <f t="shared" si="17"/>
        <v>1.0247008151566077</v>
      </c>
    </row>
    <row r="83" spans="1:27" ht="15.75" customHeight="1">
      <c r="A83" s="2">
        <f t="shared" si="1"/>
        <v>2.9548120591789762E-3</v>
      </c>
      <c r="B83" s="2">
        <f>Modellek!H32</f>
        <v>65.281000000000006</v>
      </c>
      <c r="C83" s="53">
        <v>1</v>
      </c>
      <c r="D83" s="77">
        <f>Modellek!F32</f>
        <v>0.26</v>
      </c>
      <c r="E83" s="77">
        <f>Modellek!G32</f>
        <v>0.75322199999999995</v>
      </c>
      <c r="F83" s="75">
        <f t="shared" si="2"/>
        <v>0.99094238437297044</v>
      </c>
      <c r="G83" s="15">
        <f t="shared" si="3"/>
        <v>2.9234875185410556</v>
      </c>
      <c r="I83" s="71">
        <f t="shared" ref="I83:J83" si="42">1-D83</f>
        <v>0.74</v>
      </c>
      <c r="J83" s="3">
        <f t="shared" si="42"/>
        <v>0.24677800000000005</v>
      </c>
      <c r="K83" s="16">
        <f t="shared" si="5"/>
        <v>0.2533888062694179</v>
      </c>
      <c r="L83" s="17">
        <f t="shared" si="6"/>
        <v>1.316095168897099</v>
      </c>
      <c r="O83" s="71">
        <f t="shared" si="7"/>
        <v>0.79810811219010958</v>
      </c>
      <c r="P83" s="3">
        <f t="shared" si="8"/>
        <v>0.79810811219010958</v>
      </c>
      <c r="Q83" s="2"/>
      <c r="R83" s="71">
        <f t="shared" si="9"/>
        <v>1356.7095396136601</v>
      </c>
      <c r="S83" s="2">
        <f t="shared" si="10"/>
        <v>-9.098885219200931E-3</v>
      </c>
      <c r="T83" s="3">
        <f t="shared" si="11"/>
        <v>-1.3728301862246413</v>
      </c>
      <c r="U83" s="2"/>
      <c r="V83" s="71">
        <f t="shared" si="12"/>
        <v>1356.7095396136601</v>
      </c>
      <c r="W83" s="2">
        <f t="shared" si="13"/>
        <v>-0.53608279171429718</v>
      </c>
      <c r="X83" s="2">
        <f t="shared" si="14"/>
        <v>107.79375362073763</v>
      </c>
      <c r="Y83" s="2">
        <f t="shared" si="15"/>
        <v>26.579405714307665</v>
      </c>
      <c r="Z83" s="2">
        <f t="shared" si="16"/>
        <v>27.239890254291538</v>
      </c>
      <c r="AA83" s="3">
        <f t="shared" si="17"/>
        <v>1.0248494848637015</v>
      </c>
    </row>
    <row r="84" spans="1:27" ht="15.75" customHeight="1">
      <c r="A84" s="2">
        <f t="shared" si="1"/>
        <v>2.955081869065642E-3</v>
      </c>
      <c r="B84" s="2">
        <f>Modellek!H33</f>
        <v>65.250100000000003</v>
      </c>
      <c r="C84" s="53">
        <v>1</v>
      </c>
      <c r="D84" s="77">
        <f>Modellek!F33</f>
        <v>0.27</v>
      </c>
      <c r="E84" s="77">
        <f>Modellek!G33</f>
        <v>0.75370000000000004</v>
      </c>
      <c r="F84" s="75">
        <f t="shared" si="2"/>
        <v>0.98994541696400495</v>
      </c>
      <c r="G84" s="15">
        <f t="shared" si="3"/>
        <v>2.819833733906747</v>
      </c>
      <c r="I84" s="71">
        <f t="shared" ref="I84:J84" si="43">1-D84</f>
        <v>0.73</v>
      </c>
      <c r="J84" s="3">
        <f t="shared" si="43"/>
        <v>0.24629999999999996</v>
      </c>
      <c r="K84" s="16">
        <f t="shared" si="5"/>
        <v>0.25303943960997627</v>
      </c>
      <c r="L84" s="17">
        <f t="shared" si="6"/>
        <v>1.3333781516194538</v>
      </c>
      <c r="O84" s="71">
        <f t="shared" si="7"/>
        <v>0.74896223800285655</v>
      </c>
      <c r="P84" s="3">
        <f t="shared" si="8"/>
        <v>0.74896223800285655</v>
      </c>
      <c r="Q84" s="2"/>
      <c r="R84" s="71">
        <f t="shared" si="9"/>
        <v>1378.413134794936</v>
      </c>
      <c r="S84" s="2">
        <f t="shared" si="10"/>
        <v>-1.0105471753250203E-2</v>
      </c>
      <c r="T84" s="3">
        <f t="shared" si="11"/>
        <v>-1.3742099146173878</v>
      </c>
      <c r="U84" s="2"/>
      <c r="V84" s="71">
        <f t="shared" si="12"/>
        <v>1378.413134794936</v>
      </c>
      <c r="W84" s="2">
        <f t="shared" si="13"/>
        <v>-0.5159662251818562</v>
      </c>
      <c r="X84" s="2">
        <f t="shared" si="14"/>
        <v>107.56950348502775</v>
      </c>
      <c r="Y84" s="2">
        <f t="shared" si="15"/>
        <v>26.309154264566882</v>
      </c>
      <c r="Z84" s="2">
        <f t="shared" si="16"/>
        <v>26.966940806881951</v>
      </c>
      <c r="AA84" s="3">
        <f t="shared" si="17"/>
        <v>1.0250021926094741</v>
      </c>
    </row>
    <row r="85" spans="1:27" ht="15.75" customHeight="1">
      <c r="A85" s="2">
        <f t="shared" si="1"/>
        <v>2.9553499814108488E-3</v>
      </c>
      <c r="B85" s="2">
        <f>Modellek!H34</f>
        <v>65.219399999999993</v>
      </c>
      <c r="C85" s="53">
        <v>1</v>
      </c>
      <c r="D85" s="77">
        <f>Modellek!F34</f>
        <v>0.28000000000000003</v>
      </c>
      <c r="E85" s="77">
        <f>Modellek!G34</f>
        <v>0.75418200000000002</v>
      </c>
      <c r="F85" s="75">
        <f t="shared" si="2"/>
        <v>0.98895568676765266</v>
      </c>
      <c r="G85" s="15">
        <f t="shared" si="3"/>
        <v>2.7235872940482531</v>
      </c>
      <c r="I85" s="71">
        <f t="shared" ref="I85:J85" si="44">1-D85</f>
        <v>0.72</v>
      </c>
      <c r="J85" s="3">
        <f t="shared" si="44"/>
        <v>0.24581799999999998</v>
      </c>
      <c r="K85" s="16">
        <f t="shared" si="5"/>
        <v>0.25269273831148453</v>
      </c>
      <c r="L85" s="17">
        <f t="shared" si="6"/>
        <v>1.3511028895022745</v>
      </c>
      <c r="O85" s="71">
        <f t="shared" si="7"/>
        <v>0.70102865537348436</v>
      </c>
      <c r="P85" s="3">
        <f t="shared" si="8"/>
        <v>0.70102865537348436</v>
      </c>
      <c r="Q85" s="2"/>
      <c r="R85" s="71">
        <f t="shared" si="9"/>
        <v>1398.7506141530212</v>
      </c>
      <c r="S85" s="2">
        <f t="shared" si="10"/>
        <v>-1.1105754462689386E-2</v>
      </c>
      <c r="T85" s="3">
        <f t="shared" si="11"/>
        <v>-1.3755810014018186</v>
      </c>
      <c r="U85" s="2"/>
      <c r="V85" s="71">
        <f t="shared" si="12"/>
        <v>1398.7506141530212</v>
      </c>
      <c r="W85" s="2">
        <f t="shared" si="13"/>
        <v>-0.49631869464332912</v>
      </c>
      <c r="X85" s="2">
        <f t="shared" si="14"/>
        <v>107.34525334931787</v>
      </c>
      <c r="Y85" s="2">
        <f t="shared" si="15"/>
        <v>26.037443322053896</v>
      </c>
      <c r="Z85" s="2">
        <f t="shared" si="16"/>
        <v>26.692521843071802</v>
      </c>
      <c r="AA85" s="3">
        <f t="shared" si="17"/>
        <v>1.0251590954194434</v>
      </c>
    </row>
    <row r="86" spans="1:27" ht="15.75" customHeight="1">
      <c r="A86" s="2">
        <f t="shared" si="1"/>
        <v>2.955617268844129E-3</v>
      </c>
      <c r="B86" s="2">
        <f>Modellek!H35</f>
        <v>65.188800000000001</v>
      </c>
      <c r="C86" s="53">
        <v>1</v>
      </c>
      <c r="D86" s="77">
        <f>Modellek!F35</f>
        <v>0.28999999999999998</v>
      </c>
      <c r="E86" s="77">
        <f>Modellek!G35</f>
        <v>0.75466999999999995</v>
      </c>
      <c r="F86" s="75">
        <f t="shared" si="2"/>
        <v>0.98796995800592358</v>
      </c>
      <c r="G86" s="15">
        <f t="shared" si="3"/>
        <v>2.6339974446996126</v>
      </c>
      <c r="I86" s="71">
        <f t="shared" ref="I86:J86" si="45">1-D86</f>
        <v>0.71</v>
      </c>
      <c r="J86" s="3">
        <f t="shared" si="45"/>
        <v>0.24533000000000005</v>
      </c>
      <c r="K86" s="16">
        <f t="shared" si="5"/>
        <v>0.25234756676953879</v>
      </c>
      <c r="L86" s="17">
        <f t="shared" si="6"/>
        <v>1.3692829128135495</v>
      </c>
      <c r="O86" s="71">
        <f t="shared" si="7"/>
        <v>0.65421545169567841</v>
      </c>
      <c r="P86" s="3">
        <f t="shared" si="8"/>
        <v>0.65421545169567841</v>
      </c>
      <c r="Q86" s="2"/>
      <c r="R86" s="71">
        <f t="shared" si="9"/>
        <v>1417.7533668364986</v>
      </c>
      <c r="S86" s="2">
        <f t="shared" si="10"/>
        <v>-1.2102988573163252E-2</v>
      </c>
      <c r="T86" s="3">
        <f t="shared" si="11"/>
        <v>-1.3769479085267244</v>
      </c>
      <c r="U86" s="2"/>
      <c r="V86" s="71">
        <f t="shared" si="12"/>
        <v>1417.7533668364986</v>
      </c>
      <c r="W86" s="2">
        <f t="shared" si="13"/>
        <v>-0.47713321924514013</v>
      </c>
      <c r="X86" s="2">
        <f t="shared" si="14"/>
        <v>107.12100321360799</v>
      </c>
      <c r="Y86" s="2">
        <f t="shared" si="15"/>
        <v>25.764365460925905</v>
      </c>
      <c r="Z86" s="2">
        <f t="shared" si="16"/>
        <v>26.416725389936914</v>
      </c>
      <c r="AA86" s="3">
        <f t="shared" si="17"/>
        <v>1.0253202404693558</v>
      </c>
    </row>
    <row r="87" spans="1:27" ht="15.75" customHeight="1">
      <c r="A87" s="2">
        <f t="shared" si="1"/>
        <v>2.9558837309046218E-3</v>
      </c>
      <c r="B87" s="2">
        <f>Modellek!H36</f>
        <v>65.158299999999997</v>
      </c>
      <c r="C87" s="53">
        <v>1</v>
      </c>
      <c r="D87" s="77">
        <f>Modellek!F36</f>
        <v>0.3</v>
      </c>
      <c r="E87" s="77">
        <f>Modellek!G36</f>
        <v>0.75516499999999998</v>
      </c>
      <c r="F87" s="75">
        <f t="shared" si="2"/>
        <v>0.98698822264384345</v>
      </c>
      <c r="G87" s="15">
        <f t="shared" si="3"/>
        <v>2.5504019287320401</v>
      </c>
      <c r="I87" s="71">
        <f t="shared" ref="I87:J87" si="46">1-D87</f>
        <v>0.7</v>
      </c>
      <c r="J87" s="3">
        <f t="shared" si="46"/>
        <v>0.24483500000000002</v>
      </c>
      <c r="K87" s="16">
        <f t="shared" si="5"/>
        <v>0.25200392069507466</v>
      </c>
      <c r="L87" s="17">
        <f t="shared" si="6"/>
        <v>1.3879319208588878</v>
      </c>
      <c r="O87" s="71">
        <f t="shared" si="7"/>
        <v>0.60843615335120904</v>
      </c>
      <c r="P87" s="3">
        <f t="shared" si="8"/>
        <v>0.60843615335120904</v>
      </c>
      <c r="Q87" s="2"/>
      <c r="R87" s="71">
        <f t="shared" si="9"/>
        <v>1435.4467872087318</v>
      </c>
      <c r="S87" s="2">
        <f t="shared" si="10"/>
        <v>-1.3097172098223487E-2</v>
      </c>
      <c r="T87" s="3">
        <f t="shared" si="11"/>
        <v>-1.3783106332779547</v>
      </c>
      <c r="U87" s="2"/>
      <c r="V87" s="71">
        <f t="shared" si="12"/>
        <v>1435.4467872087318</v>
      </c>
      <c r="W87" s="2">
        <f t="shared" si="13"/>
        <v>-0.45840093640952989</v>
      </c>
      <c r="X87" s="2">
        <f t="shared" si="14"/>
        <v>106.89675307789813</v>
      </c>
      <c r="Y87" s="2">
        <f t="shared" si="15"/>
        <v>25.489912697159205</v>
      </c>
      <c r="Z87" s="2">
        <f t="shared" si="16"/>
        <v>26.139543407649342</v>
      </c>
      <c r="AA87" s="3">
        <f t="shared" si="17"/>
        <v>1.0254857958208126</v>
      </c>
    </row>
    <row r="88" spans="1:27" ht="15.75" customHeight="1">
      <c r="A88" s="2">
        <f t="shared" si="1"/>
        <v>2.9561502410149296E-3</v>
      </c>
      <c r="B88" s="2">
        <f>Modellek!H37</f>
        <v>65.127799999999993</v>
      </c>
      <c r="C88" s="53">
        <v>1</v>
      </c>
      <c r="D88" s="77">
        <f>Modellek!F37</f>
        <v>0.31</v>
      </c>
      <c r="E88" s="77">
        <f>Modellek!G37</f>
        <v>0.75566800000000001</v>
      </c>
      <c r="F88" s="75">
        <f t="shared" si="2"/>
        <v>0.98600725765941621</v>
      </c>
      <c r="G88" s="15">
        <f t="shared" si="3"/>
        <v>2.4722320152732804</v>
      </c>
      <c r="I88" s="71">
        <f t="shared" ref="I88:J88" si="47">1-D88</f>
        <v>0.69</v>
      </c>
      <c r="J88" s="3">
        <f t="shared" si="47"/>
        <v>0.24433199999999999</v>
      </c>
      <c r="K88" s="16">
        <f t="shared" si="5"/>
        <v>0.25166067105804923</v>
      </c>
      <c r="L88" s="17">
        <f t="shared" si="6"/>
        <v>1.4070706651831488</v>
      </c>
      <c r="O88" s="71">
        <f t="shared" si="7"/>
        <v>0.56361139162048468</v>
      </c>
      <c r="P88" s="3">
        <f t="shared" si="8"/>
        <v>0.56361139162048468</v>
      </c>
      <c r="Q88" s="2"/>
      <c r="R88" s="71">
        <f t="shared" si="9"/>
        <v>1451.8654268184887</v>
      </c>
      <c r="S88" s="2">
        <f t="shared" si="10"/>
        <v>-1.4091563697244449E-2</v>
      </c>
      <c r="T88" s="3">
        <f t="shared" si="11"/>
        <v>-1.3796736422954092</v>
      </c>
      <c r="U88" s="2"/>
      <c r="V88" s="71">
        <f t="shared" si="12"/>
        <v>1451.8654268184887</v>
      </c>
      <c r="W88" s="2">
        <f t="shared" si="13"/>
        <v>-0.44011366564579235</v>
      </c>
      <c r="X88" s="2">
        <f t="shared" si="14"/>
        <v>106.67250294218825</v>
      </c>
      <c r="Y88" s="2">
        <f t="shared" si="15"/>
        <v>25.21417748225333</v>
      </c>
      <c r="Z88" s="2">
        <f t="shared" si="16"/>
        <v>25.861067788775415</v>
      </c>
      <c r="AA88" s="3">
        <f t="shared" si="17"/>
        <v>1.0256558163349723</v>
      </c>
    </row>
    <row r="89" spans="1:27" ht="15.75" customHeight="1">
      <c r="A89" s="2">
        <f t="shared" si="1"/>
        <v>2.9564176732283375E-3</v>
      </c>
      <c r="B89" s="2">
        <f>Modellek!H38</f>
        <v>65.097200000000001</v>
      </c>
      <c r="C89" s="53">
        <v>1</v>
      </c>
      <c r="D89" s="77">
        <f>Modellek!F38</f>
        <v>0.32</v>
      </c>
      <c r="E89" s="77">
        <f>Modellek!G38</f>
        <v>0.75617999999999996</v>
      </c>
      <c r="F89" s="75">
        <f t="shared" si="2"/>
        <v>0.98502385014234406</v>
      </c>
      <c r="G89" s="15">
        <f t="shared" si="3"/>
        <v>2.3989901357804868</v>
      </c>
      <c r="I89" s="71">
        <f t="shared" ref="I89:J89" si="48">1-D89</f>
        <v>0.67999999999999994</v>
      </c>
      <c r="J89" s="3">
        <f t="shared" si="48"/>
        <v>0.24382000000000004</v>
      </c>
      <c r="K89" s="16">
        <f t="shared" si="5"/>
        <v>0.25131669403210694</v>
      </c>
      <c r="L89" s="17">
        <f t="shared" si="6"/>
        <v>1.4267210736251537</v>
      </c>
      <c r="O89" s="71">
        <f t="shared" si="7"/>
        <v>0.51966901612737493</v>
      </c>
      <c r="P89" s="3">
        <f t="shared" si="8"/>
        <v>0.51966901612737493</v>
      </c>
      <c r="Q89" s="2"/>
      <c r="R89" s="71">
        <f t="shared" si="9"/>
        <v>1467.0419783360651</v>
      </c>
      <c r="S89" s="2">
        <f t="shared" si="10"/>
        <v>-1.5089424760705137E-2</v>
      </c>
      <c r="T89" s="3">
        <f t="shared" si="11"/>
        <v>-1.3810414059501652</v>
      </c>
      <c r="U89" s="2"/>
      <c r="V89" s="71">
        <f t="shared" si="12"/>
        <v>1467.0419783360651</v>
      </c>
      <c r="W89" s="2">
        <f t="shared" si="13"/>
        <v>-0.42226383089176472</v>
      </c>
      <c r="X89" s="2">
        <f t="shared" si="14"/>
        <v>106.44825280647837</v>
      </c>
      <c r="Y89" s="2">
        <f t="shared" si="15"/>
        <v>24.937252208374293</v>
      </c>
      <c r="Z89" s="2">
        <f t="shared" si="16"/>
        <v>25.581390357562896</v>
      </c>
      <c r="AA89" s="3">
        <f t="shared" si="17"/>
        <v>1.0258303578841093</v>
      </c>
    </row>
    <row r="90" spans="1:27" ht="15.75" customHeight="1">
      <c r="A90" s="2">
        <f t="shared" si="1"/>
        <v>2.956685153833372E-3</v>
      </c>
      <c r="B90" s="2">
        <f>Modellek!H39</f>
        <v>65.066599999999994</v>
      </c>
      <c r="C90" s="53">
        <v>1</v>
      </c>
      <c r="D90" s="77">
        <f>Modellek!F39</f>
        <v>0.33</v>
      </c>
      <c r="E90" s="77">
        <f>Modellek!G39</f>
        <v>0.75670199999999999</v>
      </c>
      <c r="F90" s="75">
        <f t="shared" si="2"/>
        <v>0.98404121721202598</v>
      </c>
      <c r="G90" s="15">
        <f t="shared" si="3"/>
        <v>2.3302239007152235</v>
      </c>
      <c r="I90" s="71">
        <f t="shared" ref="I90:J90" si="49">1-D90</f>
        <v>0.66999999999999993</v>
      </c>
      <c r="J90" s="3">
        <f t="shared" si="49"/>
        <v>0.24329800000000001</v>
      </c>
      <c r="K90" s="16">
        <f t="shared" si="5"/>
        <v>0.25097311530702437</v>
      </c>
      <c r="L90" s="17">
        <f t="shared" si="6"/>
        <v>1.4468933966865358</v>
      </c>
      <c r="O90" s="71">
        <f t="shared" si="7"/>
        <v>0.47654558470418884</v>
      </c>
      <c r="P90" s="3">
        <f t="shared" si="8"/>
        <v>0.47654558470418884</v>
      </c>
      <c r="Q90" s="2"/>
      <c r="R90" s="71">
        <f t="shared" si="9"/>
        <v>1480.9854441280038</v>
      </c>
      <c r="S90" s="2">
        <f t="shared" si="10"/>
        <v>-1.608749539654121E-2</v>
      </c>
      <c r="T90" s="3">
        <f t="shared" si="11"/>
        <v>-1.3824094559176545</v>
      </c>
      <c r="U90" s="2"/>
      <c r="V90" s="71">
        <f t="shared" si="12"/>
        <v>1480.9854441280038</v>
      </c>
      <c r="W90" s="2">
        <f t="shared" si="13"/>
        <v>-0.40484439300912306</v>
      </c>
      <c r="X90" s="2">
        <f t="shared" si="14"/>
        <v>106.2240026707685</v>
      </c>
      <c r="Y90" s="2">
        <f t="shared" si="15"/>
        <v>24.659028194080079</v>
      </c>
      <c r="Z90" s="2">
        <f t="shared" si="16"/>
        <v>25.300402869219965</v>
      </c>
      <c r="AA90" s="76">
        <f t="shared" si="17"/>
        <v>1.0260097303953715</v>
      </c>
    </row>
    <row r="91" spans="1:27" ht="15.75" customHeight="1">
      <c r="A91" s="2">
        <f t="shared" si="1"/>
        <v>2.9569535572003449E-3</v>
      </c>
      <c r="B91" s="2">
        <f>Modellek!H40</f>
        <v>65.035899999999998</v>
      </c>
      <c r="C91" s="53">
        <v>1</v>
      </c>
      <c r="D91" s="77">
        <f>Modellek!F40</f>
        <v>0.34</v>
      </c>
      <c r="E91" s="77">
        <f>Modellek!G40</f>
        <v>0.75723399999999996</v>
      </c>
      <c r="F91" s="75">
        <f t="shared" si="2"/>
        <v>0.98305615102234789</v>
      </c>
      <c r="G91" s="15">
        <f t="shared" si="3"/>
        <v>2.2655458909577395</v>
      </c>
      <c r="I91" s="71">
        <f t="shared" ref="I91:J91" si="50">1-D91</f>
        <v>0.65999999999999992</v>
      </c>
      <c r="J91" s="3">
        <f t="shared" si="50"/>
        <v>0.24276600000000004</v>
      </c>
      <c r="K91" s="16">
        <f t="shared" si="5"/>
        <v>0.25062881365841866</v>
      </c>
      <c r="L91" s="17">
        <f t="shared" si="6"/>
        <v>1.4676176587923511</v>
      </c>
      <c r="O91" s="71">
        <f t="shared" si="7"/>
        <v>0.43417529550147699</v>
      </c>
      <c r="P91" s="3">
        <f t="shared" si="8"/>
        <v>0.43417529550147699</v>
      </c>
      <c r="Q91" s="2"/>
      <c r="R91" s="71">
        <f t="shared" si="9"/>
        <v>1493.7319574726798</v>
      </c>
      <c r="S91" s="2">
        <f t="shared" si="10"/>
        <v>-1.7089038368361283E-2</v>
      </c>
      <c r="T91" s="3">
        <f t="shared" si="11"/>
        <v>-1.3837822644448805</v>
      </c>
      <c r="U91" s="2"/>
      <c r="V91" s="71">
        <f t="shared" si="12"/>
        <v>1493.7319574726798</v>
      </c>
      <c r="W91" s="2">
        <f t="shared" si="13"/>
        <v>-0.3878465212530669</v>
      </c>
      <c r="X91" s="2">
        <f t="shared" si="14"/>
        <v>105.99975253505863</v>
      </c>
      <c r="Y91" s="2">
        <f t="shared" si="15"/>
        <v>24.379597697986526</v>
      </c>
      <c r="Z91" s="2">
        <f t="shared" si="16"/>
        <v>25.018197009185144</v>
      </c>
      <c r="AA91" s="3">
        <f t="shared" si="17"/>
        <v>1.0261940052953114</v>
      </c>
    </row>
    <row r="92" spans="1:27" ht="15.75" customHeight="1">
      <c r="A92" s="2">
        <f t="shared" si="1"/>
        <v>2.9572228838186977E-3</v>
      </c>
      <c r="B92" s="2">
        <f>Modellek!H41</f>
        <v>65.005099999999999</v>
      </c>
      <c r="C92" s="53">
        <v>1</v>
      </c>
      <c r="D92" s="77">
        <f>Modellek!F41</f>
        <v>0.35</v>
      </c>
      <c r="E92" s="77">
        <f>Modellek!G41</f>
        <v>0.75777799999999995</v>
      </c>
      <c r="F92" s="75">
        <f t="shared" si="2"/>
        <v>0.98206865875578042</v>
      </c>
      <c r="G92" s="15">
        <f t="shared" si="3"/>
        <v>2.2046116436940579</v>
      </c>
      <c r="I92" s="71">
        <f t="shared" ref="I92:J92" si="51">1-D92</f>
        <v>0.65</v>
      </c>
      <c r="J92" s="3">
        <f t="shared" si="51"/>
        <v>0.24222200000000005</v>
      </c>
      <c r="K92" s="16">
        <f t="shared" si="5"/>
        <v>0.25028379262464384</v>
      </c>
      <c r="L92" s="17">
        <f t="shared" si="6"/>
        <v>1.4889067600477877</v>
      </c>
      <c r="O92" s="71">
        <f t="shared" si="7"/>
        <v>0.39250923551232691</v>
      </c>
      <c r="P92" s="3">
        <f t="shared" si="8"/>
        <v>0.39250923551232691</v>
      </c>
      <c r="Q92" s="2"/>
      <c r="R92" s="71">
        <f t="shared" si="9"/>
        <v>1505.2923264346484</v>
      </c>
      <c r="S92" s="2">
        <f t="shared" si="10"/>
        <v>-1.8094055805190485E-2</v>
      </c>
      <c r="T92" s="3">
        <f t="shared" si="11"/>
        <v>-1.3851598344401623</v>
      </c>
      <c r="U92" s="2"/>
      <c r="V92" s="71">
        <f t="shared" si="12"/>
        <v>1505.2923264346484</v>
      </c>
      <c r="W92" s="2">
        <f t="shared" si="13"/>
        <v>-0.37126644692282618</v>
      </c>
      <c r="X92" s="2">
        <f t="shared" si="14"/>
        <v>105.77550239934875</v>
      </c>
      <c r="Y92" s="2">
        <f t="shared" si="15"/>
        <v>24.098952406181695</v>
      </c>
      <c r="Z92" s="2">
        <f t="shared" si="16"/>
        <v>24.73476439238749</v>
      </c>
      <c r="AA92" s="3">
        <f t="shared" si="17"/>
        <v>1.0263833869410315</v>
      </c>
    </row>
    <row r="93" spans="1:27" ht="15.75" customHeight="1">
      <c r="A93" s="2">
        <f t="shared" si="1"/>
        <v>2.9574931341796893E-3</v>
      </c>
      <c r="B93" s="2">
        <f>Modellek!H42</f>
        <v>64.974199999999996</v>
      </c>
      <c r="C93" s="53">
        <v>1</v>
      </c>
      <c r="D93" s="77">
        <f>Modellek!F42</f>
        <v>0.36</v>
      </c>
      <c r="E93" s="77">
        <f>Modellek!G42</f>
        <v>0.75833399999999995</v>
      </c>
      <c r="F93" s="75">
        <f t="shared" si="2"/>
        <v>0.98107874761125979</v>
      </c>
      <c r="G93" s="15">
        <f t="shared" si="3"/>
        <v>2.1471093308893088</v>
      </c>
      <c r="I93" s="71">
        <f t="shared" ref="I93:J93" si="52">1-D93</f>
        <v>0.64</v>
      </c>
      <c r="J93" s="3">
        <f t="shared" si="52"/>
        <v>0.24166600000000005</v>
      </c>
      <c r="K93" s="16">
        <f t="shared" si="5"/>
        <v>0.24993805574971428</v>
      </c>
      <c r="L93" s="17">
        <f t="shared" si="6"/>
        <v>1.5107868382321434</v>
      </c>
      <c r="O93" s="71">
        <f t="shared" si="7"/>
        <v>0.35149184020020857</v>
      </c>
      <c r="P93" s="3">
        <f t="shared" si="8"/>
        <v>0.35149184020020857</v>
      </c>
      <c r="Q93" s="2"/>
      <c r="R93" s="71">
        <f t="shared" si="9"/>
        <v>1515.6890456468943</v>
      </c>
      <c r="S93" s="2">
        <f t="shared" si="10"/>
        <v>-1.9102549844109827E-2</v>
      </c>
      <c r="T93" s="3">
        <f t="shared" si="11"/>
        <v>-1.3865421688228261</v>
      </c>
      <c r="U93" s="2"/>
      <c r="V93" s="71">
        <f t="shared" si="12"/>
        <v>1515.6890456468943</v>
      </c>
      <c r="W93" s="2">
        <f t="shared" si="13"/>
        <v>-0.35509624348723395</v>
      </c>
      <c r="X93" s="2">
        <f t="shared" si="14"/>
        <v>105.55125226363887</v>
      </c>
      <c r="Y93" s="2">
        <f t="shared" si="15"/>
        <v>23.817083934030098</v>
      </c>
      <c r="Z93" s="2">
        <f t="shared" si="16"/>
        <v>24.450096562497549</v>
      </c>
      <c r="AA93" s="3">
        <f t="shared" si="17"/>
        <v>1.0265780911811373</v>
      </c>
    </row>
    <row r="94" spans="1:27" ht="15.75" customHeight="1">
      <c r="A94" s="2">
        <f t="shared" si="1"/>
        <v>2.9577651836136258E-3</v>
      </c>
      <c r="B94" s="2">
        <f>Modellek!H43</f>
        <v>64.943100000000001</v>
      </c>
      <c r="C94" s="53">
        <v>1</v>
      </c>
      <c r="D94" s="77">
        <f>Modellek!F43</f>
        <v>0.37</v>
      </c>
      <c r="E94" s="77">
        <f>Modellek!G43</f>
        <v>0.75890400000000002</v>
      </c>
      <c r="F94" s="75">
        <f t="shared" si="2"/>
        <v>0.98008322504582679</v>
      </c>
      <c r="G94" s="15">
        <f t="shared" si="3"/>
        <v>2.092773184436441</v>
      </c>
      <c r="I94" s="71">
        <f t="shared" ref="I94:J94" si="53">1-D94</f>
        <v>0.63</v>
      </c>
      <c r="J94" s="3">
        <f t="shared" si="53"/>
        <v>0.24109599999999998</v>
      </c>
      <c r="K94" s="16">
        <f t="shared" si="5"/>
        <v>0.24959048966386846</v>
      </c>
      <c r="L94" s="17">
        <f t="shared" si="6"/>
        <v>1.5332798297220667</v>
      </c>
      <c r="O94" s="71">
        <f t="shared" si="7"/>
        <v>0.31108094839291872</v>
      </c>
      <c r="P94" s="3">
        <f t="shared" si="8"/>
        <v>0.31108094839291872</v>
      </c>
      <c r="Q94" s="2"/>
      <c r="R94" s="71">
        <f t="shared" si="9"/>
        <v>1524.9420221523892</v>
      </c>
      <c r="S94" s="2">
        <f t="shared" si="10"/>
        <v>-2.0117787407167319E-2</v>
      </c>
      <c r="T94" s="3">
        <f t="shared" si="11"/>
        <v>-1.3879337455209952</v>
      </c>
      <c r="U94" s="2"/>
      <c r="V94" s="71">
        <f t="shared" si="12"/>
        <v>1524.9420221523892</v>
      </c>
      <c r="W94" s="2">
        <f t="shared" si="13"/>
        <v>-0.33933276955487895</v>
      </c>
      <c r="X94" s="2">
        <f t="shared" si="14"/>
        <v>105.32700212792901</v>
      </c>
      <c r="Y94" s="2">
        <f t="shared" si="15"/>
        <v>23.534084340631267</v>
      </c>
      <c r="Z94" s="2">
        <f t="shared" si="16"/>
        <v>24.164284991169097</v>
      </c>
      <c r="AA94" s="3">
        <f t="shared" si="17"/>
        <v>1.0267782099110523</v>
      </c>
    </row>
    <row r="95" spans="1:27" ht="15.75" customHeight="1">
      <c r="A95" s="2">
        <f t="shared" si="1"/>
        <v>2.9580390330998657E-3</v>
      </c>
      <c r="B95" s="2">
        <f>Modellek!H44</f>
        <v>64.911799999999999</v>
      </c>
      <c r="C95" s="53">
        <v>1</v>
      </c>
      <c r="D95" s="77">
        <f>Modellek!F44</f>
        <v>0.38</v>
      </c>
      <c r="E95" s="77">
        <f>Modellek!G44</f>
        <v>0.75948800000000005</v>
      </c>
      <c r="F95" s="75">
        <f t="shared" si="2"/>
        <v>0.9790821060104471</v>
      </c>
      <c r="G95" s="15">
        <f t="shared" si="3"/>
        <v>2.0413534465694969</v>
      </c>
      <c r="I95" s="71">
        <f t="shared" ref="I95:J95" si="54">1-D95</f>
        <v>0.62</v>
      </c>
      <c r="J95" s="3">
        <f t="shared" si="54"/>
        <v>0.24051199999999995</v>
      </c>
      <c r="K95" s="16">
        <f t="shared" si="5"/>
        <v>0.2492411018832702</v>
      </c>
      <c r="L95" s="17">
        <f t="shared" si="6"/>
        <v>1.5564149641211313</v>
      </c>
      <c r="O95" s="71">
        <f t="shared" si="7"/>
        <v>0.27122796541355859</v>
      </c>
      <c r="P95" s="3">
        <f t="shared" si="8"/>
        <v>0.27122796541355859</v>
      </c>
      <c r="Q95" s="2"/>
      <c r="R95" s="71">
        <f t="shared" si="9"/>
        <v>1533.0715424152258</v>
      </c>
      <c r="S95" s="2">
        <f t="shared" si="10"/>
        <v>-2.1139772746174085E-2</v>
      </c>
      <c r="T95" s="3">
        <f t="shared" si="11"/>
        <v>-1.38933457034305</v>
      </c>
      <c r="U95" s="2"/>
      <c r="V95" s="71">
        <f t="shared" si="12"/>
        <v>1533.0715424152258</v>
      </c>
      <c r="W95" s="2">
        <f t="shared" si="13"/>
        <v>-0.32396884374422696</v>
      </c>
      <c r="X95" s="2">
        <f t="shared" si="14"/>
        <v>105.10275199221914</v>
      </c>
      <c r="Y95" s="2">
        <f t="shared" si="15"/>
        <v>23.249945104019123</v>
      </c>
      <c r="Z95" s="2">
        <f t="shared" si="16"/>
        <v>23.877321077270494</v>
      </c>
      <c r="AA95" s="3">
        <f t="shared" si="17"/>
        <v>1.0269839765403541</v>
      </c>
    </row>
    <row r="96" spans="1:27" ht="15.75" customHeight="1">
      <c r="A96" s="2">
        <f t="shared" si="1"/>
        <v>2.9583138084621975E-3</v>
      </c>
      <c r="B96" s="2">
        <f>Modellek!H45</f>
        <v>64.880399999999995</v>
      </c>
      <c r="C96" s="53">
        <v>1</v>
      </c>
      <c r="D96" s="77">
        <f>Modellek!F45</f>
        <v>0.39</v>
      </c>
      <c r="E96" s="77">
        <f>Modellek!G45</f>
        <v>0.76008699999999996</v>
      </c>
      <c r="F96" s="75">
        <f t="shared" si="2"/>
        <v>0.97807860011843129</v>
      </c>
      <c r="G96" s="15">
        <f t="shared" si="3"/>
        <v>1.9926220913176473</v>
      </c>
      <c r="I96" s="71">
        <f t="shared" ref="I96:J96" si="55">1-D96</f>
        <v>0.61</v>
      </c>
      <c r="J96" s="3">
        <f t="shared" si="55"/>
        <v>0.23991300000000004</v>
      </c>
      <c r="K96" s="16">
        <f t="shared" si="5"/>
        <v>0.24889101422318716</v>
      </c>
      <c r="L96" s="17">
        <f t="shared" si="6"/>
        <v>1.5802097204172971</v>
      </c>
      <c r="O96" s="71">
        <f t="shared" si="7"/>
        <v>0.23189383257493373</v>
      </c>
      <c r="P96" s="3">
        <f t="shared" si="8"/>
        <v>0.23189383257493373</v>
      </c>
      <c r="Q96" s="2"/>
      <c r="R96" s="71">
        <f t="shared" si="9"/>
        <v>1540.0800694407476</v>
      </c>
      <c r="S96" s="2">
        <f t="shared" si="10"/>
        <v>-2.2165243957417133E-2</v>
      </c>
      <c r="T96" s="3">
        <f t="shared" si="11"/>
        <v>-1.3907401722161392</v>
      </c>
      <c r="U96" s="2"/>
      <c r="V96" s="71">
        <f t="shared" si="12"/>
        <v>1540.0800694407476</v>
      </c>
      <c r="W96" s="2">
        <f t="shared" si="13"/>
        <v>-0.30899978281924712</v>
      </c>
      <c r="X96" s="2">
        <f t="shared" si="14"/>
        <v>104.87850185650926</v>
      </c>
      <c r="Y96" s="2">
        <f t="shared" si="15"/>
        <v>22.964557109758051</v>
      </c>
      <c r="Z96" s="2">
        <f t="shared" si="16"/>
        <v>23.589096146106783</v>
      </c>
      <c r="AA96" s="3">
        <f t="shared" si="17"/>
        <v>1.0271957797123532</v>
      </c>
    </row>
    <row r="97" spans="1:27" ht="15.75" customHeight="1">
      <c r="A97" s="2">
        <f t="shared" si="1"/>
        <v>2.9585903855279963E-3</v>
      </c>
      <c r="B97" s="2">
        <f>Modellek!H46</f>
        <v>64.848799999999997</v>
      </c>
      <c r="C97" s="53">
        <v>1</v>
      </c>
      <c r="D97" s="77">
        <f>Modellek!F46</f>
        <v>0.4</v>
      </c>
      <c r="E97" s="77">
        <f>Modellek!G46</f>
        <v>0.76070199999999999</v>
      </c>
      <c r="F97" s="75">
        <f t="shared" si="2"/>
        <v>0.97706952268891367</v>
      </c>
      <c r="G97" s="15">
        <f t="shared" si="3"/>
        <v>1.9463865731543182</v>
      </c>
      <c r="I97" s="71">
        <f t="shared" ref="I97:J97" si="56">1-D97</f>
        <v>0.6</v>
      </c>
      <c r="J97" s="3">
        <f t="shared" si="56"/>
        <v>0.23929800000000001</v>
      </c>
      <c r="K97" s="16">
        <f t="shared" si="5"/>
        <v>0.24853911733490214</v>
      </c>
      <c r="L97" s="17">
        <f t="shared" si="6"/>
        <v>1.6046970966851206</v>
      </c>
      <c r="O97" s="71">
        <f t="shared" si="7"/>
        <v>0.19303960020174288</v>
      </c>
      <c r="P97" s="3">
        <f t="shared" si="8"/>
        <v>0.19303960020174288</v>
      </c>
      <c r="Q97" s="2"/>
      <c r="R97" s="71">
        <f t="shared" si="9"/>
        <v>1545.9910310345101</v>
      </c>
      <c r="S97" s="2">
        <f t="shared" si="10"/>
        <v>-2.3197470117004061E-2</v>
      </c>
      <c r="T97" s="3">
        <f t="shared" si="11"/>
        <v>-1.3921550320111655</v>
      </c>
      <c r="U97" s="2"/>
      <c r="V97" s="71">
        <f t="shared" si="12"/>
        <v>1545.9910310345101</v>
      </c>
      <c r="W97" s="2">
        <f t="shared" si="13"/>
        <v>-0.2944211532083702</v>
      </c>
      <c r="X97" s="2">
        <f t="shared" si="14"/>
        <v>104.65425172079938</v>
      </c>
      <c r="Y97" s="2">
        <f t="shared" si="15"/>
        <v>22.678012204348924</v>
      </c>
      <c r="Z97" s="2">
        <f t="shared" si="16"/>
        <v>23.299701448631481</v>
      </c>
      <c r="AA97" s="3">
        <f t="shared" si="17"/>
        <v>1.0274137450267065</v>
      </c>
    </row>
    <row r="98" spans="1:27" ht="15.75" customHeight="1">
      <c r="A98" s="2">
        <f t="shared" si="1"/>
        <v>2.958869640784349E-3</v>
      </c>
      <c r="B98" s="2">
        <f>Modellek!H47</f>
        <v>64.816900000000004</v>
      </c>
      <c r="C98" s="53">
        <v>1</v>
      </c>
      <c r="D98" s="77">
        <f>Modellek!F47</f>
        <v>0.41</v>
      </c>
      <c r="E98" s="77">
        <f>Modellek!G47</f>
        <v>0.76133399999999996</v>
      </c>
      <c r="F98" s="75">
        <f t="shared" si="2"/>
        <v>0.9760516995130778</v>
      </c>
      <c r="G98" s="15">
        <f t="shared" si="3"/>
        <v>1.9024731948607925</v>
      </c>
      <c r="I98" s="71">
        <f t="shared" ref="I98:J98" si="57">1-D98</f>
        <v>0.59000000000000008</v>
      </c>
      <c r="J98" s="3">
        <f t="shared" si="57"/>
        <v>0.23866600000000004</v>
      </c>
      <c r="K98" s="16">
        <f t="shared" si="5"/>
        <v>0.24818430723395579</v>
      </c>
      <c r="L98" s="17">
        <f t="shared" si="6"/>
        <v>1.629912255840049</v>
      </c>
      <c r="O98" s="71">
        <f t="shared" si="7"/>
        <v>0.15462853862839898</v>
      </c>
      <c r="P98" s="3">
        <f t="shared" si="8"/>
        <v>0.15462853862839898</v>
      </c>
      <c r="Q98" s="2"/>
      <c r="R98" s="71">
        <f t="shared" si="9"/>
        <v>1550.827080593283</v>
      </c>
      <c r="S98" s="2">
        <f t="shared" si="10"/>
        <v>-2.4239723159368808E-2</v>
      </c>
      <c r="T98" s="3">
        <f t="shared" si="11"/>
        <v>-1.3935836345039865</v>
      </c>
      <c r="U98" s="2"/>
      <c r="V98" s="71">
        <f t="shared" si="12"/>
        <v>1550.827080593283</v>
      </c>
      <c r="W98" s="2">
        <f t="shared" si="13"/>
        <v>-0.28022874741828302</v>
      </c>
      <c r="X98" s="2">
        <f t="shared" si="14"/>
        <v>104.43000158508951</v>
      </c>
      <c r="Y98" s="2">
        <f t="shared" si="15"/>
        <v>22.390402168349574</v>
      </c>
      <c r="Z98" s="2">
        <f t="shared" si="16"/>
        <v>23.009228160647979</v>
      </c>
      <c r="AA98" s="3">
        <f t="shared" si="17"/>
        <v>1.0276380025533065</v>
      </c>
    </row>
    <row r="99" spans="1:27" ht="15.75" customHeight="1">
      <c r="A99" s="2">
        <f t="shared" si="1"/>
        <v>2.9591498244188456E-3</v>
      </c>
      <c r="B99" s="2">
        <f>Modellek!H48</f>
        <v>64.784899999999993</v>
      </c>
      <c r="C99" s="53">
        <v>1</v>
      </c>
      <c r="D99" s="77">
        <f>Modellek!F48</f>
        <v>0.42</v>
      </c>
      <c r="E99" s="77">
        <f>Modellek!G48</f>
        <v>0.76198399999999999</v>
      </c>
      <c r="F99" s="75">
        <f t="shared" si="2"/>
        <v>0.97503152717420671</v>
      </c>
      <c r="G99" s="15">
        <f t="shared" si="3"/>
        <v>1.8607066217700585</v>
      </c>
      <c r="I99" s="71">
        <f t="shared" ref="I99:J99" si="58">1-D99</f>
        <v>0.58000000000000007</v>
      </c>
      <c r="J99" s="3">
        <f t="shared" si="58"/>
        <v>0.23801600000000001</v>
      </c>
      <c r="K99" s="16">
        <f t="shared" si="5"/>
        <v>0.2478288160799631</v>
      </c>
      <c r="L99" s="17">
        <f t="shared" si="6"/>
        <v>1.6558704523718295</v>
      </c>
      <c r="O99" s="71">
        <f t="shared" si="7"/>
        <v>0.11662949609830349</v>
      </c>
      <c r="P99" s="3">
        <f t="shared" si="8"/>
        <v>0.11662949609830349</v>
      </c>
      <c r="Q99" s="2"/>
      <c r="R99" s="71">
        <f t="shared" si="9"/>
        <v>1554.5780679217874</v>
      </c>
      <c r="S99" s="2">
        <f t="shared" si="10"/>
        <v>-2.5285472943783995E-2</v>
      </c>
      <c r="T99" s="3">
        <f t="shared" si="11"/>
        <v>-1.3950170288967969</v>
      </c>
      <c r="U99" s="2"/>
      <c r="V99" s="71">
        <f t="shared" si="12"/>
        <v>1554.5780679217874</v>
      </c>
      <c r="W99" s="2">
        <f t="shared" si="13"/>
        <v>-0.26641856337630737</v>
      </c>
      <c r="X99" s="2">
        <f t="shared" si="14"/>
        <v>104.20575144937963</v>
      </c>
      <c r="Y99" s="2">
        <f t="shared" si="15"/>
        <v>22.101517137680599</v>
      </c>
      <c r="Z99" s="2">
        <f t="shared" si="16"/>
        <v>22.717467382001701</v>
      </c>
      <c r="AA99" s="3">
        <f t="shared" si="17"/>
        <v>1.0278691385973218</v>
      </c>
    </row>
    <row r="100" spans="1:27" ht="15.75" customHeight="1">
      <c r="A100" s="2">
        <f t="shared" si="1"/>
        <v>2.9594318127674035E-3</v>
      </c>
      <c r="B100" s="2">
        <f>Modellek!H49</f>
        <v>64.752700000000004</v>
      </c>
      <c r="C100" s="53">
        <v>1</v>
      </c>
      <c r="D100" s="77">
        <f>Modellek!F49</f>
        <v>0.43</v>
      </c>
      <c r="E100" s="77">
        <f>Modellek!G49</f>
        <v>0.762652</v>
      </c>
      <c r="F100" s="75">
        <f t="shared" si="2"/>
        <v>0.97400582900717225</v>
      </c>
      <c r="G100" s="15">
        <f t="shared" si="3"/>
        <v>1.8209432115344364</v>
      </c>
      <c r="I100" s="71">
        <f t="shared" ref="I100:J100" si="59">1-D100</f>
        <v>0.57000000000000006</v>
      </c>
      <c r="J100" s="3">
        <f t="shared" si="59"/>
        <v>0.237348</v>
      </c>
      <c r="K100" s="16">
        <f t="shared" si="5"/>
        <v>0.24747153861723831</v>
      </c>
      <c r="L100" s="17">
        <f t="shared" si="6"/>
        <v>1.6826177358683723</v>
      </c>
      <c r="O100" s="71">
        <f t="shared" si="7"/>
        <v>7.9003858109920444E-2</v>
      </c>
      <c r="P100" s="3">
        <f t="shared" si="8"/>
        <v>7.9003858109920444E-2</v>
      </c>
      <c r="Q100" s="2"/>
      <c r="R100" s="71">
        <f t="shared" si="9"/>
        <v>1557.2707386689192</v>
      </c>
      <c r="S100" s="2">
        <f t="shared" si="10"/>
        <v>-2.6337990750556609E-2</v>
      </c>
      <c r="T100" s="3">
        <f t="shared" si="11"/>
        <v>-1.3964596990717857</v>
      </c>
      <c r="U100" s="2"/>
      <c r="V100" s="71">
        <f t="shared" si="12"/>
        <v>1557.2707386689192</v>
      </c>
      <c r="W100" s="2">
        <f t="shared" si="13"/>
        <v>-0.25298494867592902</v>
      </c>
      <c r="X100" s="2">
        <f t="shared" si="14"/>
        <v>103.98150131366978</v>
      </c>
      <c r="Y100" s="2">
        <f t="shared" si="15"/>
        <v>21.811448739224435</v>
      </c>
      <c r="Z100" s="2">
        <f t="shared" si="16"/>
        <v>22.424510135759931</v>
      </c>
      <c r="AA100" s="3">
        <f t="shared" si="17"/>
        <v>1.0281073212451497</v>
      </c>
    </row>
    <row r="101" spans="1:27" ht="15.75" customHeight="1">
      <c r="A101" s="2">
        <f t="shared" si="1"/>
        <v>2.9597164828386764E-3</v>
      </c>
      <c r="B101" s="2">
        <f>Modellek!H50</f>
        <v>64.720200000000006</v>
      </c>
      <c r="C101" s="53">
        <v>1</v>
      </c>
      <c r="D101" s="77">
        <f>Modellek!F50</f>
        <v>0.44</v>
      </c>
      <c r="E101" s="77">
        <f>Modellek!G50</f>
        <v>0.76334100000000005</v>
      </c>
      <c r="F101" s="75">
        <f t="shared" si="2"/>
        <v>0.97297143899760807</v>
      </c>
      <c r="G101" s="15">
        <f t="shared" si="3"/>
        <v>1.7830594399340576</v>
      </c>
      <c r="I101" s="71">
        <f t="shared" ref="I101:J101" si="60">1-D101</f>
        <v>0.56000000000000005</v>
      </c>
      <c r="J101" s="3">
        <f t="shared" si="60"/>
        <v>0.23665899999999995</v>
      </c>
      <c r="K101" s="16">
        <f t="shared" si="5"/>
        <v>0.24711137503931152</v>
      </c>
      <c r="L101" s="17">
        <f t="shared" si="6"/>
        <v>1.7101817230211565</v>
      </c>
      <c r="O101" s="71">
        <f t="shared" si="7"/>
        <v>4.1731039719866636E-2</v>
      </c>
      <c r="P101" s="3">
        <f t="shared" si="8"/>
        <v>4.1731039719866636E-2</v>
      </c>
      <c r="Q101" s="2"/>
      <c r="R101" s="71">
        <f t="shared" si="9"/>
        <v>1558.9155980758946</v>
      </c>
      <c r="S101" s="2">
        <f t="shared" si="10"/>
        <v>-2.7400550775148958E-2</v>
      </c>
      <c r="T101" s="3">
        <f t="shared" si="11"/>
        <v>-1.397916132893686</v>
      </c>
      <c r="U101" s="2"/>
      <c r="V101" s="71">
        <f t="shared" si="12"/>
        <v>1558.9155980758946</v>
      </c>
      <c r="W101" s="2">
        <f t="shared" si="13"/>
        <v>-0.23992798364395226</v>
      </c>
      <c r="X101" s="2">
        <f t="shared" si="14"/>
        <v>103.75725117795989</v>
      </c>
      <c r="Y101" s="2">
        <f t="shared" si="15"/>
        <v>21.52028853162718</v>
      </c>
      <c r="Z101" s="2">
        <f t="shared" si="16"/>
        <v>22.130447367383397</v>
      </c>
      <c r="AA101" s="3">
        <f t="shared" si="17"/>
        <v>1.0283527256086507</v>
      </c>
    </row>
    <row r="102" spans="1:27" ht="15.75" customHeight="1">
      <c r="A102" s="2">
        <f t="shared" si="1"/>
        <v>2.9600020838414674E-3</v>
      </c>
      <c r="B102" s="2">
        <f>Modellek!H51</f>
        <v>64.687600000000003</v>
      </c>
      <c r="C102" s="53">
        <v>1</v>
      </c>
      <c r="D102" s="77">
        <f>Modellek!F51</f>
        <v>0.45</v>
      </c>
      <c r="E102" s="77">
        <f>Modellek!G51</f>
        <v>0.76405000000000001</v>
      </c>
      <c r="F102" s="75">
        <f t="shared" si="2"/>
        <v>0.97193473811065934</v>
      </c>
      <c r="G102" s="15">
        <f t="shared" si="3"/>
        <v>1.7469165596338385</v>
      </c>
      <c r="I102" s="71">
        <f t="shared" ref="I102:J102" si="61">1-D102</f>
        <v>0.55000000000000004</v>
      </c>
      <c r="J102" s="3">
        <f t="shared" si="61"/>
        <v>0.23594999999999999</v>
      </c>
      <c r="K102" s="16">
        <f t="shared" si="5"/>
        <v>0.24675054948714931</v>
      </c>
      <c r="L102" s="17">
        <f t="shared" si="6"/>
        <v>1.7385979520274264</v>
      </c>
      <c r="O102" s="71">
        <f t="shared" si="7"/>
        <v>4.7732542055454151E-3</v>
      </c>
      <c r="P102" s="3">
        <f t="shared" si="8"/>
        <v>4.7732542055454151E-3</v>
      </c>
      <c r="Q102" s="2"/>
      <c r="R102" s="71">
        <f t="shared" si="9"/>
        <v>1559.511434540982</v>
      </c>
      <c r="S102" s="2">
        <f t="shared" si="10"/>
        <v>-2.8466618637275242E-2</v>
      </c>
      <c r="T102" s="3">
        <f t="shared" si="11"/>
        <v>-1.3993773737727508</v>
      </c>
      <c r="U102" s="2"/>
      <c r="V102" s="71">
        <f t="shared" si="12"/>
        <v>1559.511434540982</v>
      </c>
      <c r="W102" s="2">
        <f t="shared" si="13"/>
        <v>-0.2272405558506608</v>
      </c>
      <c r="X102" s="2">
        <f t="shared" si="14"/>
        <v>103.53300104225002</v>
      </c>
      <c r="Y102" s="2">
        <f t="shared" si="15"/>
        <v>21.227826406709344</v>
      </c>
      <c r="Z102" s="2">
        <f t="shared" si="16"/>
        <v>21.835069943884434</v>
      </c>
      <c r="AA102" s="3">
        <f t="shared" si="17"/>
        <v>1.0286060157804551</v>
      </c>
    </row>
    <row r="103" spans="1:27" ht="15.75" customHeight="1">
      <c r="A103" s="2">
        <f t="shared" si="1"/>
        <v>2.960290368961711E-3</v>
      </c>
      <c r="B103" s="2">
        <f>Modellek!H52</f>
        <v>64.654700000000005</v>
      </c>
      <c r="C103" s="53">
        <v>1</v>
      </c>
      <c r="D103" s="77">
        <f>Modellek!F52</f>
        <v>0.46</v>
      </c>
      <c r="E103" s="77">
        <f>Modellek!G52</f>
        <v>0.76478199999999996</v>
      </c>
      <c r="F103" s="75">
        <f t="shared" si="2"/>
        <v>0.97088938180057205</v>
      </c>
      <c r="G103" s="15">
        <f t="shared" si="3"/>
        <v>1.712419145149221</v>
      </c>
      <c r="I103" s="71">
        <f t="shared" ref="I103:J103" si="62">1-D103</f>
        <v>0.54</v>
      </c>
      <c r="J103" s="3">
        <f t="shared" si="62"/>
        <v>0.23521800000000004</v>
      </c>
      <c r="K103" s="16">
        <f t="shared" si="5"/>
        <v>0.24638685609784652</v>
      </c>
      <c r="L103" s="17">
        <f t="shared" si="6"/>
        <v>1.767906355832169</v>
      </c>
      <c r="O103" s="71">
        <f t="shared" si="7"/>
        <v>-3.1888921126220438E-2</v>
      </c>
      <c r="P103" s="3">
        <f t="shared" si="8"/>
        <v>3.1888921126220438E-2</v>
      </c>
      <c r="Q103" s="2"/>
      <c r="R103" s="71">
        <f t="shared" si="9"/>
        <v>1559.0790346325587</v>
      </c>
      <c r="S103" s="2">
        <f t="shared" si="10"/>
        <v>-2.9542739115967886E-2</v>
      </c>
      <c r="T103" s="3">
        <f t="shared" si="11"/>
        <v>-1.400852392504341</v>
      </c>
      <c r="U103" s="2"/>
      <c r="V103" s="71">
        <f t="shared" si="12"/>
        <v>1559.0790346325587</v>
      </c>
      <c r="W103" s="2">
        <f t="shared" si="13"/>
        <v>-0.214922859009331</v>
      </c>
      <c r="X103" s="2">
        <f t="shared" si="14"/>
        <v>103.30875090654014</v>
      </c>
      <c r="Y103" s="2">
        <f t="shared" si="15"/>
        <v>20.934254299283648</v>
      </c>
      <c r="Z103" s="2">
        <f t="shared" si="16"/>
        <v>21.538568652976664</v>
      </c>
      <c r="AA103" s="3">
        <f t="shared" si="17"/>
        <v>1.0288672500607627</v>
      </c>
    </row>
    <row r="104" spans="1:27" ht="15.75" customHeight="1">
      <c r="A104" s="2">
        <f t="shared" si="1"/>
        <v>2.9605804632479465E-3</v>
      </c>
      <c r="B104" s="2">
        <f>Modellek!H53</f>
        <v>64.621600000000001</v>
      </c>
      <c r="C104" s="53">
        <v>1</v>
      </c>
      <c r="D104" s="77">
        <f>Modellek!F53</f>
        <v>0.47</v>
      </c>
      <c r="E104" s="77">
        <f>Modellek!G53</f>
        <v>0.76553599999999999</v>
      </c>
      <c r="F104" s="75">
        <f t="shared" si="2"/>
        <v>0.96983856715158823</v>
      </c>
      <c r="G104" s="15">
        <f t="shared" si="3"/>
        <v>1.6794547620268174</v>
      </c>
      <c r="I104" s="71">
        <f t="shared" ref="I104:J104" si="63">1-D104</f>
        <v>0.53</v>
      </c>
      <c r="J104" s="3">
        <f t="shared" si="63"/>
        <v>0.23446400000000001</v>
      </c>
      <c r="K104" s="16">
        <f t="shared" si="5"/>
        <v>0.24602141021781973</v>
      </c>
      <c r="L104" s="17">
        <f t="shared" si="6"/>
        <v>1.7981561249840143</v>
      </c>
      <c r="O104" s="71">
        <f t="shared" si="7"/>
        <v>-6.8292570536601538E-2</v>
      </c>
      <c r="P104" s="3">
        <f t="shared" si="8"/>
        <v>6.8292570536601538E-2</v>
      </c>
      <c r="Q104" s="2"/>
      <c r="R104" s="71">
        <f t="shared" si="9"/>
        <v>1557.6265153188756</v>
      </c>
      <c r="S104" s="2">
        <f t="shared" si="10"/>
        <v>-3.0625646951907597E-2</v>
      </c>
      <c r="T104" s="3">
        <f t="shared" si="11"/>
        <v>-1.4023367134311902</v>
      </c>
      <c r="U104" s="2"/>
      <c r="V104" s="71">
        <f t="shared" si="12"/>
        <v>1557.6265153188756</v>
      </c>
      <c r="W104" s="2">
        <f t="shared" si="13"/>
        <v>-0.20296825547555425</v>
      </c>
      <c r="X104" s="2">
        <f t="shared" si="14"/>
        <v>103.08450077083026</v>
      </c>
      <c r="Y104" s="2">
        <f t="shared" si="15"/>
        <v>20.639462471203913</v>
      </c>
      <c r="Z104" s="2">
        <f t="shared" si="16"/>
        <v>21.240834202211943</v>
      </c>
      <c r="AA104" s="3">
        <f t="shared" si="17"/>
        <v>1.0291369860938511</v>
      </c>
    </row>
    <row r="105" spans="1:27" ht="15.75" customHeight="1">
      <c r="A105" s="2">
        <f t="shared" si="1"/>
        <v>2.9608723677474543E-3</v>
      </c>
      <c r="B105" s="2">
        <f>Modellek!H54</f>
        <v>64.588300000000004</v>
      </c>
      <c r="C105" s="53">
        <v>1</v>
      </c>
      <c r="D105" s="77">
        <f>Modellek!F54</f>
        <v>0.48</v>
      </c>
      <c r="E105" s="77">
        <f>Modellek!G54</f>
        <v>0.766316</v>
      </c>
      <c r="F105" s="75">
        <f t="shared" si="2"/>
        <v>0.96878230992002579</v>
      </c>
      <c r="G105" s="15">
        <f t="shared" si="3"/>
        <v>1.6479364355842328</v>
      </c>
      <c r="I105" s="71">
        <f t="shared" ref="I105:J105" si="64">1-D105</f>
        <v>0.52</v>
      </c>
      <c r="J105" s="3">
        <f t="shared" si="64"/>
        <v>0.233684</v>
      </c>
      <c r="K105" s="16">
        <f t="shared" si="5"/>
        <v>0.24565421971327941</v>
      </c>
      <c r="L105" s="17">
        <f t="shared" si="6"/>
        <v>1.8293693803299025</v>
      </c>
      <c r="O105" s="71">
        <f t="shared" si="7"/>
        <v>-0.10444744644939132</v>
      </c>
      <c r="P105" s="3">
        <f t="shared" si="8"/>
        <v>0.10444744644939132</v>
      </c>
      <c r="Q105" s="2"/>
      <c r="R105" s="71">
        <f t="shared" si="9"/>
        <v>1555.1487390465491</v>
      </c>
      <c r="S105" s="2">
        <f t="shared" si="10"/>
        <v>-3.1715346695241252E-2</v>
      </c>
      <c r="T105" s="3">
        <f t="shared" si="11"/>
        <v>-1.4038303427691194</v>
      </c>
      <c r="U105" s="2"/>
      <c r="V105" s="71">
        <f t="shared" si="12"/>
        <v>1555.1487390465491</v>
      </c>
      <c r="W105" s="2">
        <f t="shared" si="13"/>
        <v>-0.19137861239719622</v>
      </c>
      <c r="X105" s="2">
        <f t="shared" si="14"/>
        <v>102.86025063512039</v>
      </c>
      <c r="Y105" s="2">
        <f t="shared" si="15"/>
        <v>20.343441634336276</v>
      </c>
      <c r="Z105" s="2">
        <f t="shared" si="16"/>
        <v>20.941857218106577</v>
      </c>
      <c r="AA105" s="3">
        <f t="shared" si="17"/>
        <v>1.0294156512219779</v>
      </c>
    </row>
    <row r="106" spans="1:27" ht="15.75" customHeight="1">
      <c r="A106" s="2">
        <f t="shared" si="1"/>
        <v>2.9611660835143594E-3</v>
      </c>
      <c r="B106" s="2">
        <f>Modellek!H55</f>
        <v>64.5548</v>
      </c>
      <c r="C106" s="53">
        <v>1</v>
      </c>
      <c r="D106" s="77">
        <f>Modellek!F55</f>
        <v>0.49</v>
      </c>
      <c r="E106" s="77">
        <f>Modellek!G55</f>
        <v>0.76712100000000005</v>
      </c>
      <c r="F106" s="75">
        <f t="shared" si="2"/>
        <v>0.96772062594118424</v>
      </c>
      <c r="G106" s="15">
        <f t="shared" si="3"/>
        <v>1.6177737864188508</v>
      </c>
      <c r="I106" s="71">
        <f t="shared" ref="I106:J106" si="65">1-D106</f>
        <v>0.51</v>
      </c>
      <c r="J106" s="3">
        <f t="shared" si="65"/>
        <v>0.23287899999999995</v>
      </c>
      <c r="K106" s="16">
        <f t="shared" si="5"/>
        <v>0.24528529248415887</v>
      </c>
      <c r="L106" s="17">
        <f t="shared" si="6"/>
        <v>1.8616097425636244</v>
      </c>
      <c r="O106" s="71">
        <f t="shared" si="7"/>
        <v>-0.14039056818467582</v>
      </c>
      <c r="P106" s="3">
        <f t="shared" si="8"/>
        <v>0.14039056818467582</v>
      </c>
      <c r="Q106" s="2"/>
      <c r="R106" s="71">
        <f t="shared" si="9"/>
        <v>1551.6636127760949</v>
      </c>
      <c r="S106" s="2">
        <f t="shared" si="10"/>
        <v>-3.2811842926207847E-2</v>
      </c>
      <c r="T106" s="3">
        <f t="shared" si="11"/>
        <v>-1.4053332867750514</v>
      </c>
      <c r="U106" s="2"/>
      <c r="V106" s="71">
        <f t="shared" si="12"/>
        <v>1551.6636127760949</v>
      </c>
      <c r="W106" s="2">
        <f t="shared" si="13"/>
        <v>-0.18014759127180635</v>
      </c>
      <c r="X106" s="2">
        <f t="shared" si="14"/>
        <v>102.63600049941051</v>
      </c>
      <c r="Y106" s="2">
        <f t="shared" si="15"/>
        <v>20.046182419272466</v>
      </c>
      <c r="Z106" s="2">
        <f t="shared" si="16"/>
        <v>20.641628245256356</v>
      </c>
      <c r="AA106" s="3">
        <f t="shared" si="17"/>
        <v>1.0297037018585358</v>
      </c>
    </row>
    <row r="107" spans="1:27" ht="15.75" customHeight="1">
      <c r="A107" s="2">
        <f t="shared" si="1"/>
        <v>2.9614607345844124E-3</v>
      </c>
      <c r="B107" s="2">
        <f>Modellek!H56</f>
        <v>64.521199999999993</v>
      </c>
      <c r="C107" s="53">
        <v>1</v>
      </c>
      <c r="D107" s="77">
        <f>Modellek!F56</f>
        <v>0.5</v>
      </c>
      <c r="E107" s="77">
        <f>Modellek!G56</f>
        <v>0.767953</v>
      </c>
      <c r="F107" s="75">
        <f t="shared" si="2"/>
        <v>0.96665669620682759</v>
      </c>
      <c r="G107" s="15">
        <f t="shared" si="3"/>
        <v>1.5888846640455847</v>
      </c>
      <c r="I107" s="71">
        <f t="shared" ref="I107:J107" si="66">1-D107</f>
        <v>0.5</v>
      </c>
      <c r="J107" s="3">
        <f t="shared" si="66"/>
        <v>0.232047</v>
      </c>
      <c r="K107" s="16">
        <f t="shared" si="5"/>
        <v>0.24491573563094807</v>
      </c>
      <c r="L107" s="17">
        <f t="shared" si="6"/>
        <v>1.8949129536508071</v>
      </c>
      <c r="O107" s="71">
        <f t="shared" si="7"/>
        <v>-0.17614060179662458</v>
      </c>
      <c r="P107" s="3">
        <f t="shared" si="8"/>
        <v>0.17614060179662458</v>
      </c>
      <c r="Q107" s="2"/>
      <c r="R107" s="71">
        <f t="shared" si="9"/>
        <v>1547.1645388117267</v>
      </c>
      <c r="S107" s="2">
        <f t="shared" si="10"/>
        <v>-3.3911865997672826E-2</v>
      </c>
      <c r="T107" s="3">
        <f t="shared" si="11"/>
        <v>-1.4068410637972422</v>
      </c>
      <c r="U107" s="2"/>
      <c r="V107" s="71">
        <f t="shared" si="12"/>
        <v>1547.1645388117267</v>
      </c>
      <c r="W107" s="2">
        <f t="shared" si="13"/>
        <v>-0.16927386306532749</v>
      </c>
      <c r="X107" s="2">
        <f t="shared" si="14"/>
        <v>102.41175036370063</v>
      </c>
      <c r="Y107" s="2">
        <f t="shared" si="15"/>
        <v>19.747574830508313</v>
      </c>
      <c r="Z107" s="2">
        <f t="shared" si="16"/>
        <v>20.34003774543902</v>
      </c>
      <c r="AA107" s="3">
        <f t="shared" si="17"/>
        <v>1.0300018062985334</v>
      </c>
    </row>
    <row r="108" spans="1:27" ht="15.75" customHeight="1">
      <c r="A108" s="2">
        <f t="shared" si="1"/>
        <v>2.9617580758997896E-3</v>
      </c>
      <c r="B108" s="2">
        <f>Modellek!H57</f>
        <v>64.487300000000005</v>
      </c>
      <c r="C108" s="53">
        <v>1</v>
      </c>
      <c r="D108" s="77">
        <f>Modellek!F57</f>
        <v>0.51</v>
      </c>
      <c r="E108" s="77">
        <f>Modellek!G57</f>
        <v>0.768814</v>
      </c>
      <c r="F108" s="75">
        <f t="shared" si="2"/>
        <v>0.96558420377929832</v>
      </c>
      <c r="G108" s="15">
        <f t="shared" si="3"/>
        <v>1.5612086708463908</v>
      </c>
      <c r="I108" s="71">
        <f t="shared" ref="I108:J108" si="67">1-D108</f>
        <v>0.49</v>
      </c>
      <c r="J108" s="3">
        <f t="shared" si="67"/>
        <v>0.231186</v>
      </c>
      <c r="K108" s="16">
        <f t="shared" si="5"/>
        <v>0.24454335737000457</v>
      </c>
      <c r="L108" s="17">
        <f t="shared" si="6"/>
        <v>1.9293436073646448</v>
      </c>
      <c r="O108" s="71">
        <f t="shared" si="7"/>
        <v>-0.21171953498718576</v>
      </c>
      <c r="P108" s="3">
        <f t="shared" si="8"/>
        <v>0.21171953498718576</v>
      </c>
      <c r="Q108" s="2"/>
      <c r="R108" s="71">
        <f t="shared" si="9"/>
        <v>1541.6764797755643</v>
      </c>
      <c r="S108" s="2">
        <f t="shared" si="10"/>
        <v>-3.5021968301868364E-2</v>
      </c>
      <c r="T108" s="3">
        <f t="shared" si="11"/>
        <v>-1.4083626550317856</v>
      </c>
      <c r="U108" s="2"/>
      <c r="V108" s="71">
        <f t="shared" si="12"/>
        <v>1541.6764797755643</v>
      </c>
      <c r="W108" s="2">
        <f t="shared" si="13"/>
        <v>-0.1587560223843201</v>
      </c>
      <c r="X108" s="2">
        <f t="shared" si="14"/>
        <v>102.18750022799077</v>
      </c>
      <c r="Y108" s="2">
        <f t="shared" si="15"/>
        <v>19.447810418963776</v>
      </c>
      <c r="Z108" s="2">
        <f t="shared" si="16"/>
        <v>20.037276096706023</v>
      </c>
      <c r="AA108" s="3">
        <f t="shared" si="17"/>
        <v>1.0303101308087337</v>
      </c>
    </row>
    <row r="109" spans="1:27" ht="15.75" customHeight="1">
      <c r="A109" s="2">
        <f t="shared" si="1"/>
        <v>2.9620563543069633E-3</v>
      </c>
      <c r="B109" s="2">
        <f>Modellek!H58</f>
        <v>64.453299999999999</v>
      </c>
      <c r="C109" s="53">
        <v>1</v>
      </c>
      <c r="D109" s="77">
        <f>Modellek!F58</f>
        <v>0.52</v>
      </c>
      <c r="E109" s="77">
        <f>Modellek!G58</f>
        <v>0.76970499999999997</v>
      </c>
      <c r="F109" s="75">
        <f t="shared" si="2"/>
        <v>0.96450949208902315</v>
      </c>
      <c r="G109" s="15">
        <f t="shared" si="3"/>
        <v>1.5346680724426733</v>
      </c>
      <c r="I109" s="71">
        <f t="shared" ref="I109:J109" si="68">1-D109</f>
        <v>0.48</v>
      </c>
      <c r="J109" s="3">
        <f t="shared" si="68"/>
        <v>0.23029500000000003</v>
      </c>
      <c r="K109" s="16">
        <f t="shared" si="5"/>
        <v>0.24417036260939584</v>
      </c>
      <c r="L109" s="17">
        <f t="shared" si="6"/>
        <v>1.9649446594282844</v>
      </c>
      <c r="O109" s="71">
        <f t="shared" si="7"/>
        <v>-0.24714996357880142</v>
      </c>
      <c r="P109" s="3">
        <f t="shared" si="8"/>
        <v>0.24714996357880142</v>
      </c>
      <c r="Q109" s="2"/>
      <c r="R109" s="71">
        <f t="shared" si="9"/>
        <v>1535.1868220865122</v>
      </c>
      <c r="S109" s="2">
        <f t="shared" si="10"/>
        <v>-3.6135605223895591E-2</v>
      </c>
      <c r="T109" s="3">
        <f t="shared" si="11"/>
        <v>-1.4098890899067782</v>
      </c>
      <c r="U109" s="2"/>
      <c r="V109" s="71">
        <f t="shared" si="12"/>
        <v>1535.1868220865122</v>
      </c>
      <c r="W109" s="2">
        <f t="shared" si="13"/>
        <v>-0.14859117714884221</v>
      </c>
      <c r="X109" s="2">
        <f t="shared" si="14"/>
        <v>101.9632500922809</v>
      </c>
      <c r="Y109" s="2">
        <f t="shared" si="15"/>
        <v>19.146678475841032</v>
      </c>
      <c r="Z109" s="2">
        <f t="shared" si="16"/>
        <v>19.733133592461911</v>
      </c>
      <c r="AA109" s="3">
        <f t="shared" si="17"/>
        <v>1.0306296007091182</v>
      </c>
    </row>
    <row r="110" spans="1:27" ht="15.75" customHeight="1">
      <c r="A110" s="2">
        <f t="shared" si="1"/>
        <v>2.9623573254653128E-3</v>
      </c>
      <c r="B110" s="2">
        <f>Modellek!H59</f>
        <v>64.418999999999997</v>
      </c>
      <c r="C110" s="53">
        <v>1</v>
      </c>
      <c r="D110" s="77">
        <f>Modellek!F59</f>
        <v>0.53</v>
      </c>
      <c r="E110" s="77">
        <f>Modellek!G59</f>
        <v>0.77062900000000001</v>
      </c>
      <c r="F110" s="75">
        <f t="shared" si="2"/>
        <v>0.96342625543597371</v>
      </c>
      <c r="G110" s="15">
        <f t="shared" si="3"/>
        <v>1.5092146107997622</v>
      </c>
      <c r="I110" s="71">
        <f t="shared" ref="I110:J110" si="69">1-D110</f>
        <v>0.47</v>
      </c>
      <c r="J110" s="3">
        <f t="shared" si="69"/>
        <v>0.22937099999999999</v>
      </c>
      <c r="K110" s="16">
        <f t="shared" si="5"/>
        <v>0.24379456528768592</v>
      </c>
      <c r="L110" s="17">
        <f t="shared" si="6"/>
        <v>2.0017813099296733</v>
      </c>
      <c r="O110" s="71">
        <f t="shared" si="7"/>
        <v>-0.28244804891042269</v>
      </c>
      <c r="P110" s="3">
        <f t="shared" si="8"/>
        <v>0.28244804891042269</v>
      </c>
      <c r="Q110" s="2"/>
      <c r="R110" s="71">
        <f t="shared" si="9"/>
        <v>1527.7166256474991</v>
      </c>
      <c r="S110" s="2">
        <f t="shared" si="10"/>
        <v>-3.725933226555584E-2</v>
      </c>
      <c r="T110" s="3">
        <f t="shared" si="11"/>
        <v>-1.4114293538664238</v>
      </c>
      <c r="U110" s="2"/>
      <c r="V110" s="71">
        <f t="shared" si="12"/>
        <v>1527.7166256474991</v>
      </c>
      <c r="W110" s="2">
        <f t="shared" si="13"/>
        <v>-0.13877926921348735</v>
      </c>
      <c r="X110" s="2">
        <f t="shared" si="14"/>
        <v>101.73899995657102</v>
      </c>
      <c r="Y110" s="2">
        <f t="shared" si="15"/>
        <v>18.844370392331932</v>
      </c>
      <c r="Z110" s="2">
        <f t="shared" si="16"/>
        <v>19.427800440531087</v>
      </c>
      <c r="AA110" s="3">
        <f t="shared" si="17"/>
        <v>1.0309604426177359</v>
      </c>
    </row>
    <row r="111" spans="1:27" ht="15.75" customHeight="1">
      <c r="A111" s="2">
        <f t="shared" si="1"/>
        <v>2.9626583577925473E-3</v>
      </c>
      <c r="B111" s="2">
        <f>Modellek!H60</f>
        <v>64.384699999999995</v>
      </c>
      <c r="C111" s="53">
        <v>1</v>
      </c>
      <c r="D111" s="77">
        <f>Modellek!F60</f>
        <v>0.54</v>
      </c>
      <c r="E111" s="77">
        <f>Modellek!G60</f>
        <v>0.77158599999999999</v>
      </c>
      <c r="F111" s="75">
        <f t="shared" si="2"/>
        <v>0.96234398018231393</v>
      </c>
      <c r="G111" s="15">
        <f t="shared" si="3"/>
        <v>1.4847736281285491</v>
      </c>
      <c r="I111" s="71">
        <f t="shared" ref="I111:J111" si="70">1-D111</f>
        <v>0.45999999999999996</v>
      </c>
      <c r="J111" s="3">
        <f t="shared" si="70"/>
        <v>0.22841400000000001</v>
      </c>
      <c r="K111" s="16">
        <f t="shared" si="5"/>
        <v>0.24341925816821453</v>
      </c>
      <c r="L111" s="17">
        <f t="shared" si="6"/>
        <v>2.0399050496238957</v>
      </c>
      <c r="O111" s="71">
        <f t="shared" si="7"/>
        <v>-0.3176409408069053</v>
      </c>
      <c r="P111" s="3">
        <f t="shared" si="8"/>
        <v>0.3176409408069053</v>
      </c>
      <c r="Q111" s="2"/>
      <c r="R111" s="71">
        <f t="shared" si="9"/>
        <v>1519.2469459514812</v>
      </c>
      <c r="S111" s="2">
        <f t="shared" si="10"/>
        <v>-3.8383324471463108E-2</v>
      </c>
      <c r="T111" s="3">
        <f t="shared" si="11"/>
        <v>-1.4129699800787212</v>
      </c>
      <c r="U111" s="2"/>
      <c r="V111" s="71">
        <f t="shared" si="12"/>
        <v>1519.2469459514812</v>
      </c>
      <c r="W111" s="2">
        <f t="shared" si="13"/>
        <v>-0.12931603161563726</v>
      </c>
      <c r="X111" s="2">
        <f t="shared" si="14"/>
        <v>101.51474982086114</v>
      </c>
      <c r="Y111" s="2">
        <f t="shared" si="15"/>
        <v>18.540574726505263</v>
      </c>
      <c r="Z111" s="2">
        <f t="shared" si="16"/>
        <v>19.120966762212788</v>
      </c>
      <c r="AA111" s="3">
        <f t="shared" si="17"/>
        <v>1.0313038858972268</v>
      </c>
    </row>
    <row r="112" spans="1:27" ht="15.75" customHeight="1">
      <c r="A112" s="2">
        <f t="shared" si="1"/>
        <v>2.9629612071340999E-3</v>
      </c>
      <c r="B112" s="2">
        <f>Modellek!H61</f>
        <v>64.350200000000001</v>
      </c>
      <c r="C112" s="53">
        <v>1</v>
      </c>
      <c r="D112" s="77">
        <f>Modellek!F61</f>
        <v>0.55000000000000004</v>
      </c>
      <c r="E112" s="77">
        <f>Modellek!G61</f>
        <v>0.77257799999999999</v>
      </c>
      <c r="F112" s="75">
        <f t="shared" si="2"/>
        <v>0.96125636350725885</v>
      </c>
      <c r="G112" s="15">
        <f t="shared" si="3"/>
        <v>1.4613034837055363</v>
      </c>
      <c r="I112" s="71">
        <f t="shared" ref="I112:J112" si="71">1-D112</f>
        <v>0.44999999999999996</v>
      </c>
      <c r="J112" s="3">
        <f t="shared" si="71"/>
        <v>0.22742200000000001</v>
      </c>
      <c r="K112" s="16">
        <f t="shared" si="5"/>
        <v>0.24304225664758239</v>
      </c>
      <c r="L112" s="17">
        <f t="shared" si="6"/>
        <v>2.0794006326029129</v>
      </c>
      <c r="O112" s="71">
        <f t="shared" si="7"/>
        <v>-0.35275086031286795</v>
      </c>
      <c r="P112" s="3">
        <f t="shared" si="8"/>
        <v>0.35275086031286795</v>
      </c>
      <c r="Q112" s="2"/>
      <c r="R112" s="71">
        <f t="shared" si="9"/>
        <v>1509.8026638764534</v>
      </c>
      <c r="S112" s="2">
        <f t="shared" si="10"/>
        <v>-3.9514138150636376E-2</v>
      </c>
      <c r="T112" s="3">
        <f t="shared" si="11"/>
        <v>-1.4145199550906244</v>
      </c>
      <c r="U112" s="2"/>
      <c r="V112" s="71">
        <f t="shared" si="12"/>
        <v>1509.8026638764534</v>
      </c>
      <c r="W112" s="2">
        <f t="shared" si="13"/>
        <v>-0.1202000341602493</v>
      </c>
      <c r="X112" s="2">
        <f t="shared" si="14"/>
        <v>101.29049968515127</v>
      </c>
      <c r="Y112" s="2">
        <f t="shared" si="15"/>
        <v>18.235482699160279</v>
      </c>
      <c r="Z112" s="2">
        <f t="shared" si="16"/>
        <v>18.812822591323254</v>
      </c>
      <c r="AA112" s="3">
        <f t="shared" si="17"/>
        <v>1.0316602473149536</v>
      </c>
    </row>
    <row r="113" spans="1:27" ht="15.75" customHeight="1">
      <c r="A113" s="2">
        <f t="shared" si="1"/>
        <v>2.9632649964914941E-3</v>
      </c>
      <c r="B113" s="2">
        <f>Modellek!H62</f>
        <v>64.315600000000003</v>
      </c>
      <c r="C113" s="53">
        <v>1</v>
      </c>
      <c r="D113" s="77">
        <f>Modellek!F62</f>
        <v>0.56000000000000005</v>
      </c>
      <c r="E113" s="77">
        <f>Modellek!G62</f>
        <v>0.77360899999999999</v>
      </c>
      <c r="F113" s="75">
        <f t="shared" si="2"/>
        <v>0.96016656998046845</v>
      </c>
      <c r="G113" s="15">
        <f t="shared" si="3"/>
        <v>1.4387551973250263</v>
      </c>
      <c r="I113" s="71">
        <f t="shared" ref="I113:J113" si="72">1-D113</f>
        <v>0.43999999999999995</v>
      </c>
      <c r="J113" s="3">
        <f t="shared" si="72"/>
        <v>0.22639100000000001</v>
      </c>
      <c r="K113" s="16">
        <f t="shared" si="5"/>
        <v>0.24266465941509377</v>
      </c>
      <c r="L113" s="17">
        <f t="shared" si="6"/>
        <v>2.1203128681373888</v>
      </c>
      <c r="O113" s="71">
        <f t="shared" si="7"/>
        <v>-0.3877853636685793</v>
      </c>
      <c r="P113" s="3">
        <f t="shared" si="8"/>
        <v>0.3877853636685793</v>
      </c>
      <c r="Q113" s="2"/>
      <c r="R113" s="71">
        <f t="shared" si="9"/>
        <v>1499.3710123296173</v>
      </c>
      <c r="S113" s="2">
        <f t="shared" si="10"/>
        <v>-4.0648499175121637E-2</v>
      </c>
      <c r="T113" s="3">
        <f t="shared" si="11"/>
        <v>-1.416074791128868</v>
      </c>
      <c r="U113" s="2"/>
      <c r="V113" s="71">
        <f t="shared" si="12"/>
        <v>1499.3710123296173</v>
      </c>
      <c r="W113" s="2">
        <f t="shared" si="13"/>
        <v>-0.1114322141839193</v>
      </c>
      <c r="X113" s="2">
        <f t="shared" si="14"/>
        <v>101.06624954944139</v>
      </c>
      <c r="Y113" s="2">
        <f t="shared" si="15"/>
        <v>17.928983788464002</v>
      </c>
      <c r="Z113" s="2">
        <f t="shared" si="16"/>
        <v>18.503257873224982</v>
      </c>
      <c r="AA113" s="3">
        <f t="shared" si="17"/>
        <v>1.0320304871450932</v>
      </c>
    </row>
    <row r="114" spans="1:27" ht="15.75" customHeight="1">
      <c r="A114" s="2">
        <f t="shared" si="1"/>
        <v>2.9635697264239883E-3</v>
      </c>
      <c r="B114" s="2">
        <f>Modellek!H63</f>
        <v>64.280900000000003</v>
      </c>
      <c r="C114" s="53">
        <v>1</v>
      </c>
      <c r="D114" s="77">
        <f>Modellek!F63</f>
        <v>0.56999999999999995</v>
      </c>
      <c r="E114" s="77">
        <f>Modellek!G63</f>
        <v>0.77467900000000001</v>
      </c>
      <c r="F114" s="75">
        <f t="shared" si="2"/>
        <v>0.95907460745897066</v>
      </c>
      <c r="G114" s="15">
        <f t="shared" si="3"/>
        <v>1.4170805423710717</v>
      </c>
      <c r="I114" s="71">
        <f t="shared" ref="I114:J114" si="73">1-D114</f>
        <v>0.43000000000000005</v>
      </c>
      <c r="J114" s="3">
        <f t="shared" si="73"/>
        <v>0.22532099999999999</v>
      </c>
      <c r="K114" s="16">
        <f t="shared" si="5"/>
        <v>0.2422864702575471</v>
      </c>
      <c r="L114" s="17">
        <f t="shared" si="6"/>
        <v>2.1627386994593145</v>
      </c>
      <c r="O114" s="71">
        <f t="shared" si="7"/>
        <v>-0.42277653582771835</v>
      </c>
      <c r="P114" s="3">
        <f t="shared" si="8"/>
        <v>0.42277653582771835</v>
      </c>
      <c r="Q114" s="2"/>
      <c r="R114" s="71">
        <f t="shared" si="9"/>
        <v>1487.9639739845318</v>
      </c>
      <c r="S114" s="2">
        <f t="shared" si="10"/>
        <v>-4.1786409982955727E-2</v>
      </c>
      <c r="T114" s="3">
        <f t="shared" si="11"/>
        <v>-1.4176344915237069</v>
      </c>
      <c r="U114" s="2"/>
      <c r="V114" s="71">
        <f t="shared" si="12"/>
        <v>1487.9639739845318</v>
      </c>
      <c r="W114" s="2">
        <f t="shared" si="13"/>
        <v>-0.10300837548208097</v>
      </c>
      <c r="X114" s="2">
        <f t="shared" si="14"/>
        <v>100.84199941373151</v>
      </c>
      <c r="Y114" s="2">
        <f t="shared" si="15"/>
        <v>17.621067934636837</v>
      </c>
      <c r="Z114" s="2">
        <f t="shared" si="16"/>
        <v>18.19226246384369</v>
      </c>
      <c r="AA114" s="3">
        <f t="shared" si="17"/>
        <v>1.0324154319888912</v>
      </c>
    </row>
    <row r="115" spans="1:27" ht="15.75" customHeight="1">
      <c r="A115" s="2">
        <f t="shared" si="1"/>
        <v>2.9638753974927392E-3</v>
      </c>
      <c r="B115" s="2">
        <f>Modellek!H64</f>
        <v>64.246099999999998</v>
      </c>
      <c r="C115" s="53">
        <v>1</v>
      </c>
      <c r="D115" s="77">
        <f>Modellek!F64</f>
        <v>0.57999999999999996</v>
      </c>
      <c r="E115" s="77">
        <f>Modellek!G64</f>
        <v>0.77579100000000001</v>
      </c>
      <c r="F115" s="75">
        <f t="shared" si="2"/>
        <v>0.95798048381381029</v>
      </c>
      <c r="G115" s="15">
        <f t="shared" si="3"/>
        <v>1.3962400197655154</v>
      </c>
      <c r="I115" s="71">
        <f t="shared" ref="I115:J115" si="74">1-D115</f>
        <v>0.42000000000000004</v>
      </c>
      <c r="J115" s="3">
        <f t="shared" si="74"/>
        <v>0.22420899999999999</v>
      </c>
      <c r="K115" s="16">
        <f t="shared" si="5"/>
        <v>0.2419076929654472</v>
      </c>
      <c r="L115" s="17">
        <f t="shared" si="6"/>
        <v>2.206754757721582</v>
      </c>
      <c r="O115" s="71">
        <f t="shared" si="7"/>
        <v>-0.45774007741095496</v>
      </c>
      <c r="P115" s="3">
        <f t="shared" si="8"/>
        <v>0.45774007741095496</v>
      </c>
      <c r="Q115" s="2"/>
      <c r="R115" s="71">
        <f t="shared" si="9"/>
        <v>1475.5831676024654</v>
      </c>
      <c r="S115" s="2">
        <f t="shared" si="10"/>
        <v>-4.2927873020652652E-2</v>
      </c>
      <c r="T115" s="3">
        <f t="shared" si="11"/>
        <v>-1.4191990596169906</v>
      </c>
      <c r="U115" s="2"/>
      <c r="V115" s="71">
        <f t="shared" si="12"/>
        <v>1475.5831676024654</v>
      </c>
      <c r="W115" s="2">
        <f t="shared" si="13"/>
        <v>-9.492801538782461E-2</v>
      </c>
      <c r="X115" s="2">
        <f t="shared" si="14"/>
        <v>100.61774927802165</v>
      </c>
      <c r="Y115" s="2">
        <f t="shared" si="15"/>
        <v>17.311724988126709</v>
      </c>
      <c r="Z115" s="2">
        <f t="shared" si="16"/>
        <v>17.8798261286708</v>
      </c>
      <c r="AA115" s="3">
        <f t="shared" si="17"/>
        <v>1.0328159753539132</v>
      </c>
    </row>
    <row r="116" spans="1:27" ht="15.75" customHeight="1">
      <c r="A116" s="2">
        <f t="shared" si="1"/>
        <v>2.9641811316235742E-3</v>
      </c>
      <c r="B116" s="2">
        <f>Modellek!H65</f>
        <v>64.211299999999994</v>
      </c>
      <c r="C116" s="53">
        <v>1</v>
      </c>
      <c r="D116" s="77">
        <f>Modellek!F65</f>
        <v>0.59</v>
      </c>
      <c r="E116" s="77">
        <f>Modellek!G65</f>
        <v>0.776949</v>
      </c>
      <c r="F116" s="75">
        <f t="shared" si="2"/>
        <v>0.95688734670761444</v>
      </c>
      <c r="G116" s="15">
        <f t="shared" si="3"/>
        <v>1.3761940905534682</v>
      </c>
      <c r="I116" s="71">
        <f t="shared" ref="I116:J116" si="75">1-D116</f>
        <v>0.41000000000000003</v>
      </c>
      <c r="J116" s="3">
        <f t="shared" si="75"/>
        <v>0.223051</v>
      </c>
      <c r="K116" s="16">
        <f t="shared" si="5"/>
        <v>0.24152941760837468</v>
      </c>
      <c r="L116" s="17">
        <f t="shared" si="6"/>
        <v>2.2524247135411026</v>
      </c>
      <c r="O116" s="71">
        <f t="shared" si="7"/>
        <v>-0.49268550268536793</v>
      </c>
      <c r="P116" s="3">
        <f t="shared" si="8"/>
        <v>0.49268550268536793</v>
      </c>
      <c r="Q116" s="2"/>
      <c r="R116" s="71">
        <f t="shared" si="9"/>
        <v>1462.2176911664219</v>
      </c>
      <c r="S116" s="2">
        <f t="shared" si="10"/>
        <v>-4.4069609497207139E-2</v>
      </c>
      <c r="T116" s="3">
        <f t="shared" si="11"/>
        <v>-1.4207640012650349</v>
      </c>
      <c r="U116" s="2"/>
      <c r="V116" s="71">
        <f t="shared" si="12"/>
        <v>1462.2176911664219</v>
      </c>
      <c r="W116" s="2">
        <f t="shared" si="13"/>
        <v>-8.7191470275769789E-2</v>
      </c>
      <c r="X116" s="2">
        <f t="shared" si="14"/>
        <v>100.39349914231177</v>
      </c>
      <c r="Y116" s="2">
        <f t="shared" si="15"/>
        <v>17.000844143834072</v>
      </c>
      <c r="Z116" s="2">
        <f t="shared" si="16"/>
        <v>17.565838541754601</v>
      </c>
      <c r="AA116" s="3">
        <f t="shared" si="17"/>
        <v>1.0332333143660659</v>
      </c>
    </row>
    <row r="117" spans="1:27" ht="15.75" customHeight="1">
      <c r="A117" s="2">
        <f t="shared" si="1"/>
        <v>2.9644869288360091E-3</v>
      </c>
      <c r="B117" s="2">
        <f>Modellek!H66</f>
        <v>64.176500000000004</v>
      </c>
      <c r="C117" s="53">
        <v>1</v>
      </c>
      <c r="D117" s="77">
        <f>Modellek!F66</f>
        <v>0.6</v>
      </c>
      <c r="E117" s="77">
        <f>Modellek!G66</f>
        <v>0.77815299999999998</v>
      </c>
      <c r="F117" s="75">
        <f t="shared" si="2"/>
        <v>0.95579519551820991</v>
      </c>
      <c r="G117" s="15">
        <f t="shared" si="3"/>
        <v>1.3569033122870073</v>
      </c>
      <c r="I117" s="71">
        <f t="shared" ref="I117:J117" si="76">1-D117</f>
        <v>0.4</v>
      </c>
      <c r="J117" s="3">
        <f t="shared" si="76"/>
        <v>0.22184700000000002</v>
      </c>
      <c r="K117" s="16">
        <f t="shared" si="5"/>
        <v>0.24115164365157093</v>
      </c>
      <c r="L117" s="17">
        <f t="shared" si="6"/>
        <v>2.2998702874335026</v>
      </c>
      <c r="O117" s="71">
        <f t="shared" si="7"/>
        <v>-0.52764759734055877</v>
      </c>
      <c r="P117" s="3">
        <f t="shared" si="8"/>
        <v>0.52764759734055877</v>
      </c>
      <c r="Q117" s="2"/>
      <c r="R117" s="71">
        <f t="shared" si="9"/>
        <v>1447.8796434573567</v>
      </c>
      <c r="S117" s="2">
        <f t="shared" si="10"/>
        <v>-4.5211619510882498E-2</v>
      </c>
      <c r="T117" s="3">
        <f t="shared" si="11"/>
        <v>-1.4223293166016389</v>
      </c>
      <c r="U117" s="2"/>
      <c r="V117" s="71">
        <f t="shared" si="12"/>
        <v>1447.8796434573567</v>
      </c>
      <c r="W117" s="2">
        <f t="shared" si="13"/>
        <v>-7.9794532174816274E-2</v>
      </c>
      <c r="X117" s="2">
        <f t="shared" si="14"/>
        <v>100.1692490066019</v>
      </c>
      <c r="Y117" s="2">
        <f t="shared" si="15"/>
        <v>16.6884150626849</v>
      </c>
      <c r="Z117" s="2">
        <f t="shared" si="16"/>
        <v>17.250289284675546</v>
      </c>
      <c r="AA117" s="3">
        <f t="shared" si="17"/>
        <v>1.0336685191421797</v>
      </c>
    </row>
    <row r="118" spans="1:27" ht="15.75" customHeight="1">
      <c r="A118" s="2">
        <f t="shared" si="1"/>
        <v>2.9647919101502026E-3</v>
      </c>
      <c r="B118" s="2">
        <f>Modellek!H67</f>
        <v>64.141800000000003</v>
      </c>
      <c r="C118" s="53">
        <v>1</v>
      </c>
      <c r="D118" s="77">
        <f>Modellek!F67</f>
        <v>0.61</v>
      </c>
      <c r="E118" s="77">
        <f>Modellek!G67</f>
        <v>0.77940900000000002</v>
      </c>
      <c r="F118" s="75">
        <f t="shared" si="2"/>
        <v>0.95470716374678632</v>
      </c>
      <c r="G118" s="15">
        <f t="shared" si="3"/>
        <v>1.3383367388977012</v>
      </c>
      <c r="I118" s="71">
        <f t="shared" ref="I118:J118" si="77">1-D118</f>
        <v>0.39</v>
      </c>
      <c r="J118" s="3">
        <f t="shared" si="77"/>
        <v>0.22059099999999998</v>
      </c>
      <c r="K118" s="16">
        <f t="shared" si="5"/>
        <v>0.24077545396170807</v>
      </c>
      <c r="L118" s="17">
        <f t="shared" si="6"/>
        <v>2.3491512087768802</v>
      </c>
      <c r="O118" s="71">
        <f t="shared" si="7"/>
        <v>-0.56262647179925307</v>
      </c>
      <c r="P118" s="3">
        <f t="shared" si="8"/>
        <v>0.56262647179925307</v>
      </c>
      <c r="Q118" s="2"/>
      <c r="R118" s="71">
        <f t="shared" si="9"/>
        <v>1432.5534650611742</v>
      </c>
      <c r="S118" s="2">
        <f t="shared" si="10"/>
        <v>-4.6350620343594939E-2</v>
      </c>
      <c r="T118" s="3">
        <f t="shared" si="11"/>
        <v>-1.423890506118201</v>
      </c>
      <c r="U118" s="2"/>
      <c r="V118" s="71">
        <f t="shared" si="12"/>
        <v>1432.5534650611742</v>
      </c>
      <c r="W118" s="2">
        <f t="shared" si="13"/>
        <v>-7.2739248435694764E-2</v>
      </c>
      <c r="X118" s="2">
        <f t="shared" si="14"/>
        <v>99.944998870892022</v>
      </c>
      <c r="Y118" s="2">
        <f t="shared" si="15"/>
        <v>16.374326743437816</v>
      </c>
      <c r="Z118" s="2">
        <f t="shared" si="16"/>
        <v>16.933067845509811</v>
      </c>
      <c r="AA118" s="3">
        <f t="shared" si="17"/>
        <v>1.034122996983428</v>
      </c>
    </row>
    <row r="119" spans="1:27" ht="15.75" customHeight="1">
      <c r="A119" s="2">
        <f t="shared" si="1"/>
        <v>2.9650969542227576E-3</v>
      </c>
      <c r="B119" s="2">
        <f>Modellek!H68</f>
        <v>64.107100000000003</v>
      </c>
      <c r="C119" s="53">
        <v>1</v>
      </c>
      <c r="D119" s="77">
        <f>Modellek!F68</f>
        <v>0.62</v>
      </c>
      <c r="E119" s="77">
        <f>Modellek!G68</f>
        <v>0.78071699999999999</v>
      </c>
      <c r="F119" s="75">
        <f t="shared" si="2"/>
        <v>0.95362011099920474</v>
      </c>
      <c r="G119" s="15">
        <f t="shared" si="3"/>
        <v>1.3204639386458845</v>
      </c>
      <c r="I119" s="71">
        <f t="shared" ref="I119:J119" si="78">1-D119</f>
        <v>0.38</v>
      </c>
      <c r="J119" s="3">
        <f t="shared" si="78"/>
        <v>0.21928300000000001</v>
      </c>
      <c r="K119" s="16">
        <f t="shared" si="5"/>
        <v>0.24039976173401409</v>
      </c>
      <c r="L119" s="17">
        <f t="shared" si="6"/>
        <v>2.4004205418234466</v>
      </c>
      <c r="O119" s="71">
        <f t="shared" si="7"/>
        <v>-0.59766080424466972</v>
      </c>
      <c r="P119" s="3">
        <f t="shared" si="8"/>
        <v>0.59766080424466972</v>
      </c>
      <c r="Q119" s="2"/>
      <c r="R119" s="71">
        <f t="shared" si="9"/>
        <v>1416.261812721066</v>
      </c>
      <c r="S119" s="2">
        <f t="shared" si="10"/>
        <v>-4.7489893338898095E-2</v>
      </c>
      <c r="T119" s="3">
        <f t="shared" si="11"/>
        <v>-1.4254520674446451</v>
      </c>
      <c r="U119" s="2"/>
      <c r="V119" s="71">
        <f t="shared" si="12"/>
        <v>1416.261812721066</v>
      </c>
      <c r="W119" s="2">
        <f t="shared" si="13"/>
        <v>-6.6021270367348256E-2</v>
      </c>
      <c r="X119" s="2">
        <f t="shared" si="14"/>
        <v>99.720748735182156</v>
      </c>
      <c r="Y119" s="2">
        <f t="shared" si="15"/>
        <v>16.058669225180275</v>
      </c>
      <c r="Z119" s="2">
        <f t="shared" si="16"/>
        <v>16.614263617776999</v>
      </c>
      <c r="AA119" s="76">
        <f t="shared" si="17"/>
        <v>1.0345977854581836</v>
      </c>
    </row>
    <row r="120" spans="1:27" ht="15.75" customHeight="1">
      <c r="A120" s="2">
        <f t="shared" si="1"/>
        <v>2.9654003023522153E-3</v>
      </c>
      <c r="B120" s="2">
        <f>Modellek!H69</f>
        <v>64.072599999999994</v>
      </c>
      <c r="C120" s="53">
        <v>1</v>
      </c>
      <c r="D120" s="77">
        <f>Modellek!F69</f>
        <v>0.63</v>
      </c>
      <c r="E120" s="77">
        <f>Modellek!G69</f>
        <v>0.78208299999999997</v>
      </c>
      <c r="F120" s="75">
        <f t="shared" si="2"/>
        <v>0.95254029365144233</v>
      </c>
      <c r="G120" s="15">
        <f t="shared" si="3"/>
        <v>1.3032536214744594</v>
      </c>
      <c r="I120" s="71">
        <f t="shared" ref="I120:J120" si="79">1-D120</f>
        <v>0.37</v>
      </c>
      <c r="J120" s="3">
        <f t="shared" si="79"/>
        <v>0.21791700000000003</v>
      </c>
      <c r="K120" s="16">
        <f t="shared" si="5"/>
        <v>0.24002672752562526</v>
      </c>
      <c r="L120" s="17">
        <f t="shared" si="6"/>
        <v>2.4537470094949616</v>
      </c>
      <c r="O120" s="71">
        <f t="shared" si="7"/>
        <v>-0.63275232439412654</v>
      </c>
      <c r="P120" s="3">
        <f t="shared" si="8"/>
        <v>0.63275232439412654</v>
      </c>
      <c r="Q120" s="2"/>
      <c r="R120" s="71">
        <f t="shared" si="9"/>
        <v>1398.9810082808472</v>
      </c>
      <c r="S120" s="2">
        <f t="shared" si="10"/>
        <v>-4.8622869829895971E-2</v>
      </c>
      <c r="T120" s="3">
        <f t="shared" si="11"/>
        <v>-1.4270049971506273</v>
      </c>
      <c r="U120" s="2"/>
      <c r="V120" s="71">
        <f t="shared" si="12"/>
        <v>1398.9810082808472</v>
      </c>
      <c r="W120" s="2">
        <f t="shared" si="13"/>
        <v>-5.964197344794453E-2</v>
      </c>
      <c r="X120" s="2">
        <f t="shared" si="14"/>
        <v>99.496498599472289</v>
      </c>
      <c r="Y120" s="2">
        <f t="shared" si="15"/>
        <v>15.741230739517462</v>
      </c>
      <c r="Z120" s="2">
        <f t="shared" si="16"/>
        <v>16.293665899375526</v>
      </c>
      <c r="AA120" s="3">
        <f t="shared" si="17"/>
        <v>1.0350947882665367</v>
      </c>
    </row>
    <row r="121" spans="1:27" ht="15.75" customHeight="1">
      <c r="A121" s="2">
        <f t="shared" si="1"/>
        <v>2.9657028330172881E-3</v>
      </c>
      <c r="B121" s="2">
        <f>Modellek!H70</f>
        <v>64.038200000000003</v>
      </c>
      <c r="C121" s="53">
        <v>1</v>
      </c>
      <c r="D121" s="77">
        <f>Modellek!F70</f>
        <v>0.64</v>
      </c>
      <c r="E121" s="77">
        <f>Modellek!G70</f>
        <v>0.78351000000000004</v>
      </c>
      <c r="F121" s="75">
        <f t="shared" si="2"/>
        <v>0.95146456856730777</v>
      </c>
      <c r="G121" s="15">
        <f t="shared" si="3"/>
        <v>1.286684145100035</v>
      </c>
      <c r="I121" s="71">
        <f t="shared" ref="I121:J121" si="80">1-D121</f>
        <v>0.36</v>
      </c>
      <c r="J121" s="3">
        <f t="shared" si="80"/>
        <v>0.21648999999999996</v>
      </c>
      <c r="K121" s="16">
        <f t="shared" si="5"/>
        <v>0.23965526314683158</v>
      </c>
      <c r="L121" s="17">
        <f t="shared" si="6"/>
        <v>2.5092756287295477</v>
      </c>
      <c r="O121" s="71">
        <f t="shared" si="7"/>
        <v>-0.66792563836973518</v>
      </c>
      <c r="P121" s="3">
        <f t="shared" si="8"/>
        <v>0.66792563836973518</v>
      </c>
      <c r="Q121" s="2"/>
      <c r="R121" s="71">
        <f t="shared" si="9"/>
        <v>1380.7268352747601</v>
      </c>
      <c r="S121" s="2">
        <f t="shared" si="10"/>
        <v>-4.9752830388231022E-2</v>
      </c>
      <c r="T121" s="3">
        <f t="shared" si="11"/>
        <v>-1.428553791811555</v>
      </c>
      <c r="U121" s="2"/>
      <c r="V121" s="71">
        <f t="shared" si="12"/>
        <v>1380.7268352747601</v>
      </c>
      <c r="W121" s="2">
        <f t="shared" si="13"/>
        <v>-5.359946769652002E-2</v>
      </c>
      <c r="X121" s="2">
        <f t="shared" si="14"/>
        <v>99.272248463762395</v>
      </c>
      <c r="Y121" s="2">
        <f t="shared" si="15"/>
        <v>15.422101132569148</v>
      </c>
      <c r="Z121" s="2">
        <f t="shared" si="16"/>
        <v>15.971363891501994</v>
      </c>
      <c r="AA121" s="3">
        <f t="shared" si="17"/>
        <v>1.03561530003022</v>
      </c>
    </row>
    <row r="122" spans="1:27" ht="15.75" customHeight="1">
      <c r="A122" s="2">
        <f t="shared" si="1"/>
        <v>2.9660027862630175E-3</v>
      </c>
      <c r="B122" s="2">
        <f>Modellek!H71</f>
        <v>64.004099999999994</v>
      </c>
      <c r="C122" s="53">
        <v>1</v>
      </c>
      <c r="D122" s="77">
        <f>Modellek!F71</f>
        <v>0.65</v>
      </c>
      <c r="E122" s="77">
        <f>Modellek!G71</f>
        <v>0.78500199999999998</v>
      </c>
      <c r="F122" s="75">
        <f t="shared" si="2"/>
        <v>0.95039917264279772</v>
      </c>
      <c r="G122" s="15">
        <f t="shared" si="3"/>
        <v>1.2707243644342798</v>
      </c>
      <c r="I122" s="71">
        <f t="shared" ref="I122:J122" si="81">1-D122</f>
        <v>0.35</v>
      </c>
      <c r="J122" s="3">
        <f t="shared" si="81"/>
        <v>0.21499800000000002</v>
      </c>
      <c r="K122" s="16">
        <f t="shared" si="5"/>
        <v>0.2392875192746641</v>
      </c>
      <c r="L122" s="17">
        <f t="shared" si="6"/>
        <v>2.5671209341048171</v>
      </c>
      <c r="O122" s="71">
        <f t="shared" si="7"/>
        <v>-0.70319790827459383</v>
      </c>
      <c r="P122" s="3">
        <f t="shared" si="8"/>
        <v>0.70319790827459383</v>
      </c>
      <c r="Q122" s="2"/>
      <c r="R122" s="71">
        <f t="shared" si="9"/>
        <v>1361.4831351719097</v>
      </c>
      <c r="S122" s="2">
        <f t="shared" si="10"/>
        <v>-5.0873200909912299E-2</v>
      </c>
      <c r="T122" s="3">
        <f t="shared" si="11"/>
        <v>-1.4300894405693314</v>
      </c>
      <c r="U122" s="2"/>
      <c r="V122" s="71">
        <f t="shared" si="12"/>
        <v>1361.4831351719097</v>
      </c>
      <c r="W122" s="2">
        <f t="shared" si="13"/>
        <v>-4.7892513324508196E-2</v>
      </c>
      <c r="X122" s="2">
        <f t="shared" si="14"/>
        <v>99.047998328052529</v>
      </c>
      <c r="Y122" s="2">
        <f t="shared" si="15"/>
        <v>15.101068427455127</v>
      </c>
      <c r="Z122" s="2">
        <f t="shared" si="16"/>
        <v>15.647146697556536</v>
      </c>
      <c r="AA122" s="3">
        <f t="shared" si="17"/>
        <v>1.0361615651716793</v>
      </c>
    </row>
    <row r="123" spans="1:27" ht="15.75" customHeight="1">
      <c r="A123" s="2">
        <f t="shared" si="1"/>
        <v>2.9663001605065016E-3</v>
      </c>
      <c r="B123" s="2">
        <f>Modellek!H72</f>
        <v>63.970300000000002</v>
      </c>
      <c r="C123" s="53">
        <v>1</v>
      </c>
      <c r="D123" s="77">
        <f>Modellek!F72</f>
        <v>0.66</v>
      </c>
      <c r="E123" s="77">
        <f>Modellek!G72</f>
        <v>0.78656199999999998</v>
      </c>
      <c r="F123" s="75">
        <f t="shared" si="2"/>
        <v>0.94934408039457507</v>
      </c>
      <c r="G123" s="15">
        <f t="shared" si="3"/>
        <v>1.2553515955619332</v>
      </c>
      <c r="I123" s="71">
        <f t="shared" ref="I123:J123" si="82">1-D123</f>
        <v>0.33999999999999997</v>
      </c>
      <c r="J123" s="3">
        <f t="shared" si="82"/>
        <v>0.21343800000000002</v>
      </c>
      <c r="K123" s="16">
        <f t="shared" si="5"/>
        <v>0.23892348277568434</v>
      </c>
      <c r="L123" s="17">
        <f t="shared" si="6"/>
        <v>2.6274471485031436</v>
      </c>
      <c r="O123" s="71">
        <f t="shared" si="7"/>
        <v>-0.73859701964632873</v>
      </c>
      <c r="P123" s="3">
        <f t="shared" si="8"/>
        <v>0.73859701964632873</v>
      </c>
      <c r="Q123" s="2"/>
      <c r="R123" s="71">
        <f t="shared" si="9"/>
        <v>1341.2568977395824</v>
      </c>
      <c r="S123" s="2">
        <f t="shared" si="10"/>
        <v>-5.198397454210537E-2</v>
      </c>
      <c r="T123" s="3">
        <f t="shared" si="11"/>
        <v>-1.4316119340616946</v>
      </c>
      <c r="U123" s="2"/>
      <c r="V123" s="71">
        <f t="shared" si="12"/>
        <v>1341.2568977395824</v>
      </c>
      <c r="W123" s="2">
        <f t="shared" si="13"/>
        <v>-4.2518804925340423E-2</v>
      </c>
      <c r="X123" s="2">
        <f t="shared" si="14"/>
        <v>98.823748192342663</v>
      </c>
      <c r="Y123" s="2">
        <f t="shared" si="15"/>
        <v>14.77812169284581</v>
      </c>
      <c r="Z123" s="2">
        <f t="shared" si="16"/>
        <v>15.321003322033448</v>
      </c>
      <c r="AA123" s="3">
        <f t="shared" si="17"/>
        <v>1.0367354959223574</v>
      </c>
    </row>
    <row r="124" spans="1:27" ht="15.75" customHeight="1">
      <c r="A124" s="2">
        <f t="shared" si="1"/>
        <v>2.9665949541779744E-3</v>
      </c>
      <c r="B124" s="2">
        <f>Modellek!H73</f>
        <v>63.936799999999998</v>
      </c>
      <c r="C124" s="53">
        <v>1</v>
      </c>
      <c r="D124" s="77">
        <f>Modellek!F73</f>
        <v>0.67</v>
      </c>
      <c r="E124" s="77">
        <f>Modellek!G73</f>
        <v>0.78819700000000004</v>
      </c>
      <c r="F124" s="75">
        <f t="shared" si="2"/>
        <v>0.94829926658902763</v>
      </c>
      <c r="G124" s="15">
        <f t="shared" si="3"/>
        <v>1.2405508200668609</v>
      </c>
      <c r="I124" s="71">
        <f t="shared" ref="I124:J124" si="83">1-D124</f>
        <v>0.32999999999999996</v>
      </c>
      <c r="J124" s="3">
        <f t="shared" si="83"/>
        <v>0.21180299999999996</v>
      </c>
      <c r="K124" s="16">
        <f t="shared" si="5"/>
        <v>0.23856314065409728</v>
      </c>
      <c r="L124" s="17">
        <f t="shared" si="6"/>
        <v>2.6903874209884124</v>
      </c>
      <c r="O124" s="71">
        <f t="shared" si="7"/>
        <v>-0.77412971519940066</v>
      </c>
      <c r="P124" s="3">
        <f t="shared" si="8"/>
        <v>0.77412971519940066</v>
      </c>
      <c r="Q124" s="2"/>
      <c r="R124" s="71">
        <f t="shared" si="9"/>
        <v>1320.047454916617</v>
      </c>
      <c r="S124" s="2">
        <f t="shared" si="10"/>
        <v>-5.3085144488275178E-2</v>
      </c>
      <c r="T124" s="3">
        <f t="shared" si="11"/>
        <v>-1.4331212630033343</v>
      </c>
      <c r="U124" s="2"/>
      <c r="V124" s="71">
        <f t="shared" si="12"/>
        <v>1320.047454916617</v>
      </c>
      <c r="W124" s="2">
        <f t="shared" si="13"/>
        <v>-3.7478766866092528E-2</v>
      </c>
      <c r="X124" s="2">
        <f t="shared" si="14"/>
        <v>98.599498056632783</v>
      </c>
      <c r="Y124" s="2">
        <f t="shared" si="15"/>
        <v>14.453249898577672</v>
      </c>
      <c r="Z124" s="2">
        <f t="shared" si="16"/>
        <v>14.992922669396478</v>
      </c>
      <c r="AA124" s="3">
        <f t="shared" si="17"/>
        <v>1.0373391987688467</v>
      </c>
    </row>
    <row r="125" spans="1:27" ht="15.75" customHeight="1">
      <c r="A125" s="2">
        <f t="shared" si="1"/>
        <v>2.9668845249973372E-3</v>
      </c>
      <c r="B125" s="2">
        <f>Modellek!H74</f>
        <v>63.9039</v>
      </c>
      <c r="C125" s="53">
        <v>1</v>
      </c>
      <c r="D125" s="77">
        <f>Modellek!F74</f>
        <v>0.68</v>
      </c>
      <c r="E125" s="77">
        <f>Modellek!G74</f>
        <v>0.78991100000000003</v>
      </c>
      <c r="F125" s="75">
        <f t="shared" si="2"/>
        <v>0.94727405068239856</v>
      </c>
      <c r="G125" s="15">
        <f t="shared" si="3"/>
        <v>1.226291190698819</v>
      </c>
      <c r="I125" s="71">
        <f t="shared" ref="I125:J125" si="84">1-D125</f>
        <v>0.31999999999999995</v>
      </c>
      <c r="J125" s="3">
        <f t="shared" si="84"/>
        <v>0.21008899999999997</v>
      </c>
      <c r="K125" s="16">
        <f t="shared" si="5"/>
        <v>0.23820970086321022</v>
      </c>
      <c r="L125" s="17">
        <f t="shared" si="6"/>
        <v>2.7560931507865223</v>
      </c>
      <c r="O125" s="71">
        <f t="shared" si="7"/>
        <v>-0.80981982973242173</v>
      </c>
      <c r="P125" s="3">
        <f t="shared" si="8"/>
        <v>0.80981982973242173</v>
      </c>
      <c r="Q125" s="2"/>
      <c r="R125" s="71">
        <f t="shared" si="9"/>
        <v>1297.8321947641705</v>
      </c>
      <c r="S125" s="2">
        <f t="shared" si="10"/>
        <v>-5.4166839400576247E-2</v>
      </c>
      <c r="T125" s="3">
        <f t="shared" si="11"/>
        <v>-1.4346038971840342</v>
      </c>
      <c r="U125" s="2"/>
      <c r="V125" s="71">
        <f t="shared" si="12"/>
        <v>1297.8321947641705</v>
      </c>
      <c r="W125" s="2">
        <f t="shared" si="13"/>
        <v>-3.2770030259679658E-2</v>
      </c>
      <c r="X125" s="2">
        <f t="shared" si="14"/>
        <v>98.375247920922902</v>
      </c>
      <c r="Y125" s="2">
        <f t="shared" si="15"/>
        <v>14.126140160582281</v>
      </c>
      <c r="Z125" s="2">
        <f t="shared" si="16"/>
        <v>14.662593542938282</v>
      </c>
      <c r="AA125" s="3">
        <f t="shared" si="17"/>
        <v>1.0379759351286153</v>
      </c>
    </row>
    <row r="126" spans="1:27" ht="15.75" customHeight="1">
      <c r="A126" s="2">
        <f t="shared" si="1"/>
        <v>2.9671697502978303E-3</v>
      </c>
      <c r="B126" s="2">
        <f>Modellek!H75</f>
        <v>63.871499999999997</v>
      </c>
      <c r="C126" s="53">
        <v>1</v>
      </c>
      <c r="D126" s="77">
        <f>Modellek!F75</f>
        <v>0.69</v>
      </c>
      <c r="E126" s="77">
        <f>Modellek!G75</f>
        <v>0.79171000000000002</v>
      </c>
      <c r="F126" s="75">
        <f t="shared" si="2"/>
        <v>0.94626527198506083</v>
      </c>
      <c r="G126" s="15">
        <f t="shared" si="3"/>
        <v>1.2125625139919158</v>
      </c>
      <c r="I126" s="71">
        <f t="shared" ref="I126:J126" si="85">1-D126</f>
        <v>0.31000000000000005</v>
      </c>
      <c r="J126" s="3">
        <f t="shared" si="85"/>
        <v>0.20828999999999998</v>
      </c>
      <c r="K126" s="16">
        <f t="shared" si="5"/>
        <v>0.23786206636927806</v>
      </c>
      <c r="L126" s="17">
        <f t="shared" si="6"/>
        <v>2.8247598957764435</v>
      </c>
      <c r="O126" s="71">
        <f t="shared" si="7"/>
        <v>-0.84568746790890426</v>
      </c>
      <c r="P126" s="3">
        <f t="shared" si="8"/>
        <v>0.84568746790890426</v>
      </c>
      <c r="Q126" s="2"/>
      <c r="R126" s="71">
        <f t="shared" si="9"/>
        <v>1274.6255634183533</v>
      </c>
      <c r="S126" s="2">
        <f t="shared" si="10"/>
        <v>-5.5232334878487832E-2</v>
      </c>
      <c r="T126" s="3">
        <f t="shared" si="11"/>
        <v>-1.4360643263867185</v>
      </c>
      <c r="U126" s="2"/>
      <c r="V126" s="71">
        <f t="shared" si="12"/>
        <v>1274.6255634183533</v>
      </c>
      <c r="W126" s="2">
        <f t="shared" si="13"/>
        <v>-2.8391236762365338E-2</v>
      </c>
      <c r="X126" s="2">
        <f t="shared" si="14"/>
        <v>98.150997785213036</v>
      </c>
      <c r="Y126" s="2">
        <f t="shared" si="15"/>
        <v>13.796881816186557</v>
      </c>
      <c r="Z126" s="2">
        <f t="shared" si="16"/>
        <v>14.330104643625305</v>
      </c>
      <c r="AA126" s="3">
        <f t="shared" si="17"/>
        <v>1.0386480680593471</v>
      </c>
    </row>
    <row r="127" spans="1:27" ht="15.75" customHeight="1">
      <c r="A127" s="2">
        <f t="shared" si="1"/>
        <v>2.967448866404859E-3</v>
      </c>
      <c r="B127" s="2">
        <f>Modellek!H76</f>
        <v>63.839799999999997</v>
      </c>
      <c r="C127" s="53">
        <v>1</v>
      </c>
      <c r="D127" s="77">
        <f>Modellek!F76</f>
        <v>0.7</v>
      </c>
      <c r="E127" s="77">
        <f>Modellek!G76</f>
        <v>0.79359999999999997</v>
      </c>
      <c r="F127" s="75">
        <f t="shared" si="2"/>
        <v>0.94527910992495856</v>
      </c>
      <c r="G127" s="15">
        <f t="shared" si="3"/>
        <v>1.1993434254611701</v>
      </c>
      <c r="I127" s="71">
        <f t="shared" ref="I127:J127" si="86">1-D127</f>
        <v>0.30000000000000004</v>
      </c>
      <c r="J127" s="3">
        <f t="shared" si="86"/>
        <v>0.20640000000000003</v>
      </c>
      <c r="K127" s="16">
        <f t="shared" si="5"/>
        <v>0.237522358780345</v>
      </c>
      <c r="L127" s="17">
        <f t="shared" si="6"/>
        <v>2.8965694157502284</v>
      </c>
      <c r="O127" s="71">
        <f t="shared" si="7"/>
        <v>-0.88175281505048142</v>
      </c>
      <c r="P127" s="3">
        <f t="shared" si="8"/>
        <v>0.88175281505048142</v>
      </c>
      <c r="Q127" s="2"/>
      <c r="R127" s="71">
        <f t="shared" si="9"/>
        <v>1250.4138232341568</v>
      </c>
      <c r="S127" s="2">
        <f t="shared" si="10"/>
        <v>-5.6275040678978393E-2</v>
      </c>
      <c r="T127" s="3">
        <f t="shared" si="11"/>
        <v>-1.4374935177055115</v>
      </c>
      <c r="U127" s="2"/>
      <c r="V127" s="71">
        <f t="shared" si="12"/>
        <v>1250.4138232341568</v>
      </c>
      <c r="W127" s="2">
        <f t="shared" si="13"/>
        <v>-2.4340477665557234E-2</v>
      </c>
      <c r="X127" s="2">
        <f t="shared" si="14"/>
        <v>97.926747649503156</v>
      </c>
      <c r="Y127" s="2">
        <f t="shared" si="15"/>
        <v>13.46526234349154</v>
      </c>
      <c r="Z127" s="2">
        <f t="shared" si="16"/>
        <v>13.995244568925443</v>
      </c>
      <c r="AA127" s="3">
        <f t="shared" si="17"/>
        <v>1.0393592201855666</v>
      </c>
    </row>
    <row r="128" spans="1:27" ht="15.75" customHeight="1">
      <c r="A128" s="2">
        <f t="shared" si="1"/>
        <v>2.9677209891176642E-3</v>
      </c>
      <c r="B128" s="2">
        <f>Modellek!H77</f>
        <v>63.808900000000001</v>
      </c>
      <c r="C128" s="53">
        <v>1</v>
      </c>
      <c r="D128" s="77">
        <f>Modellek!F77</f>
        <v>0.71</v>
      </c>
      <c r="E128" s="77">
        <f>Modellek!G77</f>
        <v>0.79558799999999996</v>
      </c>
      <c r="F128" s="75">
        <f t="shared" si="2"/>
        <v>0.9443186173241217</v>
      </c>
      <c r="G128" s="15">
        <f t="shared" si="3"/>
        <v>1.1866190693650491</v>
      </c>
      <c r="I128" s="71">
        <f t="shared" ref="I128:J128" si="87">1-D128</f>
        <v>0.29000000000000004</v>
      </c>
      <c r="J128" s="3">
        <f t="shared" si="87"/>
        <v>0.20441200000000004</v>
      </c>
      <c r="K128" s="16">
        <f t="shared" si="5"/>
        <v>0.23719162015023337</v>
      </c>
      <c r="L128" s="17">
        <f t="shared" si="6"/>
        <v>2.9717279433008157</v>
      </c>
      <c r="O128" s="71">
        <f t="shared" si="7"/>
        <v>-0.91803543742055083</v>
      </c>
      <c r="P128" s="3">
        <f t="shared" si="8"/>
        <v>0.91803543742055083</v>
      </c>
      <c r="Q128" s="2"/>
      <c r="R128" s="71">
        <f t="shared" si="9"/>
        <v>1225.1932223926351</v>
      </c>
      <c r="S128" s="2">
        <f t="shared" si="10"/>
        <v>-5.729165143131814E-2</v>
      </c>
      <c r="T128" s="3">
        <f t="shared" si="11"/>
        <v>-1.4388869406856857</v>
      </c>
      <c r="U128" s="2"/>
      <c r="V128" s="71">
        <f t="shared" si="12"/>
        <v>1225.1932223926351</v>
      </c>
      <c r="W128" s="2">
        <f t="shared" si="13"/>
        <v>-2.061586315735911E-2</v>
      </c>
      <c r="X128" s="2">
        <f t="shared" si="14"/>
        <v>97.702497513793276</v>
      </c>
      <c r="Y128" s="2">
        <f t="shared" si="15"/>
        <v>13.131169693380379</v>
      </c>
      <c r="Z128" s="2">
        <f t="shared" si="16"/>
        <v>13.657901811621002</v>
      </c>
      <c r="AA128" s="3">
        <f t="shared" si="17"/>
        <v>1.0401131148663898</v>
      </c>
    </row>
    <row r="129" spans="1:27" ht="15.75" customHeight="1">
      <c r="A129" s="2">
        <f t="shared" si="1"/>
        <v>2.9679852336798652E-3</v>
      </c>
      <c r="B129" s="2">
        <f>Modellek!H78</f>
        <v>63.7789</v>
      </c>
      <c r="C129" s="53">
        <v>1</v>
      </c>
      <c r="D129" s="77">
        <f>Modellek!F78</f>
        <v>0.72</v>
      </c>
      <c r="E129" s="77">
        <f>Modellek!G78</f>
        <v>0.797682</v>
      </c>
      <c r="F129" s="75">
        <f t="shared" si="2"/>
        <v>0.9433868385102131</v>
      </c>
      <c r="G129" s="15">
        <f t="shared" si="3"/>
        <v>1.1743768531011498</v>
      </c>
      <c r="I129" s="71">
        <f t="shared" ref="I129:J129" si="88">1-D129</f>
        <v>0.28000000000000003</v>
      </c>
      <c r="J129" s="3">
        <f t="shared" si="88"/>
        <v>0.202318</v>
      </c>
      <c r="K129" s="16">
        <f t="shared" si="5"/>
        <v>0.23687088825713415</v>
      </c>
      <c r="L129" s="17">
        <f t="shared" si="6"/>
        <v>3.0504562676773905</v>
      </c>
      <c r="O129" s="71">
        <f t="shared" si="7"/>
        <v>-0.95455350625971802</v>
      </c>
      <c r="P129" s="3">
        <f t="shared" si="8"/>
        <v>0.95455350625971802</v>
      </c>
      <c r="Q129" s="2"/>
      <c r="R129" s="71">
        <f t="shared" si="9"/>
        <v>1198.9605403243863</v>
      </c>
      <c r="S129" s="2">
        <f t="shared" si="10"/>
        <v>-5.82788593526632E-2</v>
      </c>
      <c r="T129" s="3">
        <f t="shared" si="11"/>
        <v>-1.4402400615773308</v>
      </c>
      <c r="U129" s="2"/>
      <c r="V129" s="71">
        <f t="shared" si="12"/>
        <v>1198.9605403243863</v>
      </c>
      <c r="W129" s="2">
        <f t="shared" si="13"/>
        <v>-1.721534509180643E-2</v>
      </c>
      <c r="X129" s="2">
        <f t="shared" si="14"/>
        <v>97.47824737808341</v>
      </c>
      <c r="Y129" s="2">
        <f t="shared" si="15"/>
        <v>12.794491706582319</v>
      </c>
      <c r="Z129" s="2">
        <f t="shared" si="16"/>
        <v>13.317964758603864</v>
      </c>
      <c r="AA129" s="3">
        <f t="shared" si="17"/>
        <v>1.0409139389063995</v>
      </c>
    </row>
    <row r="130" spans="1:27" ht="15.75" customHeight="1">
      <c r="A130" s="2">
        <f t="shared" si="1"/>
        <v>2.9682389527340603E-3</v>
      </c>
      <c r="B130" s="2">
        <f>Modellek!H79</f>
        <v>63.750100000000003</v>
      </c>
      <c r="C130" s="53">
        <v>1</v>
      </c>
      <c r="D130" s="77">
        <f>Modellek!F79</f>
        <v>0.73</v>
      </c>
      <c r="E130" s="77">
        <f>Modellek!G79</f>
        <v>0.79988999999999999</v>
      </c>
      <c r="F130" s="75">
        <f t="shared" si="2"/>
        <v>0.94249301478032776</v>
      </c>
      <c r="G130" s="15">
        <f t="shared" si="3"/>
        <v>1.1625971851714865</v>
      </c>
      <c r="I130" s="71">
        <f t="shared" ref="I130:J130" si="89">1-D130</f>
        <v>0.27</v>
      </c>
      <c r="J130" s="3">
        <f t="shared" si="89"/>
        <v>0.20011000000000001</v>
      </c>
      <c r="K130" s="16">
        <f t="shared" si="5"/>
        <v>0.23656333158514234</v>
      </c>
      <c r="L130" s="17">
        <f t="shared" si="6"/>
        <v>3.1329798375002973</v>
      </c>
      <c r="O130" s="71">
        <f t="shared" si="7"/>
        <v>-0.99132812129179371</v>
      </c>
      <c r="P130" s="3">
        <f t="shared" si="8"/>
        <v>0.99132812129179371</v>
      </c>
      <c r="Q130" s="2"/>
      <c r="R130" s="71">
        <f t="shared" si="9"/>
        <v>1171.6951914812239</v>
      </c>
      <c r="S130" s="2">
        <f t="shared" si="10"/>
        <v>-5.9226771061093135E-2</v>
      </c>
      <c r="T130" s="3">
        <f t="shared" si="11"/>
        <v>-1.4415393200692881</v>
      </c>
      <c r="U130" s="2"/>
      <c r="V130" s="71">
        <f t="shared" si="12"/>
        <v>1171.6951914812239</v>
      </c>
      <c r="W130" s="2">
        <f t="shared" si="13"/>
        <v>-1.4136111411929511E-2</v>
      </c>
      <c r="X130" s="2">
        <f t="shared" si="14"/>
        <v>97.253997242373529</v>
      </c>
      <c r="Y130" s="2">
        <f t="shared" si="15"/>
        <v>12.454914926079253</v>
      </c>
      <c r="Z130" s="2">
        <f t="shared" si="16"/>
        <v>12.975121689655566</v>
      </c>
      <c r="AA130" s="3">
        <f t="shared" si="17"/>
        <v>1.0417671872239815</v>
      </c>
    </row>
    <row r="131" spans="1:27" ht="15.75" customHeight="1">
      <c r="A131" s="2">
        <f t="shared" si="1"/>
        <v>2.9684821408693203E-3</v>
      </c>
      <c r="B131" s="2">
        <f>Modellek!H80</f>
        <v>63.722499999999997</v>
      </c>
      <c r="C131" s="53">
        <v>1</v>
      </c>
      <c r="D131" s="77">
        <f>Modellek!F80</f>
        <v>0.74</v>
      </c>
      <c r="E131" s="77">
        <f>Modellek!G80</f>
        <v>0.80222000000000004</v>
      </c>
      <c r="F131" s="75">
        <f t="shared" si="2"/>
        <v>0.94163706205810549</v>
      </c>
      <c r="G131" s="15">
        <f t="shared" si="3"/>
        <v>1.1512727405945986</v>
      </c>
      <c r="I131" s="71">
        <f t="shared" ref="I131:J131" si="90">1-D131</f>
        <v>0.26</v>
      </c>
      <c r="J131" s="3">
        <f t="shared" si="90"/>
        <v>0.19777999999999996</v>
      </c>
      <c r="K131" s="16">
        <f t="shared" si="5"/>
        <v>0.2362689074920751</v>
      </c>
      <c r="L131" s="17">
        <f t="shared" si="6"/>
        <v>3.2196039494440147</v>
      </c>
      <c r="O131" s="71">
        <f t="shared" si="7"/>
        <v>-1.0283902935727112</v>
      </c>
      <c r="P131" s="3">
        <f t="shared" si="8"/>
        <v>1.0283902935727112</v>
      </c>
      <c r="Q131" s="2"/>
      <c r="R131" s="71">
        <f t="shared" si="9"/>
        <v>1143.408144366718</v>
      </c>
      <c r="S131" s="2">
        <f t="shared" si="10"/>
        <v>-6.013536308627198E-2</v>
      </c>
      <c r="T131" s="3">
        <f t="shared" si="11"/>
        <v>-1.4427846840981644</v>
      </c>
      <c r="U131" s="2"/>
      <c r="V131" s="71">
        <f t="shared" si="12"/>
        <v>1143.408144366718</v>
      </c>
      <c r="W131" s="2">
        <f t="shared" si="13"/>
        <v>-1.137464886868908E-2</v>
      </c>
      <c r="X131" s="2">
        <f t="shared" si="14"/>
        <v>97.029747106663649</v>
      </c>
      <c r="Y131" s="2">
        <f t="shared" si="15"/>
        <v>12.112427557837716</v>
      </c>
      <c r="Z131" s="2">
        <f t="shared" si="16"/>
        <v>12.62936077620833</v>
      </c>
      <c r="AA131" s="3">
        <f t="shared" si="17"/>
        <v>1.0426779203344847</v>
      </c>
    </row>
    <row r="132" spans="1:27" ht="15.75" customHeight="1">
      <c r="A132" s="2">
        <f t="shared" si="1"/>
        <v>2.9687130302455452E-3</v>
      </c>
      <c r="B132" s="2">
        <f>Modellek!H81</f>
        <v>63.696300000000001</v>
      </c>
      <c r="C132" s="53">
        <v>1</v>
      </c>
      <c r="D132" s="77">
        <f>Modellek!F81</f>
        <v>0.75</v>
      </c>
      <c r="E132" s="77">
        <f>Modellek!G81</f>
        <v>0.80468399999999995</v>
      </c>
      <c r="F132" s="75">
        <f t="shared" si="2"/>
        <v>0.94082509592431685</v>
      </c>
      <c r="G132" s="15">
        <f t="shared" si="3"/>
        <v>1.1403947499358675</v>
      </c>
      <c r="I132" s="71">
        <f t="shared" ref="I132:J132" si="91">1-D132</f>
        <v>0.25</v>
      </c>
      <c r="J132" s="3">
        <f t="shared" si="91"/>
        <v>0.19531600000000005</v>
      </c>
      <c r="K132" s="16">
        <f t="shared" si="5"/>
        <v>0.23598970540876335</v>
      </c>
      <c r="L132" s="17">
        <f t="shared" si="6"/>
        <v>3.3105850894925877</v>
      </c>
      <c r="O132" s="71">
        <f t="shared" si="7"/>
        <v>-1.0657504636234749</v>
      </c>
      <c r="P132" s="3">
        <f t="shared" si="8"/>
        <v>1.0657504636234749</v>
      </c>
      <c r="Q132" s="2"/>
      <c r="R132" s="71">
        <f t="shared" si="9"/>
        <v>1114.0887261995658</v>
      </c>
      <c r="S132" s="2">
        <f t="shared" si="10"/>
        <v>-6.0998027103925954E-2</v>
      </c>
      <c r="T132" s="3">
        <f t="shared" si="11"/>
        <v>-1.4439670960572648</v>
      </c>
      <c r="U132" s="2"/>
      <c r="V132" s="71">
        <f t="shared" si="12"/>
        <v>1114.0887261995658</v>
      </c>
      <c r="W132" s="2">
        <f t="shared" si="13"/>
        <v>-8.9282040946888561E-3</v>
      </c>
      <c r="X132" s="2">
        <f t="shared" si="14"/>
        <v>96.805496970953783</v>
      </c>
      <c r="Y132" s="2">
        <f t="shared" si="15"/>
        <v>11.766816511159123</v>
      </c>
      <c r="Z132" s="2">
        <f t="shared" si="16"/>
        <v>12.280470080090993</v>
      </c>
      <c r="AA132" s="3">
        <f t="shared" si="17"/>
        <v>1.0436527219103606</v>
      </c>
    </row>
    <row r="133" spans="1:27" ht="15.75" customHeight="1">
      <c r="A133" s="2">
        <f t="shared" si="1"/>
        <v>2.9689280892958568E-3</v>
      </c>
      <c r="B133" s="2">
        <f>Modellek!H82</f>
        <v>63.671900000000001</v>
      </c>
      <c r="C133" s="53">
        <v>1</v>
      </c>
      <c r="D133" s="77">
        <f>Modellek!F82</f>
        <v>0.76</v>
      </c>
      <c r="E133" s="77">
        <f>Modellek!G82</f>
        <v>0.80729200000000001</v>
      </c>
      <c r="F133" s="75">
        <f t="shared" si="2"/>
        <v>0.94006941161088298</v>
      </c>
      <c r="G133" s="15">
        <f t="shared" si="3"/>
        <v>1.1299445579973346</v>
      </c>
      <c r="I133" s="71">
        <f t="shared" ref="I133:J133" si="92">1-D133</f>
        <v>0.24</v>
      </c>
      <c r="J133" s="3">
        <f t="shared" si="92"/>
        <v>0.19270799999999999</v>
      </c>
      <c r="K133" s="16">
        <f t="shared" si="5"/>
        <v>0.23572993672865258</v>
      </c>
      <c r="L133" s="17">
        <f t="shared" si="6"/>
        <v>3.4062283778757863</v>
      </c>
      <c r="O133" s="71">
        <f t="shared" si="7"/>
        <v>-1.1034370638282716</v>
      </c>
      <c r="P133" s="3">
        <f t="shared" si="8"/>
        <v>1.1034370638282716</v>
      </c>
      <c r="Q133" s="2"/>
      <c r="R133" s="71">
        <f t="shared" si="9"/>
        <v>1083.7122205760172</v>
      </c>
      <c r="S133" s="2">
        <f t="shared" si="10"/>
        <v>-6.1801564305046824E-2</v>
      </c>
      <c r="T133" s="3">
        <f t="shared" si="11"/>
        <v>-1.4450684651043213</v>
      </c>
      <c r="U133" s="2"/>
      <c r="V133" s="71">
        <f t="shared" si="12"/>
        <v>1083.7122205760172</v>
      </c>
      <c r="W133" s="2">
        <f t="shared" si="13"/>
        <v>-6.7921573766748858E-3</v>
      </c>
      <c r="X133" s="2">
        <f t="shared" si="14"/>
        <v>96.581246835243917</v>
      </c>
      <c r="Y133" s="2">
        <f t="shared" si="15"/>
        <v>11.417667385756406</v>
      </c>
      <c r="Z133" s="2">
        <f t="shared" si="16"/>
        <v>11.928037552256626</v>
      </c>
      <c r="AA133" s="3">
        <f t="shared" si="17"/>
        <v>1.044700038042526</v>
      </c>
    </row>
    <row r="134" spans="1:27" ht="15.75" customHeight="1">
      <c r="A134" s="2">
        <f t="shared" si="1"/>
        <v>2.9691255479892343E-3</v>
      </c>
      <c r="B134" s="2">
        <f>Modellek!H83</f>
        <v>63.649500000000003</v>
      </c>
      <c r="C134" s="53">
        <v>1</v>
      </c>
      <c r="D134" s="77">
        <f>Modellek!F83</f>
        <v>0.77</v>
      </c>
      <c r="E134" s="77">
        <f>Modellek!G83</f>
        <v>0.81005700000000003</v>
      </c>
      <c r="F134" s="75">
        <f t="shared" si="2"/>
        <v>0.93937609119827215</v>
      </c>
      <c r="G134" s="15">
        <f t="shared" si="3"/>
        <v>1.1199157481005442</v>
      </c>
      <c r="I134" s="71">
        <f t="shared" ref="I134:J134" si="93">1-D134</f>
        <v>0.22999999999999998</v>
      </c>
      <c r="J134" s="3">
        <f t="shared" si="93"/>
        <v>0.18994299999999997</v>
      </c>
      <c r="K134" s="16">
        <f t="shared" si="5"/>
        <v>0.23549167401794802</v>
      </c>
      <c r="L134" s="17">
        <f t="shared" si="6"/>
        <v>3.5068718835972144</v>
      </c>
      <c r="O134" s="71">
        <f t="shared" si="7"/>
        <v>-1.1414709813002422</v>
      </c>
      <c r="P134" s="3">
        <f t="shared" si="8"/>
        <v>1.1414709813002422</v>
      </c>
      <c r="Q134" s="2"/>
      <c r="R134" s="71">
        <f t="shared" si="9"/>
        <v>1052.2737538639458</v>
      </c>
      <c r="S134" s="2">
        <f t="shared" si="10"/>
        <v>-6.2539356853992339E-2</v>
      </c>
      <c r="T134" s="3">
        <f t="shared" si="11"/>
        <v>-1.4460797206391927</v>
      </c>
      <c r="U134" s="2"/>
      <c r="V134" s="71">
        <f t="shared" si="12"/>
        <v>1052.2737538639458</v>
      </c>
      <c r="W134" s="2">
        <f t="shared" si="13"/>
        <v>-4.961857258293477E-3</v>
      </c>
      <c r="X134" s="2">
        <f t="shared" si="14"/>
        <v>96.356996699534037</v>
      </c>
      <c r="Y134" s="2">
        <f t="shared" si="15"/>
        <v>11.064766858244441</v>
      </c>
      <c r="Z134" s="2">
        <f t="shared" si="16"/>
        <v>11.571851031491803</v>
      </c>
      <c r="AA134" s="3">
        <f t="shared" si="17"/>
        <v>1.0458287264199815</v>
      </c>
    </row>
    <row r="135" spans="1:27" ht="15.75" customHeight="1">
      <c r="A135" s="2">
        <f t="shared" si="1"/>
        <v>2.9693045176186657E-3</v>
      </c>
      <c r="B135" s="2">
        <f>Modellek!H84</f>
        <v>63.629199999999997</v>
      </c>
      <c r="C135" s="53">
        <v>1</v>
      </c>
      <c r="D135" s="77">
        <f>Modellek!F84</f>
        <v>0.78</v>
      </c>
      <c r="E135" s="77">
        <f>Modellek!G84</f>
        <v>0.81299299999999997</v>
      </c>
      <c r="F135" s="75">
        <f t="shared" si="2"/>
        <v>0.93874811883132792</v>
      </c>
      <c r="G135" s="15">
        <f t="shared" si="3"/>
        <v>1.1103071175751626</v>
      </c>
      <c r="I135" s="71">
        <f t="shared" ref="I135:J135" si="94">1-D135</f>
        <v>0.21999999999999997</v>
      </c>
      <c r="J135" s="3">
        <f t="shared" si="94"/>
        <v>0.18700700000000003</v>
      </c>
      <c r="K135" s="16">
        <f t="shared" si="5"/>
        <v>0.23527592481122167</v>
      </c>
      <c r="L135" s="17">
        <f t="shared" si="6"/>
        <v>3.6129145762102874</v>
      </c>
      <c r="O135" s="71">
        <f t="shared" si="7"/>
        <v>-1.1798781488798014</v>
      </c>
      <c r="P135" s="3">
        <f t="shared" si="8"/>
        <v>1.1798781488798014</v>
      </c>
      <c r="Q135" s="2"/>
      <c r="R135" s="71">
        <f t="shared" si="9"/>
        <v>1019.7811285857905</v>
      </c>
      <c r="S135" s="2">
        <f t="shared" si="10"/>
        <v>-6.3208079813839885E-2</v>
      </c>
      <c r="T135" s="3">
        <f t="shared" si="11"/>
        <v>-1.446996305477944</v>
      </c>
      <c r="U135" s="2"/>
      <c r="V135" s="71">
        <f t="shared" si="12"/>
        <v>1019.7811285857905</v>
      </c>
      <c r="W135" s="2">
        <f t="shared" si="13"/>
        <v>-3.4316371515412947E-3</v>
      </c>
      <c r="X135" s="2">
        <f t="shared" si="14"/>
        <v>96.132746563824156</v>
      </c>
      <c r="Y135" s="2">
        <f t="shared" si="15"/>
        <v>10.70800209665946</v>
      </c>
      <c r="Z135" s="2">
        <f t="shared" si="16"/>
        <v>11.21179824310866</v>
      </c>
      <c r="AA135" s="3">
        <f t="shared" si="17"/>
        <v>1.0470485662872973</v>
      </c>
    </row>
    <row r="136" spans="1:27" ht="15.75" customHeight="1">
      <c r="A136" s="2">
        <f t="shared" si="1"/>
        <v>2.9694605826378613E-3</v>
      </c>
      <c r="B136" s="2">
        <f>Modellek!H85</f>
        <v>63.611499999999999</v>
      </c>
      <c r="C136" s="53">
        <v>1</v>
      </c>
      <c r="D136" s="77">
        <f>Modellek!F85</f>
        <v>0.79</v>
      </c>
      <c r="E136" s="77">
        <f>Modellek!G85</f>
        <v>0.81611599999999995</v>
      </c>
      <c r="F136" s="75">
        <f t="shared" si="2"/>
        <v>0.93820084732870279</v>
      </c>
      <c r="G136" s="15">
        <f t="shared" si="3"/>
        <v>1.1011056223083591</v>
      </c>
      <c r="I136" s="71">
        <f t="shared" ref="I136:J136" si="95">1-D136</f>
        <v>0.20999999999999996</v>
      </c>
      <c r="J136" s="3">
        <f t="shared" si="95"/>
        <v>0.18388400000000005</v>
      </c>
      <c r="K136" s="16">
        <f t="shared" si="5"/>
        <v>0.23508794528083377</v>
      </c>
      <c r="L136" s="17">
        <f t="shared" si="6"/>
        <v>3.7247256306233263</v>
      </c>
      <c r="O136" s="71">
        <f t="shared" si="7"/>
        <v>-1.2186784067025618</v>
      </c>
      <c r="P136" s="3">
        <f t="shared" si="8"/>
        <v>1.2186784067025618</v>
      </c>
      <c r="Q136" s="2"/>
      <c r="R136" s="71">
        <f t="shared" si="9"/>
        <v>986.20622447450251</v>
      </c>
      <c r="S136" s="2">
        <f t="shared" si="10"/>
        <v>-6.379122994525098E-2</v>
      </c>
      <c r="T136" s="3">
        <f t="shared" si="11"/>
        <v>-1.4477955996089282</v>
      </c>
      <c r="U136" s="2"/>
      <c r="V136" s="71">
        <f t="shared" si="12"/>
        <v>986.20622447450251</v>
      </c>
      <c r="W136" s="2">
        <f t="shared" si="13"/>
        <v>-2.1948959593788078E-3</v>
      </c>
      <c r="X136" s="2">
        <f t="shared" si="14"/>
        <v>95.90849642811429</v>
      </c>
      <c r="Y136" s="2">
        <f t="shared" si="15"/>
        <v>10.346857767605131</v>
      </c>
      <c r="Z136" s="2">
        <f t="shared" si="16"/>
        <v>10.847366797618065</v>
      </c>
      <c r="AA136" s="3">
        <f t="shared" si="17"/>
        <v>1.0483730463155656</v>
      </c>
    </row>
    <row r="137" spans="1:27" ht="15.75" customHeight="1">
      <c r="A137" s="2">
        <f t="shared" si="1"/>
        <v>2.9695902084295976E-3</v>
      </c>
      <c r="B137" s="2">
        <f>Modellek!H86</f>
        <v>63.596800000000002</v>
      </c>
      <c r="C137" s="53">
        <v>1</v>
      </c>
      <c r="D137" s="77">
        <f>Modellek!F86</f>
        <v>0.8</v>
      </c>
      <c r="E137" s="77">
        <f>Modellek!G86</f>
        <v>0.819442</v>
      </c>
      <c r="F137" s="75">
        <f t="shared" si="2"/>
        <v>0.93774652547977655</v>
      </c>
      <c r="G137" s="15">
        <f t="shared" si="3"/>
        <v>1.0923021010138523</v>
      </c>
      <c r="I137" s="71">
        <f t="shared" ref="I137:J137" si="96">1-D137</f>
        <v>0.19999999999999996</v>
      </c>
      <c r="J137" s="3">
        <f t="shared" si="96"/>
        <v>0.180558</v>
      </c>
      <c r="K137" s="16">
        <f t="shared" si="5"/>
        <v>0.2349319234868272</v>
      </c>
      <c r="L137" s="17">
        <f t="shared" si="6"/>
        <v>3.8427727769002846</v>
      </c>
      <c r="O137" s="71">
        <f t="shared" si="7"/>
        <v>-1.2579066950025777</v>
      </c>
      <c r="P137" s="3">
        <f t="shared" si="8"/>
        <v>1.2579066950025777</v>
      </c>
      <c r="Q137" s="2"/>
      <c r="R137" s="71">
        <f t="shared" si="9"/>
        <v>951.53513858858037</v>
      </c>
      <c r="S137" s="2">
        <f t="shared" si="10"/>
        <v>-6.4275595193864998E-2</v>
      </c>
      <c r="T137" s="3">
        <f t="shared" si="11"/>
        <v>-1.4484594940955433</v>
      </c>
      <c r="U137" s="2"/>
      <c r="V137" s="71">
        <f t="shared" si="12"/>
        <v>951.53513858858037</v>
      </c>
      <c r="W137" s="2">
        <f t="shared" si="13"/>
        <v>-1.2435476312431006E-3</v>
      </c>
      <c r="X137" s="2">
        <f t="shared" si="14"/>
        <v>95.68424629240441</v>
      </c>
      <c r="Y137" s="2">
        <f t="shared" si="15"/>
        <v>9.9809190324716823</v>
      </c>
      <c r="Z137" s="2">
        <f t="shared" si="16"/>
        <v>10.478144189384807</v>
      </c>
      <c r="AA137" s="3">
        <f t="shared" si="17"/>
        <v>1.0498175724395182</v>
      </c>
    </row>
    <row r="138" spans="1:27" ht="15.75" customHeight="1">
      <c r="A138" s="2">
        <f t="shared" si="1"/>
        <v>2.9696916242520459E-3</v>
      </c>
      <c r="B138" s="2">
        <f>Modellek!H87</f>
        <v>63.585299999999997</v>
      </c>
      <c r="C138" s="53">
        <v>1</v>
      </c>
      <c r="D138" s="77">
        <f>Modellek!F87</f>
        <v>0.81</v>
      </c>
      <c r="E138" s="77">
        <f>Modellek!G87</f>
        <v>0.82299299999999997</v>
      </c>
      <c r="F138" s="75">
        <f t="shared" si="2"/>
        <v>0.93739122490981597</v>
      </c>
      <c r="G138" s="15">
        <f t="shared" si="3"/>
        <v>1.0839025518278043</v>
      </c>
      <c r="I138" s="71">
        <f t="shared" ref="I138:J138" si="97">1-D138</f>
        <v>0.18999999999999995</v>
      </c>
      <c r="J138" s="3">
        <f t="shared" si="97"/>
        <v>0.17700700000000003</v>
      </c>
      <c r="K138" s="16">
        <f t="shared" si="5"/>
        <v>0.23480992682931501</v>
      </c>
      <c r="L138" s="17">
        <f t="shared" si="6"/>
        <v>3.9675315352015876</v>
      </c>
      <c r="O138" s="71">
        <f t="shared" si="7"/>
        <v>-1.2975761196291586</v>
      </c>
      <c r="P138" s="3">
        <f t="shared" si="8"/>
        <v>1.2975761196291586</v>
      </c>
      <c r="Q138" s="2"/>
      <c r="R138" s="71">
        <f t="shared" si="9"/>
        <v>915.77571243589273</v>
      </c>
      <c r="S138" s="2">
        <f t="shared" si="10"/>
        <v>-6.4654554632059699E-2</v>
      </c>
      <c r="T138" s="3">
        <f t="shared" si="11"/>
        <v>-1.4489789141138913</v>
      </c>
      <c r="U138" s="2"/>
      <c r="V138" s="71">
        <f t="shared" si="12"/>
        <v>915.77571243589273</v>
      </c>
      <c r="W138" s="2">
        <f t="shared" si="13"/>
        <v>-5.6871806539506888E-4</v>
      </c>
      <c r="X138" s="2">
        <f t="shared" si="14"/>
        <v>95.45999615669453</v>
      </c>
      <c r="Y138" s="2">
        <f t="shared" si="15"/>
        <v>9.6099721589741058</v>
      </c>
      <c r="Z138" s="2">
        <f t="shared" si="16"/>
        <v>10.103917795263044</v>
      </c>
      <c r="AA138" s="3">
        <f t="shared" si="17"/>
        <v>1.051399278594962</v>
      </c>
    </row>
    <row r="139" spans="1:27" ht="15.75" customHeight="1">
      <c r="A139" s="2">
        <f t="shared" si="1"/>
        <v>2.9697577687378351E-3</v>
      </c>
      <c r="B139" s="2">
        <f>Modellek!H88</f>
        <v>63.577800000000003</v>
      </c>
      <c r="C139" s="53">
        <v>1</v>
      </c>
      <c r="D139" s="77">
        <f>Modellek!F88</f>
        <v>0.82</v>
      </c>
      <c r="E139" s="77">
        <f>Modellek!G88</f>
        <v>0.826789</v>
      </c>
      <c r="F139" s="75">
        <f t="shared" si="2"/>
        <v>0.93715956449668603</v>
      </c>
      <c r="G139" s="15">
        <f t="shared" si="3"/>
        <v>1.0758885748919318</v>
      </c>
      <c r="I139" s="71">
        <f t="shared" ref="I139:J139" si="98">1-D139</f>
        <v>0.18000000000000005</v>
      </c>
      <c r="J139" s="3">
        <f t="shared" si="98"/>
        <v>0.173211</v>
      </c>
      <c r="K139" s="16">
        <f t="shared" si="5"/>
        <v>0.23473039273040938</v>
      </c>
      <c r="L139" s="17">
        <f t="shared" si="6"/>
        <v>4.0995259375658559</v>
      </c>
      <c r="O139" s="71">
        <f t="shared" si="7"/>
        <v>-1.3377244405969793</v>
      </c>
      <c r="P139" s="3">
        <f t="shared" si="8"/>
        <v>1.3377244405969793</v>
      </c>
      <c r="Q139" s="2"/>
      <c r="R139" s="71">
        <f t="shared" si="9"/>
        <v>878.88471777921472</v>
      </c>
      <c r="S139" s="2">
        <f t="shared" si="10"/>
        <v>-6.4901718289207266E-2</v>
      </c>
      <c r="T139" s="3">
        <f t="shared" si="11"/>
        <v>-1.4493176884272065</v>
      </c>
      <c r="U139" s="2"/>
      <c r="V139" s="71">
        <f t="shared" si="12"/>
        <v>878.88471777921472</v>
      </c>
      <c r="W139" s="2">
        <f t="shared" si="13"/>
        <v>-1.59292162329433E-4</v>
      </c>
      <c r="X139" s="2">
        <f t="shared" si="14"/>
        <v>95.235746020984664</v>
      </c>
      <c r="Y139" s="2">
        <f t="shared" si="15"/>
        <v>9.2331997351466271</v>
      </c>
      <c r="Z139" s="2">
        <f t="shared" si="16"/>
        <v>9.7238748732124805</v>
      </c>
      <c r="AA139" s="3">
        <f t="shared" si="17"/>
        <v>1.0531424806286898</v>
      </c>
    </row>
    <row r="140" spans="1:27" ht="15.75" customHeight="1">
      <c r="A140" s="2">
        <f t="shared" si="1"/>
        <v>2.9697859912818968E-3</v>
      </c>
      <c r="B140" s="2">
        <f>Modellek!H89</f>
        <v>63.574599999999997</v>
      </c>
      <c r="C140" s="53">
        <v>1</v>
      </c>
      <c r="D140" s="77">
        <f>Modellek!F89</f>
        <v>0.83</v>
      </c>
      <c r="E140" s="77">
        <f>Modellek!G89</f>
        <v>0.83085600000000004</v>
      </c>
      <c r="F140" s="75">
        <f t="shared" si="2"/>
        <v>0.9370607364986242</v>
      </c>
      <c r="G140" s="15">
        <f t="shared" si="3"/>
        <v>1.0682672812027212</v>
      </c>
      <c r="I140" s="71">
        <f t="shared" ref="I140:J140" si="99">1-D140</f>
        <v>0.17000000000000004</v>
      </c>
      <c r="J140" s="3">
        <f t="shared" si="99"/>
        <v>0.16914399999999996</v>
      </c>
      <c r="K140" s="16">
        <f t="shared" si="5"/>
        <v>0.23469646513334511</v>
      </c>
      <c r="L140" s="17">
        <f t="shared" si="6"/>
        <v>4.239368093239297</v>
      </c>
      <c r="O140" s="71">
        <f t="shared" si="7"/>
        <v>-1.3783762509979356</v>
      </c>
      <c r="P140" s="3">
        <f t="shared" si="8"/>
        <v>1.3783762509979356</v>
      </c>
      <c r="Q140" s="2"/>
      <c r="R140" s="71">
        <f t="shared" si="9"/>
        <v>840.87174515124502</v>
      </c>
      <c r="S140" s="2">
        <f t="shared" si="10"/>
        <v>-6.5007178675161814E-2</v>
      </c>
      <c r="T140" s="3">
        <f t="shared" si="11"/>
        <v>-1.4494622374514261</v>
      </c>
      <c r="U140" s="2"/>
      <c r="V140" s="71">
        <f t="shared" si="12"/>
        <v>840.87174515124502</v>
      </c>
      <c r="W140" s="2">
        <f t="shared" si="13"/>
        <v>-2.6034716818693461E-6</v>
      </c>
      <c r="X140" s="2">
        <f t="shared" si="14"/>
        <v>95.011495885274798</v>
      </c>
      <c r="Y140" s="2">
        <f t="shared" si="15"/>
        <v>8.8502872816496971</v>
      </c>
      <c r="Z140" s="2">
        <f t="shared" si="16"/>
        <v>9.3377025608959912</v>
      </c>
      <c r="AA140" s="3">
        <f t="shared" si="17"/>
        <v>1.05507338504784</v>
      </c>
    </row>
    <row r="141" spans="1:27" ht="15.75" customHeight="1">
      <c r="A141" s="2">
        <f t="shared" si="1"/>
        <v>2.9697701160348584E-3</v>
      </c>
      <c r="B141" s="2">
        <f>Modellek!H90</f>
        <v>63.5764</v>
      </c>
      <c r="C141" s="53">
        <v>1</v>
      </c>
      <c r="D141" s="77">
        <f>Modellek!F90</f>
        <v>0.84</v>
      </c>
      <c r="E141" s="77">
        <f>Modellek!G90</f>
        <v>0.83522200000000002</v>
      </c>
      <c r="F141" s="75">
        <f t="shared" si="2"/>
        <v>0.93711632623353791</v>
      </c>
      <c r="G141" s="15">
        <f t="shared" si="3"/>
        <v>1.0610335952189069</v>
      </c>
      <c r="I141" s="71">
        <f t="shared" ref="I141:J141" si="100">1-D141</f>
        <v>0.16000000000000003</v>
      </c>
      <c r="J141" s="3">
        <f t="shared" si="100"/>
        <v>0.16477799999999998</v>
      </c>
      <c r="K141" s="16">
        <f t="shared" si="5"/>
        <v>0.23471554889510052</v>
      </c>
      <c r="L141" s="17">
        <f t="shared" si="6"/>
        <v>4.3877046273584011</v>
      </c>
      <c r="O141" s="71">
        <f t="shared" si="7"/>
        <v>-1.4195627035567402</v>
      </c>
      <c r="P141" s="3">
        <f t="shared" si="8"/>
        <v>1.4195627035567402</v>
      </c>
      <c r="Q141" s="2"/>
      <c r="R141" s="71">
        <f t="shared" si="9"/>
        <v>801.7151654255731</v>
      </c>
      <c r="S141" s="2">
        <f t="shared" si="10"/>
        <v>-6.4947856921592842E-2</v>
      </c>
      <c r="T141" s="3">
        <f t="shared" si="11"/>
        <v>-1.4493809282339558</v>
      </c>
      <c r="U141" s="2"/>
      <c r="V141" s="71">
        <f t="shared" si="12"/>
        <v>801.7151654255731</v>
      </c>
      <c r="W141" s="2">
        <f t="shared" si="13"/>
        <v>-8.359290063398965E-5</v>
      </c>
      <c r="X141" s="2">
        <f t="shared" si="14"/>
        <v>94.787245749564917</v>
      </c>
      <c r="Y141" s="2">
        <f t="shared" si="15"/>
        <v>8.4605178790447368</v>
      </c>
      <c r="Z141" s="2">
        <f t="shared" si="16"/>
        <v>8.9446878742560898</v>
      </c>
      <c r="AA141" s="3">
        <f t="shared" si="17"/>
        <v>1.0572269927365274</v>
      </c>
    </row>
    <row r="142" spans="1:27" ht="15.75" customHeight="1">
      <c r="A142" s="2">
        <f t="shared" si="1"/>
        <v>2.9697030890851535E-3</v>
      </c>
      <c r="B142" s="2">
        <f>Modellek!H91</f>
        <v>63.584000000000003</v>
      </c>
      <c r="C142" s="53">
        <v>1</v>
      </c>
      <c r="D142" s="77">
        <f>Modellek!F91</f>
        <v>0.85</v>
      </c>
      <c r="E142" s="77">
        <f>Modellek!G91</f>
        <v>0.83992100000000003</v>
      </c>
      <c r="F142" s="75">
        <f t="shared" si="2"/>
        <v>0.93735106719466832</v>
      </c>
      <c r="G142" s="15">
        <f t="shared" si="3"/>
        <v>1.0541859795375472</v>
      </c>
      <c r="I142" s="71">
        <f t="shared" ref="I142:J142" si="101">1-D142</f>
        <v>0.15000000000000002</v>
      </c>
      <c r="J142" s="3">
        <f t="shared" si="101"/>
        <v>0.16007899999999997</v>
      </c>
      <c r="K142" s="16">
        <f t="shared" si="5"/>
        <v>0.23479613928224527</v>
      </c>
      <c r="L142" s="17">
        <f t="shared" si="6"/>
        <v>4.5451911457985021</v>
      </c>
      <c r="O142" s="71">
        <f t="shared" si="7"/>
        <v>-1.4613008972987636</v>
      </c>
      <c r="P142" s="3">
        <f t="shared" si="8"/>
        <v>1.4613008972987636</v>
      </c>
      <c r="Q142" s="2"/>
      <c r="R142" s="71">
        <f t="shared" si="9"/>
        <v>761.39223253372995</v>
      </c>
      <c r="S142" s="2">
        <f t="shared" si="10"/>
        <v>-6.4697395416441539E-2</v>
      </c>
      <c r="T142" s="3">
        <f t="shared" si="11"/>
        <v>-1.4490376337432518</v>
      </c>
      <c r="U142" s="2"/>
      <c r="V142" s="71">
        <f t="shared" si="12"/>
        <v>761.39223253372995</v>
      </c>
      <c r="W142" s="2">
        <f t="shared" si="13"/>
        <v>-3.8441084301196922E-4</v>
      </c>
      <c r="X142" s="2">
        <f t="shared" si="14"/>
        <v>94.562995613855037</v>
      </c>
      <c r="Y142" s="2">
        <f t="shared" si="15"/>
        <v>8.0630740034165829</v>
      </c>
      <c r="Z142" s="2">
        <f t="shared" si="16"/>
        <v>8.544017706071827</v>
      </c>
      <c r="AA142" s="3">
        <f t="shared" si="17"/>
        <v>1.0596476855416994</v>
      </c>
    </row>
    <row r="143" spans="1:27" ht="15.75" customHeight="1">
      <c r="A143" s="2">
        <f t="shared" si="1"/>
        <v>2.9695769807895098E-3</v>
      </c>
      <c r="B143" s="2">
        <f>Modellek!H92</f>
        <v>63.598300000000002</v>
      </c>
      <c r="C143" s="53">
        <v>1</v>
      </c>
      <c r="D143" s="77">
        <f>Modellek!F92</f>
        <v>0.86</v>
      </c>
      <c r="E143" s="77">
        <f>Modellek!G92</f>
        <v>0.84498899999999999</v>
      </c>
      <c r="F143" s="75">
        <f t="shared" si="2"/>
        <v>0.93779287688123525</v>
      </c>
      <c r="G143" s="15">
        <f t="shared" si="3"/>
        <v>1.0477210619308657</v>
      </c>
      <c r="I143" s="71">
        <f t="shared" ref="I143:J143" si="102">1-D143</f>
        <v>0.14000000000000001</v>
      </c>
      <c r="J143" s="3">
        <f t="shared" si="102"/>
        <v>0.15501100000000001</v>
      </c>
      <c r="K143" s="16">
        <f t="shared" si="5"/>
        <v>0.23494784005518138</v>
      </c>
      <c r="L143" s="17">
        <f t="shared" si="6"/>
        <v>4.7126265485623504</v>
      </c>
      <c r="O143" s="71">
        <f t="shared" si="7"/>
        <v>-1.5036280180282304</v>
      </c>
      <c r="P143" s="3">
        <f t="shared" si="8"/>
        <v>1.5036280180282304</v>
      </c>
      <c r="Q143" s="2"/>
      <c r="R143" s="71">
        <f t="shared" si="9"/>
        <v>719.88025470260141</v>
      </c>
      <c r="S143" s="2">
        <f t="shared" si="10"/>
        <v>-6.4226167918266547E-2</v>
      </c>
      <c r="T143" s="3">
        <f t="shared" si="11"/>
        <v>-1.4483917466861198</v>
      </c>
      <c r="U143" s="2"/>
      <c r="V143" s="71">
        <f t="shared" si="12"/>
        <v>719.88025470260141</v>
      </c>
      <c r="W143" s="2">
        <f t="shared" si="13"/>
        <v>-8.8403823013766605E-4</v>
      </c>
      <c r="X143" s="2">
        <f t="shared" si="14"/>
        <v>94.338745478145171</v>
      </c>
      <c r="Y143" s="2">
        <f t="shared" si="15"/>
        <v>7.6570375755903139</v>
      </c>
      <c r="Z143" s="2">
        <f t="shared" si="16"/>
        <v>8.1347788244949015</v>
      </c>
      <c r="AA143" s="3">
        <f t="shared" si="17"/>
        <v>1.0623924388757824</v>
      </c>
    </row>
    <row r="144" spans="1:27" ht="15.75" customHeight="1">
      <c r="A144" s="2">
        <f t="shared" si="1"/>
        <v>2.9693847523874599E-3</v>
      </c>
      <c r="B144" s="2">
        <f>Modellek!H93</f>
        <v>63.620100000000001</v>
      </c>
      <c r="C144" s="53">
        <v>1</v>
      </c>
      <c r="D144" s="77">
        <f>Modellek!F93</f>
        <v>0.87</v>
      </c>
      <c r="E144" s="77">
        <f>Modellek!G93</f>
        <v>0.85046900000000003</v>
      </c>
      <c r="F144" s="75">
        <f t="shared" si="2"/>
        <v>0.93846672174104895</v>
      </c>
      <c r="G144" s="15">
        <f t="shared" si="3"/>
        <v>1.0416464985557359</v>
      </c>
      <c r="I144" s="71">
        <f t="shared" ref="I144:J144" si="103">1-D144</f>
        <v>0.13</v>
      </c>
      <c r="J144" s="3">
        <f t="shared" si="103"/>
        <v>0.14953099999999997</v>
      </c>
      <c r="K144" s="16">
        <f t="shared" si="5"/>
        <v>0.23517926405856757</v>
      </c>
      <c r="L144" s="17">
        <f t="shared" si="6"/>
        <v>4.8909008459691972</v>
      </c>
      <c r="O144" s="71">
        <f t="shared" si="7"/>
        <v>-1.5465738756532401</v>
      </c>
      <c r="P144" s="3">
        <f t="shared" si="8"/>
        <v>1.5465738756532401</v>
      </c>
      <c r="Q144" s="2"/>
      <c r="R144" s="71">
        <f t="shared" si="9"/>
        <v>677.17767627875344</v>
      </c>
      <c r="S144" s="2">
        <f t="shared" si="10"/>
        <v>-6.3507882570886992E-2</v>
      </c>
      <c r="T144" s="3">
        <f t="shared" si="11"/>
        <v>-1.4474072298605467</v>
      </c>
      <c r="U144" s="2"/>
      <c r="V144" s="71">
        <f t="shared" si="12"/>
        <v>677.17767627875344</v>
      </c>
      <c r="W144" s="2">
        <f t="shared" si="13"/>
        <v>-1.557560937294044E-3</v>
      </c>
      <c r="X144" s="2">
        <f t="shared" si="14"/>
        <v>94.114495342435305</v>
      </c>
      <c r="Y144" s="2">
        <f t="shared" si="15"/>
        <v>7.2415912019180988</v>
      </c>
      <c r="Z144" s="2">
        <f t="shared" si="16"/>
        <v>7.7161578715649739</v>
      </c>
      <c r="AA144" s="3">
        <f t="shared" si="17"/>
        <v>1.0655334796475635</v>
      </c>
    </row>
    <row r="145" spans="1:27" ht="15.75" customHeight="1">
      <c r="A145" s="2">
        <f t="shared" si="1"/>
        <v>2.9691158507437342E-3</v>
      </c>
      <c r="B145" s="2">
        <f>Modellek!H94</f>
        <v>63.650599999999997</v>
      </c>
      <c r="C145" s="53">
        <v>1</v>
      </c>
      <c r="D145" s="77">
        <f>Modellek!F94</f>
        <v>0.88</v>
      </c>
      <c r="E145" s="77">
        <f>Modellek!G94</f>
        <v>0.85641</v>
      </c>
      <c r="F145" s="75">
        <f t="shared" si="2"/>
        <v>0.93941012874112573</v>
      </c>
      <c r="G145" s="15">
        <f t="shared" si="3"/>
        <v>1.0359619851260575</v>
      </c>
      <c r="I145" s="71">
        <f t="shared" ref="I145:J145" si="104">1-D145</f>
        <v>0.12</v>
      </c>
      <c r="J145" s="3">
        <f t="shared" si="104"/>
        <v>0.14359</v>
      </c>
      <c r="K145" s="16">
        <f t="shared" si="5"/>
        <v>0.23550336965043575</v>
      </c>
      <c r="L145" s="17">
        <f t="shared" si="6"/>
        <v>5.0809605616660836</v>
      </c>
      <c r="O145" s="71">
        <f t="shared" si="7"/>
        <v>-1.5901698813875633</v>
      </c>
      <c r="P145" s="3">
        <f t="shared" si="8"/>
        <v>1.5901698813875633</v>
      </c>
      <c r="Q145" s="2"/>
      <c r="R145" s="71">
        <f t="shared" si="9"/>
        <v>633.2585648434482</v>
      </c>
      <c r="S145" s="2">
        <f t="shared" si="10"/>
        <v>-6.2503123308636221E-2</v>
      </c>
      <c r="T145" s="3">
        <f t="shared" si="11"/>
        <v>-1.4460300571336109</v>
      </c>
      <c r="U145" s="2"/>
      <c r="V145" s="71">
        <f t="shared" si="12"/>
        <v>633.2585648434482</v>
      </c>
      <c r="W145" s="2">
        <f t="shared" si="13"/>
        <v>-2.3755203308385778E-3</v>
      </c>
      <c r="X145" s="2">
        <f t="shared" si="14"/>
        <v>93.890245206725425</v>
      </c>
      <c r="Y145" s="2">
        <f t="shared" si="15"/>
        <v>6.8155152954564864</v>
      </c>
      <c r="Z145" s="2">
        <f t="shared" si="16"/>
        <v>7.2869413617037821</v>
      </c>
      <c r="AA145" s="3">
        <f t="shared" si="17"/>
        <v>1.0691695412321309</v>
      </c>
    </row>
    <row r="146" spans="1:27" ht="15.75" customHeight="1">
      <c r="A146" s="2">
        <f t="shared" si="1"/>
        <v>2.9687579785370676E-3</v>
      </c>
      <c r="B146" s="2">
        <f>Modellek!H95</f>
        <v>63.691200000000002</v>
      </c>
      <c r="C146" s="53">
        <v>1</v>
      </c>
      <c r="D146" s="77">
        <f>Modellek!F95</f>
        <v>0.89</v>
      </c>
      <c r="E146" s="77">
        <f>Modellek!G95</f>
        <v>0.86287000000000003</v>
      </c>
      <c r="F146" s="75">
        <f t="shared" si="2"/>
        <v>0.94066710582868218</v>
      </c>
      <c r="G146" s="15">
        <f t="shared" si="3"/>
        <v>1.0306694556715543</v>
      </c>
      <c r="I146" s="71">
        <f t="shared" ref="I146:J146" si="105">1-D146</f>
        <v>0.10999999999999999</v>
      </c>
      <c r="J146" s="3">
        <f t="shared" si="105"/>
        <v>0.13712999999999997</v>
      </c>
      <c r="K146" s="16">
        <f t="shared" si="5"/>
        <v>0.23593538944562681</v>
      </c>
      <c r="L146" s="17">
        <f t="shared" si="6"/>
        <v>5.2838040387479079</v>
      </c>
      <c r="O146" s="71">
        <f t="shared" si="7"/>
        <v>-1.634437752120498</v>
      </c>
      <c r="P146" s="3">
        <f t="shared" si="8"/>
        <v>1.634437752120498</v>
      </c>
      <c r="Q146" s="2"/>
      <c r="R146" s="71">
        <f t="shared" si="9"/>
        <v>588.09528534526146</v>
      </c>
      <c r="S146" s="2">
        <f t="shared" si="10"/>
        <v>-6.1165968375071059E-2</v>
      </c>
      <c r="T146" s="3">
        <f t="shared" si="11"/>
        <v>-1.4441972849748224</v>
      </c>
      <c r="U146" s="2"/>
      <c r="V146" s="71">
        <f t="shared" si="12"/>
        <v>588.09528534526146</v>
      </c>
      <c r="W146" s="2">
        <f t="shared" si="13"/>
        <v>-3.3027123941181923E-3</v>
      </c>
      <c r="X146" s="2">
        <f t="shared" si="14"/>
        <v>93.665995071015544</v>
      </c>
      <c r="Y146" s="2">
        <f t="shared" si="15"/>
        <v>6.3773893981203846</v>
      </c>
      <c r="Z146" s="2">
        <f t="shared" si="16"/>
        <v>6.8457156801868564</v>
      </c>
      <c r="AA146" s="3">
        <f t="shared" si="17"/>
        <v>1.0734354220560065</v>
      </c>
    </row>
    <row r="147" spans="1:27" ht="15.75" customHeight="1">
      <c r="A147" s="2">
        <f t="shared" si="1"/>
        <v>2.9682979838726435E-3</v>
      </c>
      <c r="B147" s="2">
        <f>Modellek!H96</f>
        <v>63.743400000000001</v>
      </c>
      <c r="C147" s="53">
        <v>1</v>
      </c>
      <c r="D147" s="77">
        <f>Modellek!F96</f>
        <v>0.9</v>
      </c>
      <c r="E147" s="77">
        <f>Modellek!G96</f>
        <v>0.86991499999999999</v>
      </c>
      <c r="F147" s="75">
        <f t="shared" si="2"/>
        <v>0.94228517264349809</v>
      </c>
      <c r="G147" s="15">
        <f t="shared" si="3"/>
        <v>1.0257746277706874</v>
      </c>
      <c r="I147" s="71">
        <f t="shared" ref="I147:J147" si="106">1-D147</f>
        <v>9.9999999999999978E-2</v>
      </c>
      <c r="J147" s="3">
        <f t="shared" si="106"/>
        <v>0.13008500000000001</v>
      </c>
      <c r="K147" s="16">
        <f t="shared" si="5"/>
        <v>0.23649183049941191</v>
      </c>
      <c r="L147" s="17">
        <f t="shared" si="6"/>
        <v>5.5006128425363734</v>
      </c>
      <c r="O147" s="71">
        <f t="shared" si="7"/>
        <v>-1.6794114503693809</v>
      </c>
      <c r="P147" s="3">
        <f t="shared" si="8"/>
        <v>1.6794114503693809</v>
      </c>
      <c r="Q147" s="2"/>
      <c r="R147" s="71">
        <f t="shared" si="9"/>
        <v>541.66996458133008</v>
      </c>
      <c r="S147" s="2">
        <f t="shared" si="10"/>
        <v>-5.9447319175517398E-2</v>
      </c>
      <c r="T147" s="3">
        <f t="shared" si="11"/>
        <v>-1.4418416149896516</v>
      </c>
      <c r="U147" s="2"/>
      <c r="V147" s="71">
        <f t="shared" si="12"/>
        <v>541.66996458133008</v>
      </c>
      <c r="W147" s="2">
        <f t="shared" si="13"/>
        <v>-4.2975421426502368E-3</v>
      </c>
      <c r="X147" s="2">
        <f t="shared" si="14"/>
        <v>93.441744935305678</v>
      </c>
      <c r="Y147" s="2">
        <f t="shared" si="15"/>
        <v>5.9256929234651592</v>
      </c>
      <c r="Z147" s="2">
        <f t="shared" si="16"/>
        <v>6.3909670815942832</v>
      </c>
      <c r="AA147" s="3">
        <f t="shared" si="17"/>
        <v>1.0785181014504961</v>
      </c>
    </row>
    <row r="148" spans="1:27" ht="15.75" customHeight="1">
      <c r="A148" s="2">
        <f t="shared" si="1"/>
        <v>2.9677201083811388E-3</v>
      </c>
      <c r="B148" s="2">
        <f>Modellek!H97</f>
        <v>63.808999999999997</v>
      </c>
      <c r="C148" s="53">
        <v>1</v>
      </c>
      <c r="D148" s="77">
        <f>Modellek!F97</f>
        <v>0.91</v>
      </c>
      <c r="E148" s="77">
        <f>Modellek!G97</f>
        <v>0.87762399999999996</v>
      </c>
      <c r="F148" s="75">
        <f t="shared" si="2"/>
        <v>0.94432172446958884</v>
      </c>
      <c r="G148" s="15">
        <f t="shared" si="3"/>
        <v>1.0212853872060172</v>
      </c>
      <c r="I148" s="71">
        <f t="shared" ref="I148:J148" si="107">1-D148</f>
        <v>8.9999999999999969E-2</v>
      </c>
      <c r="J148" s="3">
        <f t="shared" si="107"/>
        <v>0.12237600000000004</v>
      </c>
      <c r="K148" s="16">
        <f t="shared" si="5"/>
        <v>0.23719268987181522</v>
      </c>
      <c r="L148" s="17">
        <f t="shared" si="6"/>
        <v>5.732610621634957</v>
      </c>
      <c r="O148" s="71">
        <f t="shared" si="7"/>
        <v>-1.7251090153731095</v>
      </c>
      <c r="P148" s="3">
        <f t="shared" si="8"/>
        <v>1.7251090153731095</v>
      </c>
      <c r="Q148" s="2"/>
      <c r="R148" s="71">
        <f t="shared" si="9"/>
        <v>493.96157033846998</v>
      </c>
      <c r="S148" s="2">
        <f t="shared" si="10"/>
        <v>-5.7288361079631388E-2</v>
      </c>
      <c r="T148" s="3">
        <f t="shared" si="11"/>
        <v>-1.4388824307490826</v>
      </c>
      <c r="U148" s="2"/>
      <c r="V148" s="71">
        <f t="shared" si="12"/>
        <v>493.96157033846998</v>
      </c>
      <c r="W148" s="2">
        <f t="shared" si="13"/>
        <v>-5.3099984996291989E-3</v>
      </c>
      <c r="X148" s="2">
        <f t="shared" si="14"/>
        <v>93.217494799595798</v>
      </c>
      <c r="Y148" s="2">
        <f t="shared" si="15"/>
        <v>5.4586042112395612</v>
      </c>
      <c r="Z148" s="2">
        <f t="shared" si="16"/>
        <v>5.920881688239092</v>
      </c>
      <c r="AA148" s="76">
        <f t="shared" si="17"/>
        <v>1.0846878540942164</v>
      </c>
    </row>
    <row r="149" spans="1:27" ht="15.75" customHeight="1">
      <c r="A149" s="2">
        <f t="shared" si="1"/>
        <v>2.9670060031432464E-3</v>
      </c>
      <c r="B149" s="2">
        <f>Modellek!H98</f>
        <v>63.890099999999997</v>
      </c>
      <c r="C149" s="53">
        <v>1</v>
      </c>
      <c r="D149" s="77">
        <f>Modellek!F98</f>
        <v>0.92</v>
      </c>
      <c r="E149" s="77">
        <f>Modellek!G98</f>
        <v>0.88608799999999999</v>
      </c>
      <c r="F149" s="75">
        <f t="shared" si="2"/>
        <v>0.94684428180982372</v>
      </c>
      <c r="G149" s="15">
        <f t="shared" si="3"/>
        <v>1.0172096393652106</v>
      </c>
      <c r="I149" s="71">
        <f t="shared" ref="I149:J149" si="108">1-D149</f>
        <v>7.999999999999996E-2</v>
      </c>
      <c r="J149" s="3">
        <f t="shared" si="108"/>
        <v>0.11391200000000001</v>
      </c>
      <c r="K149" s="16">
        <f t="shared" si="5"/>
        <v>0.2380615817071928</v>
      </c>
      <c r="L149" s="17">
        <f t="shared" si="6"/>
        <v>5.9812254870731172</v>
      </c>
      <c r="O149" s="71">
        <f t="shared" si="7"/>
        <v>-1.771562247023198</v>
      </c>
      <c r="P149" s="3">
        <f t="shared" si="8"/>
        <v>1.771562247023198</v>
      </c>
      <c r="Q149" s="2"/>
      <c r="R149" s="71">
        <f t="shared" si="9"/>
        <v>444.94860542314757</v>
      </c>
      <c r="S149" s="2">
        <f t="shared" si="10"/>
        <v>-5.4620632463636347E-2</v>
      </c>
      <c r="T149" s="3">
        <f t="shared" si="11"/>
        <v>-1.4352258921109311</v>
      </c>
      <c r="U149" s="2"/>
      <c r="V149" s="71">
        <f t="shared" si="12"/>
        <v>444.94860542314757</v>
      </c>
      <c r="W149" s="2">
        <f t="shared" si="13"/>
        <v>-6.2808425810184781E-3</v>
      </c>
      <c r="X149" s="2">
        <f t="shared" si="14"/>
        <v>92.993244663885918</v>
      </c>
      <c r="Y149" s="2">
        <f t="shared" si="15"/>
        <v>4.9740008413787971</v>
      </c>
      <c r="Z149" s="2">
        <f t="shared" si="16"/>
        <v>5.4333454885714332</v>
      </c>
      <c r="AA149" s="3">
        <f t="shared" si="17"/>
        <v>1.0923491293711374</v>
      </c>
    </row>
    <row r="150" spans="1:27" ht="15.75" customHeight="1">
      <c r="A150" s="2">
        <f t="shared" si="1"/>
        <v>2.9661303507508463E-3</v>
      </c>
      <c r="B150" s="2">
        <f>Modellek!H99</f>
        <v>63.989600000000003</v>
      </c>
      <c r="C150" s="53">
        <v>1</v>
      </c>
      <c r="D150" s="77">
        <f>Modellek!F99</f>
        <v>0.93</v>
      </c>
      <c r="E150" s="77">
        <f>Modellek!G99</f>
        <v>0.89541599999999999</v>
      </c>
      <c r="F150" s="75">
        <f t="shared" si="2"/>
        <v>0.94994643085824704</v>
      </c>
      <c r="G150" s="15">
        <f t="shared" si="3"/>
        <v>1.013544418874162</v>
      </c>
      <c r="I150" s="71">
        <f t="shared" ref="I150:J150" si="109">1-D150</f>
        <v>6.9999999999999951E-2</v>
      </c>
      <c r="J150" s="3">
        <f t="shared" si="109"/>
        <v>0.10458400000000001</v>
      </c>
      <c r="K150" s="16">
        <f t="shared" si="5"/>
        <v>0.23913129223361979</v>
      </c>
      <c r="L150" s="17">
        <f t="shared" si="6"/>
        <v>6.247852921722691</v>
      </c>
      <c r="O150" s="71">
        <f t="shared" si="7"/>
        <v>-1.8187843590467225</v>
      </c>
      <c r="P150" s="3">
        <f t="shared" si="8"/>
        <v>1.8187843590467225</v>
      </c>
      <c r="Q150" s="2"/>
      <c r="R150" s="71">
        <f t="shared" si="9"/>
        <v>394.57086886423696</v>
      </c>
      <c r="S150" s="2">
        <f t="shared" si="10"/>
        <v>-5.1349684547712007E-2</v>
      </c>
      <c r="T150" s="3">
        <f t="shared" si="11"/>
        <v>-1.4307425379929248</v>
      </c>
      <c r="U150" s="2"/>
      <c r="V150" s="71">
        <f t="shared" si="12"/>
        <v>394.57086886423696</v>
      </c>
      <c r="W150" s="2">
        <f t="shared" si="13"/>
        <v>-7.1387659992033087E-3</v>
      </c>
      <c r="X150" s="2">
        <f t="shared" si="14"/>
        <v>92.768994528176052</v>
      </c>
      <c r="Y150" s="2">
        <f t="shared" si="15"/>
        <v>4.4689573229131794</v>
      </c>
      <c r="Z150" s="2">
        <f t="shared" si="16"/>
        <v>4.9254443355613375</v>
      </c>
      <c r="AA150" s="3">
        <f t="shared" si="17"/>
        <v>1.1021462009287186</v>
      </c>
    </row>
    <row r="151" spans="1:27" ht="15.75" customHeight="1">
      <c r="A151" s="2">
        <f t="shared" si="1"/>
        <v>2.9650723373872796E-3</v>
      </c>
      <c r="B151" s="2">
        <f>Modellek!H100</f>
        <v>64.109899999999996</v>
      </c>
      <c r="C151" s="53">
        <v>1</v>
      </c>
      <c r="D151" s="77">
        <f>Modellek!F100</f>
        <v>0.94</v>
      </c>
      <c r="E151" s="77">
        <f>Modellek!G100</f>
        <v>0.90573800000000004</v>
      </c>
      <c r="F151" s="75">
        <f t="shared" si="2"/>
        <v>0.95370779077344048</v>
      </c>
      <c r="G151" s="15">
        <f t="shared" si="3"/>
        <v>1.0103210576148949</v>
      </c>
      <c r="I151" s="71">
        <f t="shared" ref="I151:J151" si="110">1-D151</f>
        <v>6.0000000000000053E-2</v>
      </c>
      <c r="J151" s="3">
        <f t="shared" si="110"/>
        <v>9.4261999999999957E-2</v>
      </c>
      <c r="K151" s="16">
        <f t="shared" si="5"/>
        <v>0.24043005851855542</v>
      </c>
      <c r="L151" s="17">
        <f t="shared" si="6"/>
        <v>6.5342634070526797</v>
      </c>
      <c r="O151" s="71">
        <f t="shared" si="7"/>
        <v>-1.8667914664917138</v>
      </c>
      <c r="P151" s="3">
        <f t="shared" si="8"/>
        <v>1.8667914664917138</v>
      </c>
      <c r="Q151" s="2"/>
      <c r="R151" s="71">
        <f t="shared" si="9"/>
        <v>342.85832343476022</v>
      </c>
      <c r="S151" s="2">
        <f t="shared" si="10"/>
        <v>-4.7397953432586223E-2</v>
      </c>
      <c r="T151" s="3">
        <f t="shared" si="11"/>
        <v>-1.4253260487024402</v>
      </c>
      <c r="U151" s="2"/>
      <c r="V151" s="71">
        <f t="shared" si="12"/>
        <v>342.85832343476022</v>
      </c>
      <c r="W151" s="2">
        <f t="shared" si="13"/>
        <v>-7.7979919922477846E-3</v>
      </c>
      <c r="X151" s="2">
        <f t="shared" si="14"/>
        <v>92.544744392466171</v>
      </c>
      <c r="Y151" s="2">
        <f t="shared" si="15"/>
        <v>3.941052840169136</v>
      </c>
      <c r="Z151" s="2">
        <f t="shared" si="16"/>
        <v>4.3947639450574343</v>
      </c>
      <c r="AA151" s="3">
        <f t="shared" si="17"/>
        <v>1.1151243394312944</v>
      </c>
    </row>
    <row r="152" spans="1:27" ht="15.75" customHeight="1">
      <c r="A152" s="2">
        <f t="shared" si="1"/>
        <v>2.9637989738142438E-3</v>
      </c>
      <c r="B152" s="2">
        <f>Modellek!H101</f>
        <v>64.254800000000003</v>
      </c>
      <c r="C152" s="53">
        <v>1</v>
      </c>
      <c r="D152" s="77">
        <f>Modellek!F101</f>
        <v>0.95</v>
      </c>
      <c r="E152" s="77">
        <f>Modellek!G101</f>
        <v>0.91720800000000002</v>
      </c>
      <c r="F152" s="75">
        <f t="shared" si="2"/>
        <v>0.95825392221276351</v>
      </c>
      <c r="G152" s="15">
        <f t="shared" si="3"/>
        <v>1.0075430769265241</v>
      </c>
      <c r="I152" s="71">
        <f t="shared" ref="I152:J152" si="111">1-D152</f>
        <v>5.0000000000000044E-2</v>
      </c>
      <c r="J152" s="3">
        <f t="shared" si="111"/>
        <v>8.2791999999999977E-2</v>
      </c>
      <c r="K152" s="16">
        <f t="shared" si="5"/>
        <v>0.2420023402111649</v>
      </c>
      <c r="L152" s="17">
        <f t="shared" si="6"/>
        <v>6.8422478830376408</v>
      </c>
      <c r="O152" s="71">
        <f t="shared" si="7"/>
        <v>-1.9156015453365696</v>
      </c>
      <c r="P152" s="3">
        <f t="shared" si="8"/>
        <v>1.9156015453365696</v>
      </c>
      <c r="Q152" s="2"/>
      <c r="R152" s="71">
        <f t="shared" si="9"/>
        <v>289.76100243459996</v>
      </c>
      <c r="S152" s="2">
        <f t="shared" si="10"/>
        <v>-4.2642481630174353E-2</v>
      </c>
      <c r="T152" s="3">
        <f t="shared" si="11"/>
        <v>-1.4188078825781378</v>
      </c>
      <c r="U152" s="2"/>
      <c r="V152" s="71">
        <f t="shared" si="12"/>
        <v>289.76100243459996</v>
      </c>
      <c r="W152" s="2">
        <f t="shared" si="13"/>
        <v>-8.1559042314510513E-3</v>
      </c>
      <c r="X152" s="2">
        <f t="shared" si="14"/>
        <v>92.320494256756305</v>
      </c>
      <c r="Y152" s="2">
        <f t="shared" si="15"/>
        <v>3.386461619252966</v>
      </c>
      <c r="Z152" s="2">
        <f t="shared" si="16"/>
        <v>3.8374898941206084</v>
      </c>
      <c r="AA152" s="3">
        <f t="shared" si="17"/>
        <v>1.1331857040113558</v>
      </c>
    </row>
    <row r="153" spans="1:27" ht="15.75" customHeight="1">
      <c r="A153" s="2">
        <f t="shared" si="1"/>
        <v>2.9622730824761996E-3</v>
      </c>
      <c r="B153" s="2">
        <f>Modellek!H102</f>
        <v>64.428600000000003</v>
      </c>
      <c r="C153" s="53">
        <v>1</v>
      </c>
      <c r="D153" s="77">
        <f>Modellek!F102</f>
        <v>0.96</v>
      </c>
      <c r="E153" s="77">
        <f>Modellek!G102</f>
        <v>0.93001500000000004</v>
      </c>
      <c r="F153" s="75">
        <f t="shared" si="2"/>
        <v>0.9637293384638137</v>
      </c>
      <c r="G153" s="15">
        <f t="shared" si="3"/>
        <v>1.0052258308792532</v>
      </c>
      <c r="I153" s="71">
        <f t="shared" ref="I153:J153" si="112">1-D153</f>
        <v>4.0000000000000036E-2</v>
      </c>
      <c r="J153" s="3">
        <f t="shared" si="112"/>
        <v>6.9984999999999964E-2</v>
      </c>
      <c r="K153" s="16">
        <f t="shared" si="5"/>
        <v>0.2438996952910906</v>
      </c>
      <c r="L153" s="17">
        <f t="shared" si="6"/>
        <v>7.1735431973863131</v>
      </c>
      <c r="O153" s="71">
        <f t="shared" si="7"/>
        <v>-1.9651874787280699</v>
      </c>
      <c r="P153" s="3">
        <f t="shared" si="8"/>
        <v>1.9651874787280699</v>
      </c>
      <c r="Q153" s="2"/>
      <c r="R153" s="71">
        <f t="shared" si="9"/>
        <v>235.25082111685595</v>
      </c>
      <c r="S153" s="2">
        <f t="shared" si="10"/>
        <v>-3.6944793023059634E-2</v>
      </c>
      <c r="T153" s="3">
        <f t="shared" si="11"/>
        <v>-1.4109982230800646</v>
      </c>
      <c r="U153" s="2"/>
      <c r="V153" s="71">
        <f t="shared" si="12"/>
        <v>235.25082111685595</v>
      </c>
      <c r="W153" s="2">
        <f t="shared" si="13"/>
        <v>-8.0872074655509753E-3</v>
      </c>
      <c r="X153" s="2">
        <f t="shared" si="14"/>
        <v>92.096244121046425</v>
      </c>
      <c r="Y153" s="2">
        <f t="shared" si="15"/>
        <v>2.8008591488002574</v>
      </c>
      <c r="Z153" s="2">
        <f t="shared" si="16"/>
        <v>3.2493076193356956</v>
      </c>
      <c r="AA153" s="3">
        <f t="shared" si="17"/>
        <v>1.1601110397599002</v>
      </c>
    </row>
    <row r="154" spans="1:27" ht="15.75" customHeight="1">
      <c r="A154" s="2">
        <f t="shared" si="1"/>
        <v>2.9604507463888425E-3</v>
      </c>
      <c r="B154" s="2">
        <f>Modellek!H103</f>
        <v>64.636399999999995</v>
      </c>
      <c r="C154" s="53">
        <v>1</v>
      </c>
      <c r="D154" s="77">
        <f>Modellek!F103</f>
        <v>0.97</v>
      </c>
      <c r="E154" s="77">
        <f>Modellek!G103</f>
        <v>0.94438500000000003</v>
      </c>
      <c r="F154" s="75">
        <f t="shared" si="2"/>
        <v>0.97030830671033907</v>
      </c>
      <c r="G154" s="15">
        <f t="shared" si="3"/>
        <v>1.0033849826618007</v>
      </c>
      <c r="I154" s="71">
        <f t="shared" ref="I154:J154" si="113">1-D154</f>
        <v>3.0000000000000027E-2</v>
      </c>
      <c r="J154" s="3">
        <f t="shared" si="113"/>
        <v>5.561499999999997E-2</v>
      </c>
      <c r="K154" s="16">
        <f t="shared" si="5"/>
        <v>0.2461847551982031</v>
      </c>
      <c r="L154" s="17">
        <f t="shared" si="6"/>
        <v>7.530252357993537</v>
      </c>
      <c r="O154" s="71">
        <f t="shared" si="7"/>
        <v>-2.0155492884242365</v>
      </c>
      <c r="P154" s="3">
        <f t="shared" si="8"/>
        <v>2.0155492884242365</v>
      </c>
      <c r="Q154" s="2"/>
      <c r="R154" s="71">
        <f t="shared" si="9"/>
        <v>179.30158975908734</v>
      </c>
      <c r="S154" s="2">
        <f t="shared" si="10"/>
        <v>-3.0141416016344961E-2</v>
      </c>
      <c r="T154" s="3">
        <f t="shared" si="11"/>
        <v>-1.4016729875461562</v>
      </c>
      <c r="U154" s="2"/>
      <c r="V154" s="71">
        <f t="shared" si="12"/>
        <v>179.30158975908734</v>
      </c>
      <c r="W154" s="2">
        <f t="shared" si="13"/>
        <v>-7.4416180057568192E-3</v>
      </c>
      <c r="X154" s="2">
        <f t="shared" si="14"/>
        <v>91.871993985336559</v>
      </c>
      <c r="Y154" s="2">
        <f t="shared" si="15"/>
        <v>2.1791222179378154</v>
      </c>
      <c r="Z154" s="2">
        <f t="shared" si="16"/>
        <v>2.6251024150959097</v>
      </c>
      <c r="AA154" s="3">
        <f t="shared" si="17"/>
        <v>1.2046604791080244</v>
      </c>
    </row>
    <row r="155" spans="1:27" ht="15.75" customHeight="1">
      <c r="A155" s="2">
        <f t="shared" si="1"/>
        <v>2.9582805526778061E-3</v>
      </c>
      <c r="B155" s="2">
        <f>Modellek!H104</f>
        <v>64.884200000000007</v>
      </c>
      <c r="C155" s="53">
        <v>1</v>
      </c>
      <c r="D155" s="77">
        <f>Modellek!F104</f>
        <v>0.98</v>
      </c>
      <c r="E155" s="77">
        <f>Modellek!G104</f>
        <v>0.96059600000000001</v>
      </c>
      <c r="F155" s="75">
        <f t="shared" si="2"/>
        <v>0.97820000028635812</v>
      </c>
      <c r="G155" s="15">
        <f t="shared" si="3"/>
        <v>1.0020445713688984</v>
      </c>
      <c r="I155" s="71">
        <f t="shared" ref="I155:J155" si="114">1-D155</f>
        <v>2.0000000000000018E-2</v>
      </c>
      <c r="J155" s="3">
        <f t="shared" si="114"/>
        <v>3.9403999999999995E-2</v>
      </c>
      <c r="K155" s="16">
        <f t="shared" si="5"/>
        <v>0.24893335935191907</v>
      </c>
      <c r="L155" s="17">
        <f t="shared" si="6"/>
        <v>7.9145679997621796</v>
      </c>
      <c r="O155" s="71">
        <f t="shared" si="7"/>
        <v>-2.0666626278243787</v>
      </c>
      <c r="P155" s="3">
        <f t="shared" si="8"/>
        <v>2.0666626278243787</v>
      </c>
      <c r="Q155" s="2"/>
      <c r="R155" s="71">
        <f t="shared" si="9"/>
        <v>121.90387894350519</v>
      </c>
      <c r="S155" s="2">
        <f t="shared" si="10"/>
        <v>-2.2041130584140391E-2</v>
      </c>
      <c r="T155" s="3">
        <f t="shared" si="11"/>
        <v>-1.3905700514623884</v>
      </c>
      <c r="U155" s="2"/>
      <c r="V155" s="71">
        <f t="shared" si="12"/>
        <v>121.90387894350519</v>
      </c>
      <c r="W155" s="2">
        <f t="shared" si="13"/>
        <v>-6.0359723677672304E-3</v>
      </c>
      <c r="X155" s="2">
        <f t="shared" si="14"/>
        <v>91.647743849626679</v>
      </c>
      <c r="Y155" s="2">
        <f t="shared" si="15"/>
        <v>1.5152306917044658</v>
      </c>
      <c r="Z155" s="2">
        <f t="shared" si="16"/>
        <v>1.9588594318636297</v>
      </c>
      <c r="AA155" s="3">
        <f t="shared" si="17"/>
        <v>1.2927796688569784</v>
      </c>
    </row>
    <row r="156" spans="1:27" ht="15.75" customHeight="1">
      <c r="A156" s="70">
        <f t="shared" si="1"/>
        <v>2.9556932711573701E-3</v>
      </c>
      <c r="B156" s="2">
        <f>Modellek!H105</f>
        <v>65.180099999999996</v>
      </c>
      <c r="C156" s="53">
        <v>1</v>
      </c>
      <c r="D156" s="77">
        <f>Modellek!F105</f>
        <v>0.99</v>
      </c>
      <c r="E156" s="77">
        <f>Modellek!G105</f>
        <v>0.97899199999999997</v>
      </c>
      <c r="F156" s="19">
        <f t="shared" si="2"/>
        <v>0.98768984346024324</v>
      </c>
      <c r="G156" s="20">
        <f t="shared" si="3"/>
        <v>1.0012058083096131</v>
      </c>
      <c r="I156" s="67">
        <f t="shared" ref="I156:J156" si="115">1-D156</f>
        <v>1.0000000000000009E-2</v>
      </c>
      <c r="J156" s="68">
        <f t="shared" si="115"/>
        <v>2.1008000000000027E-2</v>
      </c>
      <c r="K156" s="21">
        <f t="shared" si="5"/>
        <v>0.25224950270080415</v>
      </c>
      <c r="L156" s="22">
        <f t="shared" si="6"/>
        <v>8.3282622066921661</v>
      </c>
      <c r="O156" s="67">
        <f t="shared" si="7"/>
        <v>-2.1184497338638071</v>
      </c>
      <c r="P156" s="68">
        <f t="shared" si="8"/>
        <v>2.1184497338638071</v>
      </c>
      <c r="Q156" s="2"/>
      <c r="R156" s="67">
        <f t="shared" si="9"/>
        <v>62.979120215824743</v>
      </c>
      <c r="S156" s="70">
        <f t="shared" si="10"/>
        <v>-1.2386554141840048E-2</v>
      </c>
      <c r="T156" s="68">
        <f t="shared" si="11"/>
        <v>-1.377336591204062</v>
      </c>
      <c r="U156" s="2"/>
      <c r="V156" s="67">
        <f t="shared" si="12"/>
        <v>62.979120215824743</v>
      </c>
      <c r="W156" s="70">
        <f t="shared" si="13"/>
        <v>-3.6464752671743804E-3</v>
      </c>
      <c r="X156" s="70">
        <f t="shared" si="14"/>
        <v>91.423493713916812</v>
      </c>
      <c r="Y156" s="70">
        <f t="shared" si="15"/>
        <v>0.80106547726827693</v>
      </c>
      <c r="Z156" s="70">
        <f t="shared" si="16"/>
        <v>1.2424636744053146</v>
      </c>
      <c r="AA156" s="3">
        <f t="shared" si="17"/>
        <v>1.55101388046612</v>
      </c>
    </row>
    <row r="157" spans="1:27" ht="15.75" customHeight="1"/>
    <row r="158" spans="1:27" ht="15.75" customHeight="1"/>
    <row r="159" spans="1:27" ht="15.75" customHeight="1">
      <c r="A159" s="2" t="s">
        <v>91</v>
      </c>
      <c r="B159" s="2">
        <f>COUNTA(B58:B156)</f>
        <v>99</v>
      </c>
    </row>
    <row r="160" spans="1:27" ht="15.75" customHeight="1">
      <c r="A160" s="2" t="s">
        <v>92</v>
      </c>
      <c r="B160" s="2">
        <f>MAX(B58:B156)-MIN(B58:B156)</f>
        <v>12.990699999999997</v>
      </c>
    </row>
    <row r="161" spans="1:2" ht="15.75" customHeight="1">
      <c r="A161" t="s">
        <v>93</v>
      </c>
      <c r="B161" s="3">
        <f>PRODUCT(D58:D156)</f>
        <v>9.3326215443944266E-43</v>
      </c>
    </row>
    <row r="162" spans="1:2" ht="15.75" customHeight="1">
      <c r="A162" t="s">
        <v>94</v>
      </c>
      <c r="B162" s="90">
        <f>SUM(D58:D156)</f>
        <v>49.5</v>
      </c>
    </row>
    <row r="163" spans="1:2" ht="15.75" customHeight="1">
      <c r="A163" t="s">
        <v>95</v>
      </c>
      <c r="B163">
        <f>_xlfn.STDEV.S(D58:D156)</f>
        <v>0.28722813232690142</v>
      </c>
    </row>
    <row r="164" spans="1:2" ht="15.75" customHeight="1"/>
    <row r="165" spans="1:2" ht="15.75" customHeight="1">
      <c r="A165" t="s">
        <v>96</v>
      </c>
      <c r="B165">
        <f>PRODUCT(E58:E156)</f>
        <v>3.1890062720571432E-11</v>
      </c>
    </row>
    <row r="166" spans="1:2" ht="15.75" customHeight="1">
      <c r="A166" t="s">
        <v>97</v>
      </c>
      <c r="B166" s="91">
        <f>SUM(E58:E156)</f>
        <v>77.758049999999997</v>
      </c>
    </row>
    <row r="167" spans="1:2" ht="15.75" customHeight="1">
      <c r="A167" t="s">
        <v>98</v>
      </c>
      <c r="B167">
        <f>_xlfn.STDEV.S(E58:E156)</f>
        <v>5.7997006089400449E-2</v>
      </c>
    </row>
    <row r="168" spans="1:2" ht="15.75" customHeight="1"/>
    <row r="169" spans="1:2" ht="15.75" customHeight="1"/>
    <row r="170" spans="1:2" ht="15.75" customHeight="1"/>
    <row r="171" spans="1:2" ht="15.75" customHeight="1"/>
    <row r="172" spans="1:2" ht="15.75" customHeight="1"/>
    <row r="173" spans="1:2" ht="15.75" customHeight="1"/>
    <row r="174" spans="1:2" ht="15.75" customHeight="1"/>
    <row r="175" spans="1:2" ht="15.75" customHeight="1"/>
    <row r="176" spans="1: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8" priority="1" operator="between">
      <formula>0.92</formula>
      <formula>1.08</formula>
    </cfRule>
  </conditionalFormatting>
  <conditionalFormatting sqref="AA58:AA156">
    <cfRule type="cellIs" dxfId="7" priority="2" operator="lessThan">
      <formula>0.92</formula>
    </cfRule>
  </conditionalFormatting>
  <conditionalFormatting sqref="AA58:AA156">
    <cfRule type="cellIs" dxfId="6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E1000"/>
  <sheetViews>
    <sheetView topLeftCell="A149" workbookViewId="0">
      <selection activeCell="B168" sqref="B168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-1.0264000000000001E-2</v>
      </c>
      <c r="Z6" s="65" t="s">
        <v>9</v>
      </c>
      <c r="AA6" s="69">
        <f>MAX(R58:R156)</f>
        <v>1659.468106363332</v>
      </c>
      <c r="AB6" s="69" t="s">
        <v>10</v>
      </c>
      <c r="AC6" s="66">
        <f>34*AA8*((ABS(T6-T7))/(T8+273.15))</f>
        <v>4.269365275290534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1.1354</v>
      </c>
      <c r="Z7" s="71" t="s">
        <v>13</v>
      </c>
      <c r="AA7" s="2">
        <f>-237.02+1.3863*AA6</f>
        <v>2063.5006358514875</v>
      </c>
      <c r="AB7" s="2" t="s">
        <v>14</v>
      </c>
      <c r="AC7" s="3">
        <f>ABS(W8-AC6)</f>
        <v>3.3653666844855312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0.90399859080500267</v>
      </c>
      <c r="Z8" s="67" t="s">
        <v>23</v>
      </c>
      <c r="AA8" s="70">
        <f>ABS(AA7/AA6)</f>
        <v>1.2434711025411505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15.339430082455269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30838.720699060064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42276.417135967524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90.929443311396327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113.29603949073436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19.653500000000001</v>
      </c>
      <c r="AB17" s="2"/>
      <c r="AC17" s="3"/>
    </row>
    <row r="18" spans="26:31">
      <c r="Z18" s="71" t="s">
        <v>28</v>
      </c>
      <c r="AA18" s="11">
        <v>20.174900000000001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1.3091161081037648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6" si="1">1/(273.15+B58)</f>
        <v>2.7744515186792721E-3</v>
      </c>
      <c r="B58" s="2">
        <f>Modellek!K7</f>
        <v>87.281599999999997</v>
      </c>
      <c r="C58" s="53">
        <v>1</v>
      </c>
      <c r="D58" s="77">
        <f>Modellek!I7</f>
        <v>0.01</v>
      </c>
      <c r="E58" s="77">
        <f>Modellek!J7</f>
        <v>0.37353799999999998</v>
      </c>
      <c r="F58" s="75">
        <f t="shared" ref="F58:F156" si="2">(10^($B$10-($C$10/($D$10+273.15+B58))))</f>
        <v>1.929453676900974</v>
      </c>
      <c r="G58" s="15">
        <f t="shared" ref="G58:G156" si="3">(C58*E58)/(F58*D58)</f>
        <v>19.359780671177582</v>
      </c>
      <c r="I58" s="71">
        <f t="shared" ref="I58:J58" si="4">1-D58</f>
        <v>0.99</v>
      </c>
      <c r="J58" s="3">
        <f t="shared" si="4"/>
        <v>0.62646200000000007</v>
      </c>
      <c r="K58" s="16">
        <f t="shared" ref="K58:K156" si="5">(10^($K$10-($L$10/($M$10+273.15+B58))))</f>
        <v>0.63174332300911518</v>
      </c>
      <c r="L58" s="17">
        <f t="shared" ref="L58:L156" si="6">(C58*J58)/(I58*K58)</f>
        <v>1.0016566474747985</v>
      </c>
      <c r="O58" s="71">
        <f t="shared" ref="O58:O156" si="7">LN(G58/L58)</f>
        <v>2.9615424760681219</v>
      </c>
      <c r="P58" s="3">
        <f t="shared" ref="P58:P156" si="8">ABS(O58)</f>
        <v>2.9615424760681219</v>
      </c>
      <c r="Q58" s="2"/>
      <c r="R58" s="71">
        <f t="shared" ref="R58:R156" si="9">8.314*(273.15+B58)*((D58*LN(G58))+(I58*LN(L58)))</f>
        <v>93.706669802338027</v>
      </c>
      <c r="S58" s="2">
        <f t="shared" ref="S58:S156" si="10">LN(F58)</f>
        <v>0.65723689388198714</v>
      </c>
      <c r="T58" s="3">
        <f t="shared" ref="T58:T156" si="11">LN(K58)</f>
        <v>-0.45927210180947214</v>
      </c>
      <c r="U58" s="2"/>
      <c r="V58" s="71">
        <f t="shared" ref="V58:V156" si="12">8.314*(B58+273.15)*((D58*LN(G58))+(I58*LN(L58)))</f>
        <v>93.706669802338027</v>
      </c>
      <c r="W58" s="2">
        <f t="shared" ref="W58:W156" si="13">(D58*LN(E58/D58))+(I58*LN(J58/I58))</f>
        <v>-0.41683631034384039</v>
      </c>
      <c r="X58" s="2">
        <f t="shared" ref="X58:X156" si="14">(D58*$AA$13)+(I58*$AA$14)</f>
        <v>113.07237352894097</v>
      </c>
      <c r="Y58" s="2">
        <f t="shared" ref="Y58:Y156" si="15">(V58-8.314*(B58+273.15)*W58)/X58</f>
        <v>11.875669726166247</v>
      </c>
      <c r="Z58" s="2">
        <f t="shared" ref="Z58:Z156" si="16">(((($T$6+273.15)*D58*$AA$13)+(($T$7+273.15)*I58*$AA$14))/X58)-(B58+273.15)</f>
        <v>12.444982101701783</v>
      </c>
      <c r="AA58" s="3">
        <f t="shared" ref="AA58:AA156" si="17">Z58/Y58</f>
        <v>1.0479393910964989</v>
      </c>
    </row>
    <row r="59" spans="1:27" ht="15.75" customHeight="1">
      <c r="A59" s="2">
        <f t="shared" si="1"/>
        <v>2.8368206842808645E-3</v>
      </c>
      <c r="B59" s="2">
        <f>Modellek!K8</f>
        <v>79.357299999999995</v>
      </c>
      <c r="C59" s="53">
        <v>1</v>
      </c>
      <c r="D59" s="77">
        <f>Modellek!I8</f>
        <v>0.02</v>
      </c>
      <c r="E59" s="77">
        <f>Modellek!J8</f>
        <v>0.54624399999999995</v>
      </c>
      <c r="F59" s="75">
        <f t="shared" si="2"/>
        <v>1.5346218328324284</v>
      </c>
      <c r="G59" s="15">
        <f t="shared" si="3"/>
        <v>17.797348777183942</v>
      </c>
      <c r="I59" s="71">
        <f t="shared" ref="I59:J59" si="18">1-D59</f>
        <v>0.98</v>
      </c>
      <c r="J59" s="3">
        <f t="shared" si="18"/>
        <v>0.45375600000000005</v>
      </c>
      <c r="K59" s="16">
        <f t="shared" si="5"/>
        <v>0.46152539513021901</v>
      </c>
      <c r="L59" s="17">
        <f t="shared" si="6"/>
        <v>1.0032304428231358</v>
      </c>
      <c r="O59" s="71">
        <f t="shared" si="7"/>
        <v>2.8758242649496513</v>
      </c>
      <c r="P59" s="3">
        <f t="shared" si="8"/>
        <v>2.8758242649496513</v>
      </c>
      <c r="Q59" s="2"/>
      <c r="R59" s="71">
        <f t="shared" si="9"/>
        <v>178.0185384820625</v>
      </c>
      <c r="S59" s="2">
        <f t="shared" si="10"/>
        <v>0.42828398771120069</v>
      </c>
      <c r="T59" s="3">
        <f t="shared" si="11"/>
        <v>-0.77321819918542511</v>
      </c>
      <c r="U59" s="2"/>
      <c r="V59" s="71">
        <f t="shared" si="12"/>
        <v>178.0185384820625</v>
      </c>
      <c r="W59" s="2">
        <f t="shared" si="13"/>
        <v>-0.68844643399556049</v>
      </c>
      <c r="X59" s="2">
        <f t="shared" si="14"/>
        <v>112.8487075671476</v>
      </c>
      <c r="Y59" s="2">
        <f t="shared" si="15"/>
        <v>19.456846308306389</v>
      </c>
      <c r="Z59" s="2">
        <f t="shared" si="16"/>
        <v>20.0947803757104</v>
      </c>
      <c r="AA59" s="3">
        <f t="shared" si="17"/>
        <v>1.0327871257908672</v>
      </c>
    </row>
    <row r="60" spans="1:27" ht="15.75" customHeight="1">
      <c r="A60" s="2">
        <f t="shared" si="1"/>
        <v>2.8802332758534779E-3</v>
      </c>
      <c r="B60" s="2">
        <f>Modellek!K9</f>
        <v>74.0441</v>
      </c>
      <c r="C60" s="53">
        <v>1</v>
      </c>
      <c r="D60" s="77">
        <f>Modellek!I9</f>
        <v>0.03</v>
      </c>
      <c r="E60" s="77">
        <f>Modellek!J9</f>
        <v>0.63849900000000004</v>
      </c>
      <c r="F60" s="75">
        <f t="shared" si="2"/>
        <v>1.3073564083884208</v>
      </c>
      <c r="G60" s="15">
        <f t="shared" si="3"/>
        <v>16.279646363791446</v>
      </c>
      <c r="I60" s="71">
        <f t="shared" ref="I60:J60" si="19">1-D60</f>
        <v>0.97</v>
      </c>
      <c r="J60" s="3">
        <f t="shared" si="19"/>
        <v>0.36150099999999996</v>
      </c>
      <c r="K60" s="16">
        <f t="shared" si="5"/>
        <v>0.37047685098032962</v>
      </c>
      <c r="L60" s="17">
        <f t="shared" si="6"/>
        <v>1.0059506884513993</v>
      </c>
      <c r="O60" s="71">
        <f t="shared" si="7"/>
        <v>2.7839825851804165</v>
      </c>
      <c r="P60" s="3">
        <f t="shared" si="8"/>
        <v>2.7839825851804165</v>
      </c>
      <c r="Q60" s="2"/>
      <c r="R60" s="71">
        <f t="shared" si="9"/>
        <v>258.21114752768352</v>
      </c>
      <c r="S60" s="2">
        <f t="shared" si="10"/>
        <v>0.26800708942586665</v>
      </c>
      <c r="T60" s="3">
        <f t="shared" si="11"/>
        <v>-0.99296431668292262</v>
      </c>
      <c r="U60" s="2"/>
      <c r="V60" s="71">
        <f t="shared" si="12"/>
        <v>258.21114752768352</v>
      </c>
      <c r="W60" s="2">
        <f t="shared" si="13"/>
        <v>-0.86568264391203031</v>
      </c>
      <c r="X60" s="2">
        <f t="shared" si="14"/>
        <v>112.62504160535421</v>
      </c>
      <c r="Y60" s="2">
        <f t="shared" si="15"/>
        <v>24.48004609241017</v>
      </c>
      <c r="Z60" s="2">
        <f t="shared" si="16"/>
        <v>25.132388364793542</v>
      </c>
      <c r="AA60" s="3">
        <f t="shared" si="17"/>
        <v>1.0266479184688146</v>
      </c>
    </row>
    <row r="61" spans="1:27" ht="15.75" customHeight="1">
      <c r="A61" s="2">
        <f t="shared" si="1"/>
        <v>2.911208151382824E-3</v>
      </c>
      <c r="B61" s="2">
        <f>Modellek!K10</f>
        <v>70.349999999999994</v>
      </c>
      <c r="C61" s="53">
        <v>1</v>
      </c>
      <c r="D61" s="77">
        <f>Modellek!I10</f>
        <v>0.04</v>
      </c>
      <c r="E61" s="77">
        <f>Modellek!J10</f>
        <v>0.69318500000000005</v>
      </c>
      <c r="F61" s="75">
        <f t="shared" si="2"/>
        <v>1.1655445878275457</v>
      </c>
      <c r="G61" s="15">
        <f t="shared" si="3"/>
        <v>14.86826431265116</v>
      </c>
      <c r="I61" s="71">
        <f t="shared" ref="I61:J61" si="20">1-D61</f>
        <v>0.96</v>
      </c>
      <c r="J61" s="3">
        <f t="shared" si="20"/>
        <v>0.30681499999999995</v>
      </c>
      <c r="K61" s="16">
        <f t="shared" si="5"/>
        <v>0.31651953478477096</v>
      </c>
      <c r="L61" s="17">
        <f t="shared" si="6"/>
        <v>1.0097290157798833</v>
      </c>
      <c r="O61" s="71">
        <f t="shared" si="7"/>
        <v>2.6895470359145737</v>
      </c>
      <c r="P61" s="3">
        <f t="shared" si="8"/>
        <v>2.6895470359145737</v>
      </c>
      <c r="Q61" s="2"/>
      <c r="R61" s="71">
        <f t="shared" si="9"/>
        <v>334.8890930292514</v>
      </c>
      <c r="S61" s="2">
        <f t="shared" si="10"/>
        <v>0.15318843515620817</v>
      </c>
      <c r="T61" s="3">
        <f t="shared" si="11"/>
        <v>-1.1503703180236888</v>
      </c>
      <c r="U61" s="2"/>
      <c r="V61" s="71">
        <f t="shared" si="12"/>
        <v>334.8890930292514</v>
      </c>
      <c r="W61" s="2">
        <f t="shared" si="13"/>
        <v>-0.98096409281398667</v>
      </c>
      <c r="X61" s="2">
        <f t="shared" si="14"/>
        <v>112.40137564356084</v>
      </c>
      <c r="Y61" s="2">
        <f t="shared" si="15"/>
        <v>27.903432749033133</v>
      </c>
      <c r="Z61" s="2">
        <f t="shared" si="16"/>
        <v>28.549799560321617</v>
      </c>
      <c r="AA61" s="76">
        <f t="shared" si="17"/>
        <v>1.0231644191272804</v>
      </c>
    </row>
    <row r="62" spans="1:27" ht="15.75" customHeight="1">
      <c r="A62" s="2">
        <f t="shared" si="1"/>
        <v>2.9337394411050343E-3</v>
      </c>
      <c r="B62" s="2">
        <f>Modellek!K11</f>
        <v>67.7119</v>
      </c>
      <c r="C62" s="53">
        <v>1</v>
      </c>
      <c r="D62" s="77">
        <f>Modellek!I11</f>
        <v>0.05</v>
      </c>
      <c r="E62" s="77">
        <f>Modellek!J11</f>
        <v>0.72804000000000002</v>
      </c>
      <c r="F62" s="75">
        <f t="shared" si="2"/>
        <v>1.0718929524209488</v>
      </c>
      <c r="G62" s="15">
        <f t="shared" si="3"/>
        <v>13.584192308675382</v>
      </c>
      <c r="I62" s="71">
        <f t="shared" ref="I62:J62" si="21">1-D62</f>
        <v>0.95</v>
      </c>
      <c r="J62" s="3">
        <f t="shared" si="21"/>
        <v>0.27195999999999998</v>
      </c>
      <c r="K62" s="16">
        <f t="shared" si="5"/>
        <v>0.28218486741416499</v>
      </c>
      <c r="L62" s="17">
        <f t="shared" si="6"/>
        <v>1.0144898514007135</v>
      </c>
      <c r="O62" s="71">
        <f t="shared" si="7"/>
        <v>2.5945209097819992</v>
      </c>
      <c r="P62" s="3">
        <f t="shared" si="8"/>
        <v>2.5945209097819992</v>
      </c>
      <c r="Q62" s="2"/>
      <c r="R62" s="71">
        <f t="shared" si="9"/>
        <v>408.40249961368983</v>
      </c>
      <c r="S62" s="2">
        <f t="shared" si="10"/>
        <v>6.9426199846207501E-2</v>
      </c>
      <c r="T62" s="3">
        <f t="shared" si="11"/>
        <v>-1.2651928646221815</v>
      </c>
      <c r="U62" s="2"/>
      <c r="V62" s="71">
        <f t="shared" si="12"/>
        <v>408.40249961368983</v>
      </c>
      <c r="W62" s="2">
        <f t="shared" si="13"/>
        <v>-1.0543499892238082</v>
      </c>
      <c r="X62" s="2">
        <f t="shared" si="14"/>
        <v>112.17770968176744</v>
      </c>
      <c r="Y62" s="2">
        <f t="shared" si="15"/>
        <v>30.276533408722198</v>
      </c>
      <c r="Z62" s="2">
        <f t="shared" si="16"/>
        <v>30.910107401756591</v>
      </c>
      <c r="AA62" s="3">
        <f t="shared" si="17"/>
        <v>1.0209262396219994</v>
      </c>
    </row>
    <row r="63" spans="1:27" ht="15.75" customHeight="1">
      <c r="A63" s="2">
        <f t="shared" si="1"/>
        <v>2.9503407496048756E-3</v>
      </c>
      <c r="B63" s="2">
        <f>Modellek!K12</f>
        <v>65.793899999999994</v>
      </c>
      <c r="C63" s="53">
        <v>1</v>
      </c>
      <c r="D63" s="77">
        <f>Modellek!I12</f>
        <v>0.06</v>
      </c>
      <c r="E63" s="77">
        <f>Modellek!J12</f>
        <v>0.75139299999999998</v>
      </c>
      <c r="F63" s="75">
        <f t="shared" si="2"/>
        <v>1.0076068318373266</v>
      </c>
      <c r="G63" s="15">
        <f t="shared" si="3"/>
        <v>12.428673834844027</v>
      </c>
      <c r="I63" s="71">
        <f t="shared" ref="I63:J63" si="22">1-D63</f>
        <v>0.94</v>
      </c>
      <c r="J63" s="3">
        <f t="shared" si="22"/>
        <v>0.24860700000000002</v>
      </c>
      <c r="K63" s="16">
        <f t="shared" si="5"/>
        <v>0.25924778575760715</v>
      </c>
      <c r="L63" s="17">
        <f t="shared" si="6"/>
        <v>1.020165056152782</v>
      </c>
      <c r="O63" s="71">
        <f t="shared" si="7"/>
        <v>2.5000417751880724</v>
      </c>
      <c r="P63" s="3">
        <f t="shared" si="8"/>
        <v>2.5000417751880724</v>
      </c>
      <c r="Q63" s="2"/>
      <c r="R63" s="71">
        <f t="shared" si="9"/>
        <v>478.96336831177825</v>
      </c>
      <c r="S63" s="2">
        <f t="shared" si="10"/>
        <v>7.5780457803253255E-3</v>
      </c>
      <c r="T63" s="3">
        <f t="shared" si="11"/>
        <v>-1.3499709728632381</v>
      </c>
      <c r="U63" s="2"/>
      <c r="V63" s="71">
        <f t="shared" si="12"/>
        <v>478.96336831177825</v>
      </c>
      <c r="W63" s="2">
        <f t="shared" si="13"/>
        <v>-1.0985510912709358</v>
      </c>
      <c r="X63" s="2">
        <f t="shared" si="14"/>
        <v>111.95404371997407</v>
      </c>
      <c r="Y63" s="2">
        <f t="shared" si="15"/>
        <v>31.929690052951255</v>
      </c>
      <c r="Z63" s="2">
        <f t="shared" si="16"/>
        <v>32.549205276132625</v>
      </c>
      <c r="AA63" s="3">
        <f t="shared" si="17"/>
        <v>1.0194024815823137</v>
      </c>
    </row>
    <row r="64" spans="1:27" ht="15.75" customHeight="1">
      <c r="A64" s="2">
        <f t="shared" si="1"/>
        <v>2.9626662574237009E-3</v>
      </c>
      <c r="B64" s="2">
        <f>Modellek!K13</f>
        <v>64.383799999999994</v>
      </c>
      <c r="C64" s="53">
        <v>1</v>
      </c>
      <c r="D64" s="77">
        <f>Modellek!I13</f>
        <v>7.0000000000000007E-2</v>
      </c>
      <c r="E64" s="77">
        <f>Modellek!J13</f>
        <v>0.76757900000000001</v>
      </c>
      <c r="F64" s="75">
        <f t="shared" si="2"/>
        <v>0.96231559522800236</v>
      </c>
      <c r="G64" s="15">
        <f t="shared" si="3"/>
        <v>11.394821345606728</v>
      </c>
      <c r="I64" s="71">
        <f t="shared" ref="I64:J64" si="23">1-D64</f>
        <v>0.92999999999999994</v>
      </c>
      <c r="J64" s="3">
        <f t="shared" si="23"/>
        <v>0.23242099999999999</v>
      </c>
      <c r="K64" s="16">
        <f t="shared" si="5"/>
        <v>0.24340941705483932</v>
      </c>
      <c r="L64" s="17">
        <f t="shared" si="6"/>
        <v>1.0267271364736716</v>
      </c>
      <c r="O64" s="71">
        <f t="shared" si="7"/>
        <v>2.4067827785147284</v>
      </c>
      <c r="P64" s="3">
        <f t="shared" si="8"/>
        <v>2.4067827785147284</v>
      </c>
      <c r="Q64" s="2"/>
      <c r="R64" s="71">
        <f t="shared" si="9"/>
        <v>546.80179110597976</v>
      </c>
      <c r="S64" s="2">
        <f t="shared" si="10"/>
        <v>-3.841282054929035E-2</v>
      </c>
      <c r="T64" s="3">
        <f t="shared" si="11"/>
        <v>-1.4130104095516649</v>
      </c>
      <c r="U64" s="2"/>
      <c r="V64" s="71">
        <f t="shared" si="12"/>
        <v>546.80179110597976</v>
      </c>
      <c r="W64" s="2">
        <f t="shared" si="13"/>
        <v>-1.1219375780799146</v>
      </c>
      <c r="X64" s="2">
        <f t="shared" si="14"/>
        <v>111.73037775818068</v>
      </c>
      <c r="Y64" s="2">
        <f t="shared" si="15"/>
        <v>33.072884386244958</v>
      </c>
      <c r="Z64" s="2">
        <f t="shared" si="16"/>
        <v>33.679286517531466</v>
      </c>
      <c r="AA64" s="3">
        <f t="shared" si="17"/>
        <v>1.0183353264325112</v>
      </c>
    </row>
    <row r="65" spans="1:27" ht="15.75" customHeight="1">
      <c r="A65" s="2">
        <f t="shared" si="1"/>
        <v>2.9718291400328864E-3</v>
      </c>
      <c r="B65" s="2">
        <f>Modellek!K14</f>
        <v>63.3431</v>
      </c>
      <c r="C65" s="53">
        <v>1</v>
      </c>
      <c r="D65" s="77">
        <f>Modellek!I14</f>
        <v>0.08</v>
      </c>
      <c r="E65" s="77">
        <f>Modellek!J14</f>
        <v>0.77903800000000001</v>
      </c>
      <c r="F65" s="75">
        <f t="shared" si="2"/>
        <v>0.929932979998917</v>
      </c>
      <c r="G65" s="15">
        <f t="shared" si="3"/>
        <v>10.471695497896354</v>
      </c>
      <c r="I65" s="71">
        <f t="shared" ref="I65:J65" si="24">1-D65</f>
        <v>0.92</v>
      </c>
      <c r="J65" s="3">
        <f t="shared" si="24"/>
        <v>0.22096199999999999</v>
      </c>
      <c r="K65" s="16">
        <f t="shared" si="5"/>
        <v>0.23225301946494695</v>
      </c>
      <c r="L65" s="17">
        <f t="shared" si="6"/>
        <v>1.0341139482699839</v>
      </c>
      <c r="O65" s="71">
        <f t="shared" si="7"/>
        <v>2.3151309790076886</v>
      </c>
      <c r="P65" s="3">
        <f t="shared" si="8"/>
        <v>2.3151309790076886</v>
      </c>
      <c r="Q65" s="2"/>
      <c r="R65" s="71">
        <f t="shared" si="9"/>
        <v>611.99104106559014</v>
      </c>
      <c r="S65" s="2">
        <f t="shared" si="10"/>
        <v>-7.264275994890107E-2</v>
      </c>
      <c r="T65" s="3">
        <f t="shared" si="11"/>
        <v>-1.4599279004472023</v>
      </c>
      <c r="U65" s="2"/>
      <c r="V65" s="71">
        <f t="shared" si="12"/>
        <v>611.99104106559014</v>
      </c>
      <c r="W65" s="2">
        <f t="shared" si="13"/>
        <v>-1.1301896394505686</v>
      </c>
      <c r="X65" s="2">
        <f t="shared" si="14"/>
        <v>111.50671179638732</v>
      </c>
      <c r="Y65" s="2">
        <f t="shared" si="15"/>
        <v>33.843825380794733</v>
      </c>
      <c r="Z65" s="2">
        <f t="shared" si="16"/>
        <v>34.438844406551823</v>
      </c>
      <c r="AA65" s="3">
        <f t="shared" si="17"/>
        <v>1.0175813170958725</v>
      </c>
    </row>
    <row r="66" spans="1:27" ht="15.75" customHeight="1">
      <c r="A66" s="2">
        <f t="shared" si="1"/>
        <v>2.9786132589394885E-3</v>
      </c>
      <c r="B66" s="2">
        <f>Modellek!K15</f>
        <v>62.576700000000002</v>
      </c>
      <c r="C66" s="53">
        <v>1</v>
      </c>
      <c r="D66" s="77">
        <f>Modellek!I15</f>
        <v>0.09</v>
      </c>
      <c r="E66" s="77">
        <f>Modellek!J15</f>
        <v>0.78723799999999999</v>
      </c>
      <c r="F66" s="75">
        <f t="shared" si="2"/>
        <v>0.9066413799655636</v>
      </c>
      <c r="G66" s="15">
        <f t="shared" si="3"/>
        <v>9.6477935842958384</v>
      </c>
      <c r="I66" s="71">
        <f t="shared" ref="I66:J66" si="25">1-D66</f>
        <v>0.91</v>
      </c>
      <c r="J66" s="3">
        <f t="shared" si="25"/>
        <v>0.21276200000000001</v>
      </c>
      <c r="K66" s="16">
        <f t="shared" si="5"/>
        <v>0.22431709544864312</v>
      </c>
      <c r="L66" s="17">
        <f t="shared" si="6"/>
        <v>1.0422941467603148</v>
      </c>
      <c r="O66" s="71">
        <f t="shared" si="7"/>
        <v>2.2253050510418064</v>
      </c>
      <c r="P66" s="3">
        <f t="shared" si="8"/>
        <v>2.2253050510418064</v>
      </c>
      <c r="Q66" s="2"/>
      <c r="R66" s="71">
        <f t="shared" si="9"/>
        <v>674.64532389584292</v>
      </c>
      <c r="S66" s="2">
        <f t="shared" si="10"/>
        <v>-9.8008298492993556E-2</v>
      </c>
      <c r="T66" s="3">
        <f t="shared" si="11"/>
        <v>-1.4946946234693705</v>
      </c>
      <c r="U66" s="2"/>
      <c r="V66" s="71">
        <f t="shared" si="12"/>
        <v>674.64532389584292</v>
      </c>
      <c r="W66" s="2">
        <f t="shared" si="13"/>
        <v>-1.1272912055761171</v>
      </c>
      <c r="X66" s="2">
        <f t="shared" si="14"/>
        <v>111.28304583459393</v>
      </c>
      <c r="Y66" s="2">
        <f t="shared" si="15"/>
        <v>34.337453093957755</v>
      </c>
      <c r="Z66" s="2">
        <f t="shared" si="16"/>
        <v>34.922972169771128</v>
      </c>
      <c r="AA66" s="3">
        <f t="shared" si="17"/>
        <v>1.0170519075544484</v>
      </c>
    </row>
    <row r="67" spans="1:27" ht="15.75" customHeight="1">
      <c r="A67" s="2">
        <f t="shared" si="1"/>
        <v>2.983582835447948E-3</v>
      </c>
      <c r="B67" s="2">
        <f>Modellek!K16</f>
        <v>62.017499999999998</v>
      </c>
      <c r="C67" s="53">
        <v>1</v>
      </c>
      <c r="D67" s="77">
        <f>Modellek!I16</f>
        <v>0.1</v>
      </c>
      <c r="E67" s="77">
        <f>Modellek!J16</f>
        <v>0.79310800000000004</v>
      </c>
      <c r="F67" s="75">
        <f t="shared" si="2"/>
        <v>0.8899400095997485</v>
      </c>
      <c r="G67" s="15">
        <f t="shared" si="3"/>
        <v>8.9119265506076211</v>
      </c>
      <c r="I67" s="71">
        <f t="shared" ref="I67:J67" si="26">1-D67</f>
        <v>0.9</v>
      </c>
      <c r="J67" s="3">
        <f t="shared" si="26"/>
        <v>0.20689199999999996</v>
      </c>
      <c r="K67" s="16">
        <f t="shared" si="5"/>
        <v>0.21867291102041839</v>
      </c>
      <c r="L67" s="17">
        <f t="shared" si="6"/>
        <v>1.0512504677752934</v>
      </c>
      <c r="O67" s="71">
        <f t="shared" si="7"/>
        <v>2.1374100642470828</v>
      </c>
      <c r="P67" s="3">
        <f t="shared" si="8"/>
        <v>2.1374100642470828</v>
      </c>
      <c r="Q67" s="2"/>
      <c r="R67" s="71">
        <f t="shared" si="9"/>
        <v>734.88141774824555</v>
      </c>
      <c r="S67" s="2">
        <f t="shared" si="10"/>
        <v>-0.11660122347186967</v>
      </c>
      <c r="T67" s="3">
        <f t="shared" si="11"/>
        <v>-1.5201782226180709</v>
      </c>
      <c r="U67" s="2"/>
      <c r="V67" s="71">
        <f t="shared" si="12"/>
        <v>734.88141774824555</v>
      </c>
      <c r="W67" s="2">
        <f t="shared" si="13"/>
        <v>-1.1160991390032682</v>
      </c>
      <c r="X67" s="2">
        <f t="shared" si="14"/>
        <v>111.05937987280056</v>
      </c>
      <c r="Y67" s="2">
        <f t="shared" si="15"/>
        <v>34.620973547601352</v>
      </c>
      <c r="Z67" s="2">
        <f t="shared" si="16"/>
        <v>35.198762979202343</v>
      </c>
      <c r="AA67" s="3">
        <f t="shared" si="17"/>
        <v>1.0166890001174165</v>
      </c>
    </row>
    <row r="68" spans="1:27" ht="15.75" customHeight="1">
      <c r="A68" s="2">
        <f t="shared" si="1"/>
        <v>2.9871513658301552E-3</v>
      </c>
      <c r="B68" s="2">
        <f>Modellek!K17</f>
        <v>61.617100000000001</v>
      </c>
      <c r="C68" s="53">
        <v>1</v>
      </c>
      <c r="D68" s="77">
        <f>Modellek!I17</f>
        <v>0.11</v>
      </c>
      <c r="E68" s="77">
        <f>Modellek!J17</f>
        <v>0.79726699999999995</v>
      </c>
      <c r="F68" s="75">
        <f t="shared" si="2"/>
        <v>0.87813182940701207</v>
      </c>
      <c r="G68" s="15">
        <f t="shared" si="3"/>
        <v>8.2537514020829796</v>
      </c>
      <c r="I68" s="71">
        <f t="shared" ref="I68:J68" si="27">1-D68</f>
        <v>0.89</v>
      </c>
      <c r="J68" s="3">
        <f t="shared" si="27"/>
        <v>0.20273300000000005</v>
      </c>
      <c r="K68" s="16">
        <f t="shared" si="5"/>
        <v>0.21470599147246955</v>
      </c>
      <c r="L68" s="17">
        <f t="shared" si="6"/>
        <v>1.0609386635102709</v>
      </c>
      <c r="O68" s="71">
        <f t="shared" si="7"/>
        <v>2.0515137645132331</v>
      </c>
      <c r="P68" s="3">
        <f t="shared" si="8"/>
        <v>2.0515137645132331</v>
      </c>
      <c r="Q68" s="2"/>
      <c r="R68" s="71">
        <f t="shared" si="9"/>
        <v>792.72787425722106</v>
      </c>
      <c r="S68" s="2">
        <f t="shared" si="10"/>
        <v>-0.12995854922961489</v>
      </c>
      <c r="T68" s="3">
        <f t="shared" si="11"/>
        <v>-1.5384856682340047</v>
      </c>
      <c r="U68" s="2"/>
      <c r="V68" s="71">
        <f t="shared" si="12"/>
        <v>792.72787425722106</v>
      </c>
      <c r="W68" s="2">
        <f t="shared" si="13"/>
        <v>-1.0987271231614322</v>
      </c>
      <c r="X68" s="2">
        <f t="shared" si="14"/>
        <v>110.83571391100718</v>
      </c>
      <c r="Y68" s="2">
        <f t="shared" si="15"/>
        <v>34.742990644310368</v>
      </c>
      <c r="Z68" s="2">
        <f t="shared" si="16"/>
        <v>35.314609951742852</v>
      </c>
      <c r="AA68" s="3">
        <f t="shared" si="17"/>
        <v>1.0164527951345517</v>
      </c>
    </row>
    <row r="69" spans="1:27" ht="15.75" customHeight="1">
      <c r="A69" s="2">
        <f t="shared" si="1"/>
        <v>2.9896304667261608E-3</v>
      </c>
      <c r="B69" s="2">
        <f>Modellek!K18</f>
        <v>61.339500000000001</v>
      </c>
      <c r="C69" s="53">
        <v>1</v>
      </c>
      <c r="D69" s="77">
        <f>Modellek!I18</f>
        <v>0.12</v>
      </c>
      <c r="E69" s="77">
        <f>Modellek!J18</f>
        <v>0.80013699999999999</v>
      </c>
      <c r="F69" s="75">
        <f t="shared" si="2"/>
        <v>0.87001824284686402</v>
      </c>
      <c r="G69" s="15">
        <f t="shared" si="3"/>
        <v>7.6639868050525068</v>
      </c>
      <c r="I69" s="71">
        <f t="shared" ref="I69:J69" si="28">1-D69</f>
        <v>0.88</v>
      </c>
      <c r="J69" s="3">
        <f t="shared" si="28"/>
        <v>0.19986300000000001</v>
      </c>
      <c r="K69" s="16">
        <f t="shared" si="5"/>
        <v>0.21199169964408263</v>
      </c>
      <c r="L69" s="17">
        <f t="shared" si="6"/>
        <v>1.0713487642952866</v>
      </c>
      <c r="O69" s="71">
        <f t="shared" si="7"/>
        <v>1.9676139369331747</v>
      </c>
      <c r="P69" s="3">
        <f t="shared" si="8"/>
        <v>1.9676139369331747</v>
      </c>
      <c r="Q69" s="2"/>
      <c r="R69" s="71">
        <f t="shared" si="9"/>
        <v>848.27758120269255</v>
      </c>
      <c r="S69" s="2">
        <f t="shared" si="10"/>
        <v>-0.13924109876385077</v>
      </c>
      <c r="T69" s="3">
        <f t="shared" si="11"/>
        <v>-1.5512081576988603</v>
      </c>
      <c r="U69" s="2"/>
      <c r="V69" s="71">
        <f t="shared" si="12"/>
        <v>848.27758120269255</v>
      </c>
      <c r="W69" s="2">
        <f t="shared" si="13"/>
        <v>-1.076740056139728</v>
      </c>
      <c r="X69" s="2">
        <f t="shared" si="14"/>
        <v>110.6120479492138</v>
      </c>
      <c r="Y69" s="2">
        <f t="shared" si="15"/>
        <v>34.739734819273458</v>
      </c>
      <c r="Z69" s="2">
        <f t="shared" si="16"/>
        <v>35.306506148617359</v>
      </c>
      <c r="AA69" s="3">
        <f t="shared" si="17"/>
        <v>1.0163147857141805</v>
      </c>
    </row>
    <row r="70" spans="1:27" ht="15.75" customHeight="1">
      <c r="A70" s="2">
        <f t="shared" si="1"/>
        <v>2.9912571535914831E-3</v>
      </c>
      <c r="B70" s="2">
        <f>Modellek!K19</f>
        <v>61.157600000000002</v>
      </c>
      <c r="C70" s="53">
        <v>1</v>
      </c>
      <c r="D70" s="77">
        <f>Modellek!I19</f>
        <v>0.13</v>
      </c>
      <c r="E70" s="77">
        <f>Modellek!J19</f>
        <v>0.80201800000000001</v>
      </c>
      <c r="F70" s="75">
        <f t="shared" si="2"/>
        <v>0.86473403093104773</v>
      </c>
      <c r="G70" s="15">
        <f t="shared" si="3"/>
        <v>7.1344124437045133</v>
      </c>
      <c r="I70" s="71">
        <f t="shared" ref="I70:J70" si="29">1-D70</f>
        <v>0.87</v>
      </c>
      <c r="J70" s="3">
        <f t="shared" si="29"/>
        <v>0.19798199999999999</v>
      </c>
      <c r="K70" s="16">
        <f t="shared" si="5"/>
        <v>0.21022897860487072</v>
      </c>
      <c r="L70" s="17">
        <f t="shared" si="6"/>
        <v>1.0824650281400687</v>
      </c>
      <c r="O70" s="71">
        <f t="shared" si="7"/>
        <v>1.8856890252687259</v>
      </c>
      <c r="P70" s="3">
        <f t="shared" si="8"/>
        <v>1.8856890252687259</v>
      </c>
      <c r="Q70" s="2"/>
      <c r="R70" s="71">
        <f t="shared" si="9"/>
        <v>901.59384453593714</v>
      </c>
      <c r="S70" s="2">
        <f t="shared" si="10"/>
        <v>-0.14533329802395348</v>
      </c>
      <c r="T70" s="3">
        <f t="shared" si="11"/>
        <v>-1.5595579679820588</v>
      </c>
      <c r="U70" s="2"/>
      <c r="V70" s="71">
        <f t="shared" si="12"/>
        <v>901.59384453593714</v>
      </c>
      <c r="W70" s="2">
        <f t="shared" si="13"/>
        <v>-1.0513283137979972</v>
      </c>
      <c r="X70" s="2">
        <f t="shared" si="14"/>
        <v>110.3883819874204</v>
      </c>
      <c r="Y70" s="2">
        <f t="shared" si="15"/>
        <v>34.638526184842938</v>
      </c>
      <c r="Z70" s="2">
        <f t="shared" si="16"/>
        <v>35.201544574814363</v>
      </c>
      <c r="AA70" s="3">
        <f t="shared" si="17"/>
        <v>1.0162541092818722</v>
      </c>
    </row>
    <row r="71" spans="1:27" ht="15.75" customHeight="1">
      <c r="A71" s="2">
        <f t="shared" si="1"/>
        <v>2.9922157507244903E-3</v>
      </c>
      <c r="B71" s="2">
        <f>Modellek!K20</f>
        <v>61.0505</v>
      </c>
      <c r="C71" s="53">
        <v>1</v>
      </c>
      <c r="D71" s="77">
        <f>Modellek!I20</f>
        <v>0.14000000000000001</v>
      </c>
      <c r="E71" s="77">
        <f>Modellek!J20</f>
        <v>0.80313000000000001</v>
      </c>
      <c r="F71" s="75">
        <f t="shared" si="2"/>
        <v>0.86163468191179127</v>
      </c>
      <c r="G71" s="15">
        <f t="shared" si="3"/>
        <v>6.6578597375101225</v>
      </c>
      <c r="I71" s="71">
        <f t="shared" ref="I71:J71" si="30">1-D71</f>
        <v>0.86</v>
      </c>
      <c r="J71" s="3">
        <f t="shared" si="30"/>
        <v>0.19686999999999999</v>
      </c>
      <c r="K71" s="16">
        <f t="shared" si="5"/>
        <v>0.20919694737295855</v>
      </c>
      <c r="L71" s="17">
        <f t="shared" si="6"/>
        <v>1.0942731599378659</v>
      </c>
      <c r="O71" s="71">
        <f t="shared" si="7"/>
        <v>1.8057077101809174</v>
      </c>
      <c r="P71" s="3">
        <f t="shared" si="8"/>
        <v>1.8057077101809174</v>
      </c>
      <c r="Q71" s="2"/>
      <c r="R71" s="71">
        <f t="shared" si="9"/>
        <v>952.73304247349824</v>
      </c>
      <c r="S71" s="2">
        <f t="shared" si="10"/>
        <v>-0.14892390103482134</v>
      </c>
      <c r="T71" s="3">
        <f t="shared" si="11"/>
        <v>-1.5644791388052961</v>
      </c>
      <c r="U71" s="2"/>
      <c r="V71" s="71">
        <f t="shared" si="12"/>
        <v>952.73304247349824</v>
      </c>
      <c r="W71" s="2">
        <f t="shared" si="13"/>
        <v>-1.0234119641023625</v>
      </c>
      <c r="X71" s="2">
        <f t="shared" si="14"/>
        <v>110.16471602562703</v>
      </c>
      <c r="Y71" s="2">
        <f t="shared" si="15"/>
        <v>34.460463244479605</v>
      </c>
      <c r="Z71" s="2">
        <f t="shared" si="16"/>
        <v>35.020618178514155</v>
      </c>
      <c r="AA71" s="3">
        <f t="shared" si="17"/>
        <v>1.0162550030178217</v>
      </c>
    </row>
    <row r="72" spans="1:27" ht="15.75" customHeight="1">
      <c r="A72" s="2">
        <f t="shared" si="1"/>
        <v>2.9926446779106313E-3</v>
      </c>
      <c r="B72" s="2">
        <f>Modellek!K21</f>
        <v>61.002600000000001</v>
      </c>
      <c r="C72" s="53">
        <v>1</v>
      </c>
      <c r="D72" s="77">
        <f>Modellek!I21</f>
        <v>0.15</v>
      </c>
      <c r="E72" s="77">
        <f>Modellek!J21</f>
        <v>0.80363399999999996</v>
      </c>
      <c r="F72" s="75">
        <f t="shared" si="2"/>
        <v>0.86025136411669678</v>
      </c>
      <c r="G72" s="15">
        <f t="shared" si="3"/>
        <v>6.2279006154220102</v>
      </c>
      <c r="I72" s="71">
        <f t="shared" ref="I72:J72" si="31">1-D72</f>
        <v>0.85</v>
      </c>
      <c r="J72" s="3">
        <f t="shared" si="31"/>
        <v>0.19636600000000004</v>
      </c>
      <c r="K72" s="16">
        <f t="shared" si="5"/>
        <v>0.20873677011503528</v>
      </c>
      <c r="L72" s="17">
        <f t="shared" si="6"/>
        <v>1.1067471409186644</v>
      </c>
      <c r="O72" s="71">
        <f t="shared" si="7"/>
        <v>1.7276140868267591</v>
      </c>
      <c r="P72" s="3">
        <f t="shared" si="8"/>
        <v>1.7276140868267591</v>
      </c>
      <c r="Q72" s="2"/>
      <c r="R72" s="71">
        <f t="shared" si="9"/>
        <v>1001.7082014600496</v>
      </c>
      <c r="S72" s="2">
        <f t="shared" si="10"/>
        <v>-0.15053064858456447</v>
      </c>
      <c r="T72" s="3">
        <f t="shared" si="11"/>
        <v>-1.5666812939540016</v>
      </c>
      <c r="U72" s="2"/>
      <c r="V72" s="71">
        <f t="shared" si="12"/>
        <v>1001.7082014600496</v>
      </c>
      <c r="W72" s="2">
        <f t="shared" si="13"/>
        <v>-0.99369137481049963</v>
      </c>
      <c r="X72" s="2">
        <f t="shared" si="14"/>
        <v>109.94105006383364</v>
      </c>
      <c r="Y72" s="2">
        <f t="shared" si="15"/>
        <v>34.221308982746848</v>
      </c>
      <c r="Z72" s="2">
        <f t="shared" si="16"/>
        <v>34.779319850512024</v>
      </c>
      <c r="AA72" s="3">
        <f t="shared" si="17"/>
        <v>1.0163059475032503</v>
      </c>
    </row>
    <row r="73" spans="1:27" ht="15.75" customHeight="1">
      <c r="A73" s="2">
        <f t="shared" si="1"/>
        <v>2.9926652766734015E-3</v>
      </c>
      <c r="B73" s="2">
        <f>Modellek!K22</f>
        <v>61.000300000000003</v>
      </c>
      <c r="C73" s="53">
        <v>1</v>
      </c>
      <c r="D73" s="77">
        <f>Modellek!I22</f>
        <v>0.16</v>
      </c>
      <c r="E73" s="77">
        <f>Modellek!J22</f>
        <v>0.80365600000000004</v>
      </c>
      <c r="F73" s="75">
        <f t="shared" si="2"/>
        <v>0.86018498607246097</v>
      </c>
      <c r="G73" s="15">
        <f t="shared" si="3"/>
        <v>5.8392672289410097</v>
      </c>
      <c r="I73" s="71">
        <f t="shared" ref="I73:J73" si="32">1-D73</f>
        <v>0.84</v>
      </c>
      <c r="J73" s="3">
        <f t="shared" si="32"/>
        <v>0.19634399999999996</v>
      </c>
      <c r="K73" s="16">
        <f t="shared" si="5"/>
        <v>0.20871469556572794</v>
      </c>
      <c r="L73" s="17">
        <f t="shared" si="6"/>
        <v>1.1199156653022899</v>
      </c>
      <c r="O73" s="71">
        <f t="shared" si="7"/>
        <v>1.6513519308364877</v>
      </c>
      <c r="P73" s="3">
        <f t="shared" si="8"/>
        <v>1.6513519308364877</v>
      </c>
      <c r="Q73" s="2"/>
      <c r="R73" s="71">
        <f t="shared" si="9"/>
        <v>1048.6582139593563</v>
      </c>
      <c r="S73" s="2">
        <f t="shared" si="10"/>
        <v>-0.15060781278103294</v>
      </c>
      <c r="T73" s="3">
        <f t="shared" si="11"/>
        <v>-1.5667870525925149</v>
      </c>
      <c r="U73" s="2"/>
      <c r="V73" s="71">
        <f t="shared" si="12"/>
        <v>1048.6582139593563</v>
      </c>
      <c r="W73" s="2">
        <f t="shared" si="13"/>
        <v>-0.96272868165417735</v>
      </c>
      <c r="X73" s="2">
        <f t="shared" si="14"/>
        <v>109.71738410204027</v>
      </c>
      <c r="Y73" s="2">
        <f t="shared" si="15"/>
        <v>33.934817487724025</v>
      </c>
      <c r="Z73" s="2">
        <f t="shared" si="16"/>
        <v>34.491242423633139</v>
      </c>
      <c r="AA73" s="3">
        <f t="shared" si="17"/>
        <v>1.0163968742755254</v>
      </c>
    </row>
    <row r="74" spans="1:27" ht="15.75" customHeight="1">
      <c r="A74" s="2">
        <f t="shared" si="1"/>
        <v>2.9923616975308827E-3</v>
      </c>
      <c r="B74" s="2">
        <f>Modellek!K23</f>
        <v>61.034199999999998</v>
      </c>
      <c r="C74" s="53">
        <v>1</v>
      </c>
      <c r="D74" s="77">
        <f>Modellek!I23</f>
        <v>0.17</v>
      </c>
      <c r="E74" s="77">
        <f>Modellek!J23</f>
        <v>0.80329099999999998</v>
      </c>
      <c r="F74" s="75">
        <f t="shared" si="2"/>
        <v>0.86116375182279481</v>
      </c>
      <c r="G74" s="15">
        <f t="shared" si="3"/>
        <v>5.4870414209479179</v>
      </c>
      <c r="I74" s="71">
        <f t="shared" ref="I74:J74" si="33">1-D74</f>
        <v>0.83</v>
      </c>
      <c r="J74" s="3">
        <f t="shared" si="33"/>
        <v>0.19670900000000002</v>
      </c>
      <c r="K74" s="16">
        <f t="shared" si="5"/>
        <v>0.20904025601287507</v>
      </c>
      <c r="L74" s="17">
        <f t="shared" si="6"/>
        <v>1.133747153304892</v>
      </c>
      <c r="O74" s="71">
        <f t="shared" si="7"/>
        <v>1.5768609953953285</v>
      </c>
      <c r="P74" s="3">
        <f t="shared" si="8"/>
        <v>1.5768609953953285</v>
      </c>
      <c r="Q74" s="2"/>
      <c r="R74" s="71">
        <f t="shared" si="9"/>
        <v>1093.5661111510133</v>
      </c>
      <c r="S74" s="2">
        <f t="shared" si="10"/>
        <v>-0.14947060469034426</v>
      </c>
      <c r="T74" s="3">
        <f t="shared" si="11"/>
        <v>-1.5652284330629378</v>
      </c>
      <c r="U74" s="2"/>
      <c r="V74" s="71">
        <f t="shared" si="12"/>
        <v>1093.5661111510133</v>
      </c>
      <c r="W74" s="2">
        <f t="shared" si="13"/>
        <v>-0.9309550214450224</v>
      </c>
      <c r="X74" s="2">
        <f t="shared" si="14"/>
        <v>109.49371814024688</v>
      </c>
      <c r="Y74" s="2">
        <f t="shared" si="15"/>
        <v>33.61049866996305</v>
      </c>
      <c r="Z74" s="2">
        <f t="shared" si="16"/>
        <v>34.16577867214005</v>
      </c>
      <c r="AA74" s="3">
        <f t="shared" si="17"/>
        <v>1.0165210283735908</v>
      </c>
    </row>
    <row r="75" spans="1:27" ht="15.75" customHeight="1">
      <c r="A75" s="2">
        <f t="shared" si="1"/>
        <v>2.9918075334312059E-3</v>
      </c>
      <c r="B75" s="2">
        <f>Modellek!K24</f>
        <v>61.0961</v>
      </c>
      <c r="C75" s="53">
        <v>1</v>
      </c>
      <c r="D75" s="77">
        <f>Modellek!I24</f>
        <v>0.18</v>
      </c>
      <c r="E75" s="77">
        <f>Modellek!J24</f>
        <v>0.802616</v>
      </c>
      <c r="F75" s="75">
        <f t="shared" si="2"/>
        <v>0.86295321469002018</v>
      </c>
      <c r="G75" s="15">
        <f t="shared" si="3"/>
        <v>5.1671141631698756</v>
      </c>
      <c r="I75" s="71">
        <f t="shared" ref="I75:J75" si="34">1-D75</f>
        <v>0.82000000000000006</v>
      </c>
      <c r="J75" s="3">
        <f t="shared" si="34"/>
        <v>0.197384</v>
      </c>
      <c r="K75" s="16">
        <f t="shared" si="5"/>
        <v>0.20963582851653814</v>
      </c>
      <c r="L75" s="17">
        <f t="shared" si="6"/>
        <v>1.1482397681031964</v>
      </c>
      <c r="O75" s="71">
        <f t="shared" si="7"/>
        <v>1.5040842104104077</v>
      </c>
      <c r="P75" s="3">
        <f t="shared" si="8"/>
        <v>1.5040842104104077</v>
      </c>
      <c r="Q75" s="2"/>
      <c r="R75" s="71">
        <f t="shared" si="9"/>
        <v>1136.4826757779599</v>
      </c>
      <c r="S75" s="2">
        <f t="shared" si="10"/>
        <v>-0.14739480177842854</v>
      </c>
      <c r="T75" s="3">
        <f t="shared" si="11"/>
        <v>-1.5623834035645099</v>
      </c>
      <c r="U75" s="2"/>
      <c r="V75" s="71">
        <f t="shared" si="12"/>
        <v>1136.4826757779599</v>
      </c>
      <c r="W75" s="2">
        <f t="shared" si="13"/>
        <v>-0.89872016404665289</v>
      </c>
      <c r="X75" s="2">
        <f t="shared" si="14"/>
        <v>109.27005217845353</v>
      </c>
      <c r="Y75" s="2">
        <f t="shared" si="15"/>
        <v>33.256650901196117</v>
      </c>
      <c r="Z75" s="2">
        <f t="shared" si="16"/>
        <v>33.811121311133661</v>
      </c>
      <c r="AA75" s="3">
        <f t="shared" si="17"/>
        <v>1.0166724668573768</v>
      </c>
    </row>
    <row r="76" spans="1:27" ht="15.75" customHeight="1">
      <c r="A76" s="2">
        <f t="shared" si="1"/>
        <v>2.9910585296315196E-3</v>
      </c>
      <c r="B76" s="2">
        <f>Modellek!K25</f>
        <v>61.1798</v>
      </c>
      <c r="C76" s="53">
        <v>1</v>
      </c>
      <c r="D76" s="77">
        <f>Modellek!I25</f>
        <v>0.19</v>
      </c>
      <c r="E76" s="77">
        <f>Modellek!J25</f>
        <v>0.80169000000000001</v>
      </c>
      <c r="F76" s="75">
        <f t="shared" si="2"/>
        <v>0.86537757700249984</v>
      </c>
      <c r="G76" s="15">
        <f t="shared" si="3"/>
        <v>4.8758150947784387</v>
      </c>
      <c r="I76" s="71">
        <f t="shared" ref="I76:J76" si="35">1-D76</f>
        <v>0.81</v>
      </c>
      <c r="J76" s="3">
        <f t="shared" si="35"/>
        <v>0.19830999999999999</v>
      </c>
      <c r="K76" s="16">
        <f t="shared" si="5"/>
        <v>0.21044344104752644</v>
      </c>
      <c r="L76" s="17">
        <f t="shared" si="6"/>
        <v>1.1633869854776584</v>
      </c>
      <c r="O76" s="71">
        <f t="shared" si="7"/>
        <v>1.4329517235980058</v>
      </c>
      <c r="P76" s="3">
        <f t="shared" si="8"/>
        <v>1.4329517235980058</v>
      </c>
      <c r="Q76" s="2"/>
      <c r="R76" s="71">
        <f t="shared" si="9"/>
        <v>1177.4361413889044</v>
      </c>
      <c r="S76" s="2">
        <f t="shared" si="10"/>
        <v>-0.14458936208573833</v>
      </c>
      <c r="T76" s="3">
        <f t="shared" si="11"/>
        <v>-1.5585383505732784</v>
      </c>
      <c r="U76" s="2"/>
      <c r="V76" s="71">
        <f t="shared" si="12"/>
        <v>1177.4361413889044</v>
      </c>
      <c r="W76" s="2">
        <f t="shared" si="13"/>
        <v>-0.86629164947249249</v>
      </c>
      <c r="X76" s="2">
        <f t="shared" si="14"/>
        <v>109.04638621666014</v>
      </c>
      <c r="Y76" s="2">
        <f t="shared" si="15"/>
        <v>32.879548702433517</v>
      </c>
      <c r="Z76" s="2">
        <f t="shared" si="16"/>
        <v>33.433462995946286</v>
      </c>
      <c r="AA76" s="3">
        <f t="shared" si="17"/>
        <v>1.0168467730054875</v>
      </c>
    </row>
    <row r="77" spans="1:27" ht="15.75" customHeight="1">
      <c r="A77" s="2">
        <f t="shared" si="1"/>
        <v>2.9901605776033388E-3</v>
      </c>
      <c r="B77" s="2">
        <f>Modellek!K26</f>
        <v>61.280200000000001</v>
      </c>
      <c r="C77" s="53">
        <v>1</v>
      </c>
      <c r="D77" s="77">
        <f>Modellek!I26</f>
        <v>0.2</v>
      </c>
      <c r="E77" s="77">
        <f>Modellek!J26</f>
        <v>0.800562</v>
      </c>
      <c r="F77" s="75">
        <f t="shared" si="2"/>
        <v>0.86829276943518463</v>
      </c>
      <c r="G77" s="15">
        <f t="shared" si="3"/>
        <v>4.6099773496948337</v>
      </c>
      <c r="I77" s="71">
        <f t="shared" ref="I77:J77" si="36">1-D77</f>
        <v>0.8</v>
      </c>
      <c r="J77" s="3">
        <f t="shared" si="36"/>
        <v>0.199438</v>
      </c>
      <c r="K77" s="16">
        <f t="shared" si="5"/>
        <v>0.2114156734825956</v>
      </c>
      <c r="L77" s="17">
        <f t="shared" si="6"/>
        <v>1.1791817318621032</v>
      </c>
      <c r="O77" s="71">
        <f t="shared" si="7"/>
        <v>1.3634021933410814</v>
      </c>
      <c r="P77" s="3">
        <f t="shared" si="8"/>
        <v>1.3634021933410814</v>
      </c>
      <c r="Q77" s="2"/>
      <c r="R77" s="71">
        <f t="shared" si="9"/>
        <v>1216.4513547536442</v>
      </c>
      <c r="S77" s="2">
        <f t="shared" si="10"/>
        <v>-0.14122632921591874</v>
      </c>
      <c r="T77" s="3">
        <f t="shared" si="11"/>
        <v>-1.5539290669386314</v>
      </c>
      <c r="U77" s="2"/>
      <c r="V77" s="71">
        <f t="shared" si="12"/>
        <v>1216.4513547536442</v>
      </c>
      <c r="W77" s="2">
        <f t="shared" si="13"/>
        <v>-0.83388733036876772</v>
      </c>
      <c r="X77" s="2">
        <f t="shared" si="14"/>
        <v>108.82272025486677</v>
      </c>
      <c r="Y77" s="2">
        <f t="shared" si="15"/>
        <v>32.484352636574712</v>
      </c>
      <c r="Z77" s="2">
        <f t="shared" si="16"/>
        <v>33.037896321527626</v>
      </c>
      <c r="AA77" s="3">
        <f t="shared" si="17"/>
        <v>1.0170403175690708</v>
      </c>
    </row>
    <row r="78" spans="1:27" ht="15.75" customHeight="1">
      <c r="A78" s="2">
        <f t="shared" si="1"/>
        <v>2.9891568335861664E-3</v>
      </c>
      <c r="B78" s="2">
        <f>Modellek!K27</f>
        <v>61.392499999999998</v>
      </c>
      <c r="C78" s="53">
        <v>1</v>
      </c>
      <c r="D78" s="77">
        <f>Modellek!I27</f>
        <v>0.21</v>
      </c>
      <c r="E78" s="77">
        <f>Modellek!J27</f>
        <v>0.79927300000000001</v>
      </c>
      <c r="F78" s="75">
        <f t="shared" si="2"/>
        <v>0.87156270090590415</v>
      </c>
      <c r="G78" s="15">
        <f t="shared" si="3"/>
        <v>4.3669398665246639</v>
      </c>
      <c r="I78" s="71">
        <f t="shared" ref="I78:J78" si="37">1-D78</f>
        <v>0.79</v>
      </c>
      <c r="J78" s="3">
        <f t="shared" si="37"/>
        <v>0.20072699999999999</v>
      </c>
      <c r="K78" s="16">
        <f t="shared" si="5"/>
        <v>0.21250765613923528</v>
      </c>
      <c r="L78" s="17">
        <f t="shared" si="6"/>
        <v>1.1956501461768774</v>
      </c>
      <c r="O78" s="71">
        <f t="shared" si="7"/>
        <v>1.2953724116177294</v>
      </c>
      <c r="P78" s="3">
        <f t="shared" si="8"/>
        <v>1.2953724116177294</v>
      </c>
      <c r="Q78" s="2"/>
      <c r="R78" s="71">
        <f t="shared" si="9"/>
        <v>1253.6217229946751</v>
      </c>
      <c r="S78" s="2">
        <f t="shared" si="10"/>
        <v>-0.13746747064802375</v>
      </c>
      <c r="T78" s="3">
        <f t="shared" si="11"/>
        <v>-1.5487772623761715</v>
      </c>
      <c r="U78" s="2"/>
      <c r="V78" s="71">
        <f t="shared" si="12"/>
        <v>1253.6217229946751</v>
      </c>
      <c r="W78" s="2">
        <f t="shared" si="13"/>
        <v>-0.80168390685639279</v>
      </c>
      <c r="X78" s="2">
        <f t="shared" si="14"/>
        <v>108.59905429307337</v>
      </c>
      <c r="Y78" s="2">
        <f t="shared" si="15"/>
        <v>32.075918314451435</v>
      </c>
      <c r="Z78" s="2">
        <f t="shared" si="16"/>
        <v>32.629213821823043</v>
      </c>
      <c r="AA78" s="3">
        <f t="shared" si="17"/>
        <v>1.0172495609306478</v>
      </c>
    </row>
    <row r="79" spans="1:27" ht="15.75" customHeight="1">
      <c r="A79" s="2">
        <f t="shared" si="1"/>
        <v>2.9880751895336095E-3</v>
      </c>
      <c r="B79" s="2">
        <f>Modellek!K28</f>
        <v>61.513599999999997</v>
      </c>
      <c r="C79" s="53">
        <v>1</v>
      </c>
      <c r="D79" s="77">
        <f>Modellek!I28</f>
        <v>0.22</v>
      </c>
      <c r="E79" s="77">
        <f>Modellek!J28</f>
        <v>0.79785600000000001</v>
      </c>
      <c r="F79" s="75">
        <f t="shared" si="2"/>
        <v>0.87509979396900062</v>
      </c>
      <c r="G79" s="15">
        <f t="shared" si="3"/>
        <v>4.1442338425994993</v>
      </c>
      <c r="I79" s="71">
        <f t="shared" ref="I79:J79" si="38">1-D79</f>
        <v>0.78</v>
      </c>
      <c r="J79" s="3">
        <f t="shared" si="38"/>
        <v>0.20214399999999999</v>
      </c>
      <c r="K79" s="16">
        <f t="shared" si="5"/>
        <v>0.21369057015792461</v>
      </c>
      <c r="L79" s="17">
        <f t="shared" si="6"/>
        <v>1.2127768397428442</v>
      </c>
      <c r="O79" s="71">
        <f t="shared" si="7"/>
        <v>1.2288052933583093</v>
      </c>
      <c r="P79" s="3">
        <f t="shared" si="8"/>
        <v>1.2288052933583093</v>
      </c>
      <c r="Q79" s="2"/>
      <c r="R79" s="71">
        <f t="shared" si="9"/>
        <v>1288.9430901274309</v>
      </c>
      <c r="S79" s="2">
        <f t="shared" si="10"/>
        <v>-0.13341734887747153</v>
      </c>
      <c r="T79" s="3">
        <f t="shared" si="11"/>
        <v>-1.5432262441728735</v>
      </c>
      <c r="U79" s="2"/>
      <c r="V79" s="71">
        <f t="shared" si="12"/>
        <v>1288.9430901274309</v>
      </c>
      <c r="W79" s="2">
        <f t="shared" si="13"/>
        <v>-0.76981848346353099</v>
      </c>
      <c r="X79" s="2">
        <f t="shared" si="14"/>
        <v>108.37538833127999</v>
      </c>
      <c r="Y79" s="2">
        <f t="shared" si="15"/>
        <v>31.657379353295497</v>
      </c>
      <c r="Z79" s="2">
        <f t="shared" si="16"/>
        <v>32.210507969143691</v>
      </c>
      <c r="AA79" s="3">
        <f t="shared" si="17"/>
        <v>1.0174723437993807</v>
      </c>
    </row>
    <row r="80" spans="1:27" ht="15.75" customHeight="1">
      <c r="A80" s="2">
        <f t="shared" si="1"/>
        <v>2.9869425805093041E-3</v>
      </c>
      <c r="B80" s="2">
        <f>Modellek!K29</f>
        <v>61.640500000000003</v>
      </c>
      <c r="C80" s="53">
        <v>1</v>
      </c>
      <c r="D80" s="77">
        <f>Modellek!I29</f>
        <v>0.23</v>
      </c>
      <c r="E80" s="77">
        <f>Modellek!J29</f>
        <v>0.79633799999999999</v>
      </c>
      <c r="F80" s="75">
        <f t="shared" si="2"/>
        <v>0.87881848498842141</v>
      </c>
      <c r="G80" s="15">
        <f t="shared" si="3"/>
        <v>3.9397659352606804</v>
      </c>
      <c r="I80" s="71">
        <f t="shared" ref="I80:J80" si="39">1-D80</f>
        <v>0.77</v>
      </c>
      <c r="J80" s="3">
        <f t="shared" si="39"/>
        <v>0.20366200000000001</v>
      </c>
      <c r="K80" s="16">
        <f t="shared" si="5"/>
        <v>0.2149361317591684</v>
      </c>
      <c r="L80" s="17">
        <f t="shared" si="6"/>
        <v>1.2305799947701044</v>
      </c>
      <c r="O80" s="71">
        <f t="shared" si="7"/>
        <v>1.1636357155433577</v>
      </c>
      <c r="P80" s="3">
        <f t="shared" si="8"/>
        <v>1.1636357155433577</v>
      </c>
      <c r="Q80" s="2"/>
      <c r="R80" s="71">
        <f t="shared" si="9"/>
        <v>1322.4769640390659</v>
      </c>
      <c r="S80" s="2">
        <f t="shared" si="10"/>
        <v>-0.12917690434103299</v>
      </c>
      <c r="T80" s="3">
        <f t="shared" si="11"/>
        <v>-1.5374143565712703</v>
      </c>
      <c r="U80" s="2"/>
      <c r="V80" s="71">
        <f t="shared" si="12"/>
        <v>1322.4769640390659</v>
      </c>
      <c r="W80" s="2">
        <f t="shared" si="13"/>
        <v>-0.73839792927578551</v>
      </c>
      <c r="X80" s="2">
        <f t="shared" si="14"/>
        <v>108.15172236948661</v>
      </c>
      <c r="Y80" s="2">
        <f t="shared" si="15"/>
        <v>31.231766722849994</v>
      </c>
      <c r="Z80" s="2">
        <f t="shared" si="16"/>
        <v>31.784771173529293</v>
      </c>
      <c r="AA80" s="3">
        <f t="shared" si="17"/>
        <v>1.017706473526991</v>
      </c>
    </row>
    <row r="81" spans="1:27" ht="15.75" customHeight="1">
      <c r="A81" s="2">
        <f t="shared" si="1"/>
        <v>2.9857787358809991E-3</v>
      </c>
      <c r="B81" s="2">
        <f>Modellek!K30</f>
        <v>61.771000000000001</v>
      </c>
      <c r="C81" s="53">
        <v>1</v>
      </c>
      <c r="D81" s="77">
        <f>Modellek!I30</f>
        <v>0.24</v>
      </c>
      <c r="E81" s="77">
        <f>Modellek!J30</f>
        <v>0.79474400000000001</v>
      </c>
      <c r="F81" s="75">
        <f t="shared" si="2"/>
        <v>0.88265571378477869</v>
      </c>
      <c r="G81" s="15">
        <f t="shared" si="3"/>
        <v>3.7516704210003824</v>
      </c>
      <c r="I81" s="71">
        <f t="shared" ref="I81:J81" si="40">1-D81</f>
        <v>0.76</v>
      </c>
      <c r="J81" s="3">
        <f t="shared" si="40"/>
        <v>0.20525599999999999</v>
      </c>
      <c r="K81" s="16">
        <f t="shared" si="5"/>
        <v>0.21622345011525207</v>
      </c>
      <c r="L81" s="17">
        <f t="shared" si="6"/>
        <v>1.2490490003122732</v>
      </c>
      <c r="O81" s="71">
        <f t="shared" si="7"/>
        <v>1.0998187243919555</v>
      </c>
      <c r="P81" s="3">
        <f t="shared" si="8"/>
        <v>1.0998187243919555</v>
      </c>
      <c r="Q81" s="2"/>
      <c r="R81" s="71">
        <f t="shared" si="9"/>
        <v>1354.2269661360922</v>
      </c>
      <c r="S81" s="2">
        <f t="shared" si="10"/>
        <v>-0.12482005952444107</v>
      </c>
      <c r="T81" s="3">
        <f t="shared" si="11"/>
        <v>-1.5314429147410134</v>
      </c>
      <c r="U81" s="2"/>
      <c r="V81" s="71">
        <f t="shared" si="12"/>
        <v>1354.2269661360922</v>
      </c>
      <c r="W81" s="2">
        <f t="shared" si="13"/>
        <v>-0.70751447362593978</v>
      </c>
      <c r="X81" s="2">
        <f t="shared" si="14"/>
        <v>107.92805640769323</v>
      </c>
      <c r="Y81" s="2">
        <f t="shared" si="15"/>
        <v>30.801300549928161</v>
      </c>
      <c r="Z81" s="2">
        <f t="shared" si="16"/>
        <v>31.354195782103375</v>
      </c>
      <c r="AA81" s="3">
        <f t="shared" si="17"/>
        <v>1.0179503859351322</v>
      </c>
    </row>
    <row r="82" spans="1:27" ht="15.75" customHeight="1">
      <c r="A82" s="2">
        <f t="shared" si="1"/>
        <v>2.9845997636793911E-3</v>
      </c>
      <c r="B82" s="2">
        <f>Modellek!K31</f>
        <v>61.903300000000002</v>
      </c>
      <c r="C82" s="53">
        <v>1</v>
      </c>
      <c r="D82" s="77">
        <f>Modellek!I31</f>
        <v>0.25</v>
      </c>
      <c r="E82" s="77">
        <f>Modellek!J31</f>
        <v>0.79309099999999999</v>
      </c>
      <c r="F82" s="75">
        <f t="shared" si="2"/>
        <v>0.88655940281313184</v>
      </c>
      <c r="G82" s="15">
        <f t="shared" si="3"/>
        <v>3.5782870160011915</v>
      </c>
      <c r="I82" s="71">
        <f t="shared" ref="I82:J82" si="41">1-D82</f>
        <v>0.75</v>
      </c>
      <c r="J82" s="3">
        <f t="shared" si="41"/>
        <v>0.20690900000000001</v>
      </c>
      <c r="K82" s="16">
        <f t="shared" si="5"/>
        <v>0.21753519849496036</v>
      </c>
      <c r="L82" s="17">
        <f t="shared" si="6"/>
        <v>1.2682024268962522</v>
      </c>
      <c r="O82" s="71">
        <f t="shared" si="7"/>
        <v>1.0372837128144377</v>
      </c>
      <c r="P82" s="3">
        <f t="shared" si="8"/>
        <v>1.0372837128144377</v>
      </c>
      <c r="Q82" s="2"/>
      <c r="R82" s="71">
        <f t="shared" si="9"/>
        <v>1384.240757315104</v>
      </c>
      <c r="S82" s="2">
        <f t="shared" si="10"/>
        <v>-0.12040714746338324</v>
      </c>
      <c r="T82" s="3">
        <f t="shared" si="11"/>
        <v>-1.5253946093860724</v>
      </c>
      <c r="U82" s="2"/>
      <c r="V82" s="71">
        <f t="shared" si="12"/>
        <v>1384.240757315104</v>
      </c>
      <c r="W82" s="2">
        <f t="shared" si="13"/>
        <v>-0.67722632976563113</v>
      </c>
      <c r="X82" s="2">
        <f t="shared" si="14"/>
        <v>107.70439044589985</v>
      </c>
      <c r="Y82" s="2">
        <f t="shared" si="15"/>
        <v>30.36779511658122</v>
      </c>
      <c r="Z82" s="2">
        <f t="shared" si="16"/>
        <v>30.920574078419293</v>
      </c>
      <c r="AA82" s="3">
        <f t="shared" si="17"/>
        <v>1.0182028020050835</v>
      </c>
    </row>
    <row r="83" spans="1:27" ht="15.75" customHeight="1">
      <c r="A83" s="2">
        <f t="shared" si="1"/>
        <v>2.9834208320939706E-3</v>
      </c>
      <c r="B83" s="2">
        <f>Modellek!K32</f>
        <v>62.035699999999999</v>
      </c>
      <c r="C83" s="53">
        <v>1</v>
      </c>
      <c r="D83" s="77">
        <f>Modellek!I32</f>
        <v>0.26</v>
      </c>
      <c r="E83" s="77">
        <f>Modellek!J32</f>
        <v>0.79139800000000005</v>
      </c>
      <c r="F83" s="75">
        <f t="shared" si="2"/>
        <v>0.89047971695563255</v>
      </c>
      <c r="G83" s="15">
        <f t="shared" si="3"/>
        <v>3.4182007782779387</v>
      </c>
      <c r="I83" s="71">
        <f t="shared" ref="I83:J83" si="42">1-D83</f>
        <v>0.74</v>
      </c>
      <c r="J83" s="3">
        <f t="shared" si="42"/>
        <v>0.20860199999999995</v>
      </c>
      <c r="K83" s="16">
        <f t="shared" si="5"/>
        <v>0.21885469337536068</v>
      </c>
      <c r="L83" s="17">
        <f t="shared" si="6"/>
        <v>1.2880445479463092</v>
      </c>
      <c r="O83" s="71">
        <f t="shared" si="7"/>
        <v>0.97598911041984093</v>
      </c>
      <c r="P83" s="3">
        <f t="shared" si="8"/>
        <v>0.97598911041984093</v>
      </c>
      <c r="Q83" s="2"/>
      <c r="R83" s="71">
        <f t="shared" si="9"/>
        <v>1412.5463241727255</v>
      </c>
      <c r="S83" s="2">
        <f t="shared" si="10"/>
        <v>-0.11599495365316843</v>
      </c>
      <c r="T83" s="3">
        <f t="shared" si="11"/>
        <v>-1.5193472699486816</v>
      </c>
      <c r="U83" s="2"/>
      <c r="V83" s="71">
        <f t="shared" si="12"/>
        <v>1412.5463241727255</v>
      </c>
      <c r="W83" s="2">
        <f t="shared" si="13"/>
        <v>-0.64759328500380486</v>
      </c>
      <c r="X83" s="2">
        <f t="shared" si="14"/>
        <v>107.48072448410647</v>
      </c>
      <c r="Y83" s="2">
        <f t="shared" si="15"/>
        <v>29.932962460886138</v>
      </c>
      <c r="Z83" s="2">
        <f t="shared" si="16"/>
        <v>30.485598281799241</v>
      </c>
      <c r="AA83" s="3">
        <f t="shared" si="17"/>
        <v>1.0184624499374306</v>
      </c>
    </row>
    <row r="84" spans="1:27" ht="15.75" customHeight="1">
      <c r="A84" s="2">
        <f t="shared" si="1"/>
        <v>2.9822526146899798E-3</v>
      </c>
      <c r="B84" s="2">
        <f>Modellek!K33</f>
        <v>62.167000000000002</v>
      </c>
      <c r="C84" s="53">
        <v>1</v>
      </c>
      <c r="D84" s="77">
        <f>Modellek!I33</f>
        <v>0.27</v>
      </c>
      <c r="E84" s="77">
        <f>Modellek!J33</f>
        <v>0.78968000000000005</v>
      </c>
      <c r="F84" s="75">
        <f t="shared" si="2"/>
        <v>0.89438100325116077</v>
      </c>
      <c r="G84" s="15">
        <f t="shared" si="3"/>
        <v>3.2701284241380657</v>
      </c>
      <c r="I84" s="71">
        <f t="shared" ref="I84:J84" si="43">1-D84</f>
        <v>0.73</v>
      </c>
      <c r="J84" s="3">
        <f t="shared" si="43"/>
        <v>0.21031999999999995</v>
      </c>
      <c r="K84" s="16">
        <f t="shared" si="5"/>
        <v>0.22016992682884021</v>
      </c>
      <c r="L84" s="17">
        <f t="shared" si="6"/>
        <v>1.308578302181441</v>
      </c>
      <c r="O84" s="71">
        <f t="shared" si="7"/>
        <v>0.9158879751990251</v>
      </c>
      <c r="P84" s="3">
        <f t="shared" si="8"/>
        <v>0.9158879751990251</v>
      </c>
      <c r="Q84" s="2"/>
      <c r="R84" s="71">
        <f t="shared" si="9"/>
        <v>1439.1620647752479</v>
      </c>
      <c r="S84" s="2">
        <f t="shared" si="10"/>
        <v>-0.11162341646344043</v>
      </c>
      <c r="T84" s="3">
        <f t="shared" si="11"/>
        <v>-1.5133556360964844</v>
      </c>
      <c r="U84" s="2"/>
      <c r="V84" s="71">
        <f t="shared" si="12"/>
        <v>1439.1620647752479</v>
      </c>
      <c r="W84" s="2">
        <f t="shared" si="13"/>
        <v>-0.61865690111615257</v>
      </c>
      <c r="X84" s="2">
        <f t="shared" si="14"/>
        <v>107.25705852231309</v>
      </c>
      <c r="Y84" s="2">
        <f t="shared" si="15"/>
        <v>29.498008024419271</v>
      </c>
      <c r="Z84" s="2">
        <f t="shared" si="16"/>
        <v>30.050460546664453</v>
      </c>
      <c r="AA84" s="3">
        <f t="shared" si="17"/>
        <v>1.0187284687761915</v>
      </c>
    </row>
    <row r="85" spans="1:27" ht="15.75" customHeight="1">
      <c r="A85" s="2">
        <f t="shared" si="1"/>
        <v>2.9811039743481969E-3</v>
      </c>
      <c r="B85" s="2">
        <f>Modellek!K34</f>
        <v>62.296199999999999</v>
      </c>
      <c r="C85" s="53">
        <v>1</v>
      </c>
      <c r="D85" s="77">
        <f>Modellek!I34</f>
        <v>0.28000000000000003</v>
      </c>
      <c r="E85" s="77">
        <f>Modellek!J34</f>
        <v>0.78794699999999995</v>
      </c>
      <c r="F85" s="75">
        <f t="shared" si="2"/>
        <v>0.89823308912022493</v>
      </c>
      <c r="G85" s="15">
        <f t="shared" si="3"/>
        <v>3.1329244743451805</v>
      </c>
      <c r="I85" s="71">
        <f t="shared" ref="I85:J85" si="44">1-D85</f>
        <v>0.72</v>
      </c>
      <c r="J85" s="3">
        <f t="shared" si="44"/>
        <v>0.21205300000000005</v>
      </c>
      <c r="K85" s="16">
        <f t="shared" si="5"/>
        <v>0.22147066517607436</v>
      </c>
      <c r="L85" s="17">
        <f t="shared" si="6"/>
        <v>1.3298287397177719</v>
      </c>
      <c r="O85" s="71">
        <f t="shared" si="7"/>
        <v>0.85691673836960924</v>
      </c>
      <c r="P85" s="3">
        <f t="shared" si="8"/>
        <v>0.85691673836960924</v>
      </c>
      <c r="Q85" s="2"/>
      <c r="R85" s="71">
        <f t="shared" si="9"/>
        <v>1464.1356819574646</v>
      </c>
      <c r="S85" s="2">
        <f t="shared" si="10"/>
        <v>-0.10732567963917768</v>
      </c>
      <c r="T85" s="3">
        <f t="shared" si="11"/>
        <v>-1.5074651353958501</v>
      </c>
      <c r="U85" s="2"/>
      <c r="V85" s="71">
        <f t="shared" si="12"/>
        <v>1464.1356819574646</v>
      </c>
      <c r="W85" s="2">
        <f t="shared" si="13"/>
        <v>-0.59043923422752198</v>
      </c>
      <c r="X85" s="2">
        <f t="shared" si="14"/>
        <v>107.03339256051972</v>
      </c>
      <c r="Y85" s="2">
        <f t="shared" si="15"/>
        <v>29.063934298998099</v>
      </c>
      <c r="Z85" s="2">
        <f t="shared" si="16"/>
        <v>29.616152961856869</v>
      </c>
      <c r="AA85" s="3">
        <f t="shared" si="17"/>
        <v>1.0190001345715196</v>
      </c>
    </row>
    <row r="86" spans="1:27" ht="15.75" customHeight="1">
      <c r="A86" s="2">
        <f t="shared" si="1"/>
        <v>2.9799828591385944E-3</v>
      </c>
      <c r="B86" s="2">
        <f>Modellek!K35</f>
        <v>62.422400000000003</v>
      </c>
      <c r="C86" s="53">
        <v>1</v>
      </c>
      <c r="D86" s="77">
        <f>Modellek!I35</f>
        <v>0.28999999999999998</v>
      </c>
      <c r="E86" s="77">
        <f>Modellek!J35</f>
        <v>0.78621200000000002</v>
      </c>
      <c r="F86" s="75">
        <f t="shared" si="2"/>
        <v>0.90200839803771227</v>
      </c>
      <c r="G86" s="15">
        <f t="shared" si="3"/>
        <v>3.0055993580179701</v>
      </c>
      <c r="I86" s="71">
        <f t="shared" ref="I86:J86" si="45">1-D86</f>
        <v>0.71</v>
      </c>
      <c r="J86" s="3">
        <f t="shared" si="45"/>
        <v>0.21378799999999998</v>
      </c>
      <c r="K86" s="16">
        <f t="shared" si="5"/>
        <v>0.22274748949538437</v>
      </c>
      <c r="L86" s="17">
        <f t="shared" si="6"/>
        <v>1.3517991149398296</v>
      </c>
      <c r="O86" s="71">
        <f t="shared" si="7"/>
        <v>0.79904061872555476</v>
      </c>
      <c r="P86" s="3">
        <f t="shared" si="8"/>
        <v>0.79904061872555476</v>
      </c>
      <c r="Q86" s="2"/>
      <c r="R86" s="71">
        <f t="shared" si="9"/>
        <v>1487.4840465921827</v>
      </c>
      <c r="S86" s="2">
        <f t="shared" si="10"/>
        <v>-0.10313144849975985</v>
      </c>
      <c r="T86" s="3">
        <f t="shared" si="11"/>
        <v>-1.5017164831980558</v>
      </c>
      <c r="U86" s="2"/>
      <c r="V86" s="71">
        <f t="shared" si="12"/>
        <v>1487.4840465921827</v>
      </c>
      <c r="W86" s="2">
        <f t="shared" si="13"/>
        <v>-0.56296866074839347</v>
      </c>
      <c r="X86" s="2">
        <f t="shared" si="14"/>
        <v>106.80972659872633</v>
      </c>
      <c r="Y86" s="2">
        <f t="shared" si="15"/>
        <v>28.63164206745428</v>
      </c>
      <c r="Z86" s="2">
        <f t="shared" si="16"/>
        <v>29.183567549952897</v>
      </c>
      <c r="AA86" s="3">
        <f t="shared" si="17"/>
        <v>1.0192767666345617</v>
      </c>
    </row>
    <row r="87" spans="1:27" ht="15.75" customHeight="1">
      <c r="A87" s="2">
        <f t="shared" si="1"/>
        <v>2.9788945322390863E-3</v>
      </c>
      <c r="B87" s="2">
        <f>Modellek!K36</f>
        <v>62.545000000000002</v>
      </c>
      <c r="C87" s="53">
        <v>1</v>
      </c>
      <c r="D87" s="77">
        <f>Modellek!I36</f>
        <v>0.3</v>
      </c>
      <c r="E87" s="77">
        <f>Modellek!J36</f>
        <v>0.78448499999999999</v>
      </c>
      <c r="F87" s="75">
        <f t="shared" si="2"/>
        <v>0.90568802824257399</v>
      </c>
      <c r="G87" s="15">
        <f t="shared" si="3"/>
        <v>2.8872524737620004</v>
      </c>
      <c r="I87" s="71">
        <f t="shared" ref="I87:J87" si="46">1-D87</f>
        <v>0.7</v>
      </c>
      <c r="J87" s="3">
        <f t="shared" si="46"/>
        <v>0.21551500000000001</v>
      </c>
      <c r="K87" s="16">
        <f t="shared" si="5"/>
        <v>0.22399386591831885</v>
      </c>
      <c r="L87" s="17">
        <f t="shared" si="6"/>
        <v>1.3744955477523739</v>
      </c>
      <c r="O87" s="71">
        <f t="shared" si="7"/>
        <v>0.74221855935922487</v>
      </c>
      <c r="P87" s="3">
        <f t="shared" si="8"/>
        <v>0.74221855935922487</v>
      </c>
      <c r="Q87" s="2"/>
      <c r="R87" s="71">
        <f t="shared" si="9"/>
        <v>1509.2226493810451</v>
      </c>
      <c r="S87" s="2">
        <f t="shared" si="10"/>
        <v>-9.9060371925789245E-2</v>
      </c>
      <c r="T87" s="3">
        <f t="shared" si="11"/>
        <v>-1.4961366117952732</v>
      </c>
      <c r="U87" s="2"/>
      <c r="V87" s="71">
        <f t="shared" si="12"/>
        <v>1509.2226493810451</v>
      </c>
      <c r="W87" s="2">
        <f t="shared" si="13"/>
        <v>-0.53626138258489919</v>
      </c>
      <c r="X87" s="2">
        <f t="shared" si="14"/>
        <v>106.58606063693294</v>
      </c>
      <c r="Y87" s="2">
        <f t="shared" si="15"/>
        <v>28.201728379759647</v>
      </c>
      <c r="Z87" s="2">
        <f t="shared" si="16"/>
        <v>28.753296266567645</v>
      </c>
      <c r="AA87" s="3">
        <f t="shared" si="17"/>
        <v>1.0195579462145254</v>
      </c>
    </row>
    <row r="88" spans="1:27" ht="15.75" customHeight="1">
      <c r="A88" s="2">
        <f t="shared" si="1"/>
        <v>2.9778451300171856E-3</v>
      </c>
      <c r="B88" s="2">
        <f>Modellek!K37</f>
        <v>62.6633</v>
      </c>
      <c r="C88" s="53">
        <v>1</v>
      </c>
      <c r="D88" s="77">
        <f>Modellek!I37</f>
        <v>0.31</v>
      </c>
      <c r="E88" s="77">
        <f>Modellek!J37</f>
        <v>0.78277200000000002</v>
      </c>
      <c r="F88" s="75">
        <f t="shared" si="2"/>
        <v>0.90924985333173447</v>
      </c>
      <c r="G88" s="15">
        <f t="shared" si="3"/>
        <v>2.7770925213673676</v>
      </c>
      <c r="I88" s="71">
        <f t="shared" ref="I88:J88" si="47">1-D88</f>
        <v>0.69</v>
      </c>
      <c r="J88" s="3">
        <f t="shared" si="47"/>
        <v>0.21722799999999998</v>
      </c>
      <c r="K88" s="16">
        <f t="shared" si="5"/>
        <v>0.22520213130527905</v>
      </c>
      <c r="L88" s="17">
        <f t="shared" si="6"/>
        <v>1.3979582989782176</v>
      </c>
      <c r="O88" s="71">
        <f t="shared" si="7"/>
        <v>0.68639171048102676</v>
      </c>
      <c r="P88" s="3">
        <f t="shared" si="8"/>
        <v>0.68639171048102676</v>
      </c>
      <c r="Q88" s="2"/>
      <c r="R88" s="71">
        <f t="shared" si="9"/>
        <v>1529.4151140880024</v>
      </c>
      <c r="S88" s="2">
        <f t="shared" si="10"/>
        <v>-9.5135356421915035E-2</v>
      </c>
      <c r="T88" s="3">
        <f t="shared" si="11"/>
        <v>-1.4907569187059724</v>
      </c>
      <c r="U88" s="2"/>
      <c r="V88" s="71">
        <f t="shared" si="12"/>
        <v>1529.4151140880024</v>
      </c>
      <c r="W88" s="2">
        <f t="shared" si="13"/>
        <v>-0.51031998983914206</v>
      </c>
      <c r="X88" s="2">
        <f t="shared" si="14"/>
        <v>106.36239467513956</v>
      </c>
      <c r="Y88" s="2">
        <f t="shared" si="15"/>
        <v>27.774890976954062</v>
      </c>
      <c r="Z88" s="2">
        <f t="shared" si="16"/>
        <v>28.326030999651437</v>
      </c>
      <c r="AA88" s="3">
        <f t="shared" si="17"/>
        <v>1.0198431030082054</v>
      </c>
    </row>
    <row r="89" spans="1:27" ht="15.75" customHeight="1">
      <c r="A89" s="2">
        <f t="shared" si="1"/>
        <v>2.9768363433614019E-3</v>
      </c>
      <c r="B89" s="2">
        <f>Modellek!K38</f>
        <v>62.777099999999997</v>
      </c>
      <c r="C89" s="53">
        <v>1</v>
      </c>
      <c r="D89" s="77">
        <f>Modellek!I38</f>
        <v>0.32</v>
      </c>
      <c r="E89" s="77">
        <f>Modellek!J38</f>
        <v>0.78108299999999997</v>
      </c>
      <c r="F89" s="75">
        <f t="shared" si="2"/>
        <v>0.91268664195494897</v>
      </c>
      <c r="G89" s="15">
        <f t="shared" si="3"/>
        <v>2.6743947624473767</v>
      </c>
      <c r="I89" s="71">
        <f t="shared" ref="I89:J89" si="48">1-D89</f>
        <v>0.67999999999999994</v>
      </c>
      <c r="J89" s="3">
        <f t="shared" si="48"/>
        <v>0.21891700000000003</v>
      </c>
      <c r="K89" s="16">
        <f t="shared" si="5"/>
        <v>0.22636964829889838</v>
      </c>
      <c r="L89" s="17">
        <f t="shared" si="6"/>
        <v>1.4221728360013941</v>
      </c>
      <c r="O89" s="71">
        <f t="shared" si="7"/>
        <v>0.63153722941905222</v>
      </c>
      <c r="P89" s="3">
        <f t="shared" si="8"/>
        <v>0.63153722941905222</v>
      </c>
      <c r="Q89" s="2"/>
      <c r="R89" s="71">
        <f t="shared" si="9"/>
        <v>1548.0412577759371</v>
      </c>
      <c r="S89" s="2">
        <f t="shared" si="10"/>
        <v>-9.1362675312054914E-2</v>
      </c>
      <c r="T89" s="3">
        <f t="shared" si="11"/>
        <v>-1.4855860039242781</v>
      </c>
      <c r="U89" s="2"/>
      <c r="V89" s="71">
        <f t="shared" si="12"/>
        <v>1548.0412577759371</v>
      </c>
      <c r="W89" s="2">
        <f t="shared" si="13"/>
        <v>-0.48515675705435346</v>
      </c>
      <c r="X89" s="2">
        <f t="shared" si="14"/>
        <v>106.13872871334618</v>
      </c>
      <c r="Y89" s="2">
        <f t="shared" si="15"/>
        <v>27.351322043103472</v>
      </c>
      <c r="Z89" s="2">
        <f t="shared" si="16"/>
        <v>27.901963568776353</v>
      </c>
      <c r="AA89" s="3">
        <f t="shared" si="17"/>
        <v>1.0201321722147512</v>
      </c>
    </row>
    <row r="90" spans="1:27" ht="15.75" customHeight="1">
      <c r="A90" s="2">
        <f t="shared" si="1"/>
        <v>2.9758725183827088E-3</v>
      </c>
      <c r="B90" s="2">
        <f>Modellek!K39</f>
        <v>62.885899999999999</v>
      </c>
      <c r="C90" s="53">
        <v>1</v>
      </c>
      <c r="D90" s="77">
        <f>Modellek!I39</f>
        <v>0.33</v>
      </c>
      <c r="E90" s="77">
        <f>Modellek!J39</f>
        <v>0.77942299999999998</v>
      </c>
      <c r="F90" s="75">
        <f t="shared" si="2"/>
        <v>0.91598203257973887</v>
      </c>
      <c r="G90" s="15">
        <f t="shared" si="3"/>
        <v>2.5785307951248151</v>
      </c>
      <c r="I90" s="71">
        <f t="shared" ref="I90:J90" si="49">1-D90</f>
        <v>0.66999999999999993</v>
      </c>
      <c r="J90" s="3">
        <f t="shared" si="49"/>
        <v>0.22057700000000002</v>
      </c>
      <c r="K90" s="16">
        <f t="shared" si="5"/>
        <v>0.22749066495706177</v>
      </c>
      <c r="L90" s="17">
        <f t="shared" si="6"/>
        <v>1.4471776371448646</v>
      </c>
      <c r="O90" s="71">
        <f t="shared" si="7"/>
        <v>0.5776045749945391</v>
      </c>
      <c r="P90" s="3">
        <f t="shared" si="8"/>
        <v>0.5776045749945391</v>
      </c>
      <c r="Q90" s="2"/>
      <c r="R90" s="71">
        <f t="shared" si="9"/>
        <v>1565.1571862390558</v>
      </c>
      <c r="S90" s="2">
        <f t="shared" si="10"/>
        <v>-8.7758529588006451E-2</v>
      </c>
      <c r="T90" s="3">
        <f t="shared" si="11"/>
        <v>-1.4806460745887873</v>
      </c>
      <c r="U90" s="2"/>
      <c r="V90" s="71">
        <f t="shared" si="12"/>
        <v>1565.1571862390558</v>
      </c>
      <c r="W90" s="2">
        <f t="shared" si="13"/>
        <v>-0.46076847250879505</v>
      </c>
      <c r="X90" s="2">
        <f t="shared" si="14"/>
        <v>105.9150627515528</v>
      </c>
      <c r="Y90" s="2">
        <f t="shared" si="15"/>
        <v>26.931516726013868</v>
      </c>
      <c r="Z90" s="2">
        <f t="shared" si="16"/>
        <v>27.481585724414458</v>
      </c>
      <c r="AA90" s="76">
        <f t="shared" si="17"/>
        <v>1.0204247315142583</v>
      </c>
    </row>
    <row r="91" spans="1:27" ht="15.75" customHeight="1">
      <c r="A91" s="2">
        <f t="shared" si="1"/>
        <v>2.974954453447318E-3</v>
      </c>
      <c r="B91" s="2">
        <f>Modellek!K40</f>
        <v>62.989600000000003</v>
      </c>
      <c r="C91" s="53">
        <v>1</v>
      </c>
      <c r="D91" s="77">
        <f>Modellek!I40</f>
        <v>0.34</v>
      </c>
      <c r="E91" s="77">
        <f>Modellek!J40</f>
        <v>0.77779900000000002</v>
      </c>
      <c r="F91" s="75">
        <f t="shared" si="2"/>
        <v>0.91913170705908975</v>
      </c>
      <c r="G91" s="15">
        <f t="shared" si="3"/>
        <v>2.4889187263126251</v>
      </c>
      <c r="I91" s="71">
        <f t="shared" ref="I91:J91" si="50">1-D91</f>
        <v>0.65999999999999992</v>
      </c>
      <c r="J91" s="3">
        <f t="shared" si="50"/>
        <v>0.22220099999999998</v>
      </c>
      <c r="K91" s="16">
        <f t="shared" si="5"/>
        <v>0.22856351297461378</v>
      </c>
      <c r="L91" s="17">
        <f t="shared" si="6"/>
        <v>1.4729743056389544</v>
      </c>
      <c r="O91" s="71">
        <f t="shared" si="7"/>
        <v>0.52456467593324774</v>
      </c>
      <c r="P91" s="3">
        <f t="shared" si="8"/>
        <v>0.52456467593324774</v>
      </c>
      <c r="Q91" s="2"/>
      <c r="R91" s="71">
        <f t="shared" si="9"/>
        <v>1580.7620408768812</v>
      </c>
      <c r="S91" s="2">
        <f t="shared" si="10"/>
        <v>-8.4325851270463437E-2</v>
      </c>
      <c r="T91" s="3">
        <f t="shared" si="11"/>
        <v>-1.4759411511453002</v>
      </c>
      <c r="U91" s="2"/>
      <c r="V91" s="71">
        <f t="shared" si="12"/>
        <v>1580.7620408768812</v>
      </c>
      <c r="W91" s="2">
        <f t="shared" si="13"/>
        <v>-0.43715626560027471</v>
      </c>
      <c r="X91" s="2">
        <f t="shared" si="14"/>
        <v>105.69139678975942</v>
      </c>
      <c r="Y91" s="2">
        <f t="shared" si="15"/>
        <v>26.515565894459602</v>
      </c>
      <c r="Z91" s="2">
        <f t="shared" si="16"/>
        <v>27.064989147206859</v>
      </c>
      <c r="AA91" s="3">
        <f t="shared" si="17"/>
        <v>1.0207207817073991</v>
      </c>
    </row>
    <row r="92" spans="1:27" ht="15.75" customHeight="1">
      <c r="A92" s="2">
        <f t="shared" si="1"/>
        <v>2.9740838334750982E-3</v>
      </c>
      <c r="B92" s="2">
        <f>Modellek!K41</f>
        <v>63.088000000000001</v>
      </c>
      <c r="C92" s="53">
        <v>1</v>
      </c>
      <c r="D92" s="77">
        <f>Modellek!I41</f>
        <v>0.35</v>
      </c>
      <c r="E92" s="77">
        <f>Modellek!J41</f>
        <v>0.77621499999999999</v>
      </c>
      <c r="F92" s="75">
        <f t="shared" si="2"/>
        <v>0.92212832119698374</v>
      </c>
      <c r="G92" s="15">
        <f t="shared" si="3"/>
        <v>2.4050417841828642</v>
      </c>
      <c r="I92" s="71">
        <f t="shared" ref="I92:J92" si="51">1-D92</f>
        <v>0.65</v>
      </c>
      <c r="J92" s="3">
        <f t="shared" si="51"/>
        <v>0.22378500000000001</v>
      </c>
      <c r="K92" s="16">
        <f t="shared" si="5"/>
        <v>0.22958549338896567</v>
      </c>
      <c r="L92" s="17">
        <f t="shared" si="6"/>
        <v>1.4995922011558696</v>
      </c>
      <c r="O92" s="71">
        <f t="shared" si="7"/>
        <v>0.47237407203756382</v>
      </c>
      <c r="P92" s="3">
        <f t="shared" si="8"/>
        <v>0.47237407203756382</v>
      </c>
      <c r="Q92" s="2"/>
      <c r="R92" s="71">
        <f t="shared" si="9"/>
        <v>1594.8903548986111</v>
      </c>
      <c r="S92" s="2">
        <f t="shared" si="10"/>
        <v>-8.1070888106527642E-2</v>
      </c>
      <c r="T92" s="3">
        <f t="shared" si="11"/>
        <v>-1.4714797986366071</v>
      </c>
      <c r="U92" s="2"/>
      <c r="V92" s="71">
        <f t="shared" si="12"/>
        <v>1594.8903548986111</v>
      </c>
      <c r="W92" s="2">
        <f t="shared" si="13"/>
        <v>-0.4143125494880866</v>
      </c>
      <c r="X92" s="2">
        <f t="shared" si="14"/>
        <v>105.46773082796605</v>
      </c>
      <c r="Y92" s="2">
        <f t="shared" si="15"/>
        <v>26.103661385624847</v>
      </c>
      <c r="Z92" s="2">
        <f t="shared" si="16"/>
        <v>26.652365447222621</v>
      </c>
      <c r="AA92" s="3">
        <f t="shared" si="17"/>
        <v>1.0210201953469999</v>
      </c>
    </row>
    <row r="93" spans="1:27" ht="15.75" customHeight="1">
      <c r="A93" s="2">
        <f t="shared" si="1"/>
        <v>2.9732623437216149E-3</v>
      </c>
      <c r="B93" s="2">
        <f>Modellek!K42</f>
        <v>63.180900000000001</v>
      </c>
      <c r="C93" s="53">
        <v>1</v>
      </c>
      <c r="D93" s="77">
        <f>Modellek!I42</f>
        <v>0.36</v>
      </c>
      <c r="E93" s="77">
        <f>Modellek!J42</f>
        <v>0.77467699999999995</v>
      </c>
      <c r="F93" s="75">
        <f t="shared" si="2"/>
        <v>0.92496452883578695</v>
      </c>
      <c r="G93" s="15">
        <f t="shared" si="3"/>
        <v>2.3264465700798658</v>
      </c>
      <c r="I93" s="71">
        <f t="shared" ref="I93:J93" si="52">1-D93</f>
        <v>0.64</v>
      </c>
      <c r="J93" s="3">
        <f t="shared" si="52"/>
        <v>0.22532300000000005</v>
      </c>
      <c r="K93" s="16">
        <f t="shared" si="5"/>
        <v>0.23055390464811734</v>
      </c>
      <c r="L93" s="17">
        <f t="shared" si="6"/>
        <v>1.5270493381465051</v>
      </c>
      <c r="O93" s="71">
        <f t="shared" si="7"/>
        <v>0.42100469002164032</v>
      </c>
      <c r="P93" s="3">
        <f t="shared" si="8"/>
        <v>0.42100469002164032</v>
      </c>
      <c r="Q93" s="2"/>
      <c r="R93" s="71">
        <f t="shared" si="9"/>
        <v>1607.56433110372</v>
      </c>
      <c r="S93" s="2">
        <f t="shared" si="10"/>
        <v>-7.799988940953935E-2</v>
      </c>
      <c r="T93" s="3">
        <f t="shared" si="11"/>
        <v>-1.4672705842415774</v>
      </c>
      <c r="U93" s="2"/>
      <c r="V93" s="71">
        <f t="shared" si="12"/>
        <v>1607.56433110372</v>
      </c>
      <c r="W93" s="2">
        <f t="shared" si="13"/>
        <v>-0.39223410947121423</v>
      </c>
      <c r="X93" s="2">
        <f t="shared" si="14"/>
        <v>105.24406486617266</v>
      </c>
      <c r="Y93" s="2">
        <f t="shared" si="15"/>
        <v>25.6959949671765</v>
      </c>
      <c r="Z93" s="2">
        <f t="shared" si="16"/>
        <v>26.243906163209886</v>
      </c>
      <c r="AA93" s="3">
        <f t="shared" si="17"/>
        <v>1.0213228246944037</v>
      </c>
    </row>
    <row r="94" spans="1:27" ht="15.75" customHeight="1">
      <c r="A94" s="2">
        <f t="shared" si="1"/>
        <v>2.9724907867648069E-3</v>
      </c>
      <c r="B94" s="2">
        <f>Modellek!K43</f>
        <v>63.2682</v>
      </c>
      <c r="C94" s="53">
        <v>1</v>
      </c>
      <c r="D94" s="77">
        <f>Modellek!I43</f>
        <v>0.37</v>
      </c>
      <c r="E94" s="77">
        <f>Modellek!J43</f>
        <v>0.77318900000000002</v>
      </c>
      <c r="F94" s="75">
        <f t="shared" si="2"/>
        <v>0.9276360544554082</v>
      </c>
      <c r="G94" s="15">
        <f t="shared" si="3"/>
        <v>2.2527153725464135</v>
      </c>
      <c r="I94" s="71">
        <f t="shared" ref="I94:J94" si="53">1-D94</f>
        <v>0.63</v>
      </c>
      <c r="J94" s="3">
        <f t="shared" si="53"/>
        <v>0.22681099999999998</v>
      </c>
      <c r="K94" s="16">
        <f t="shared" si="5"/>
        <v>0.23146709499021417</v>
      </c>
      <c r="L94" s="17">
        <f t="shared" si="6"/>
        <v>1.555372094390699</v>
      </c>
      <c r="O94" s="71">
        <f t="shared" si="7"/>
        <v>0.37042151481912694</v>
      </c>
      <c r="P94" s="3">
        <f t="shared" si="8"/>
        <v>0.37042151481912694</v>
      </c>
      <c r="Q94" s="2"/>
      <c r="R94" s="71">
        <f t="shared" si="9"/>
        <v>1618.8107879068034</v>
      </c>
      <c r="S94" s="2">
        <f t="shared" si="10"/>
        <v>-7.5115805818597489E-2</v>
      </c>
      <c r="T94" s="3">
        <f t="shared" si="11"/>
        <v>-1.4633175538296628</v>
      </c>
      <c r="U94" s="2"/>
      <c r="V94" s="71">
        <f t="shared" si="12"/>
        <v>1618.8107879068034</v>
      </c>
      <c r="W94" s="2">
        <f t="shared" si="13"/>
        <v>-0.37091214057910588</v>
      </c>
      <c r="X94" s="2">
        <f t="shared" si="14"/>
        <v>105.02039890437929</v>
      </c>
      <c r="Y94" s="2">
        <f t="shared" si="15"/>
        <v>25.29265736833354</v>
      </c>
      <c r="Z94" s="2">
        <f t="shared" si="16"/>
        <v>25.839702761835156</v>
      </c>
      <c r="AA94" s="3">
        <f t="shared" si="17"/>
        <v>1.0216286246848272</v>
      </c>
    </row>
    <row r="95" spans="1:27" ht="15.75" customHeight="1">
      <c r="A95" s="2">
        <f t="shared" si="1"/>
        <v>2.971770851504474E-3</v>
      </c>
      <c r="B95" s="2">
        <f>Modellek!K44</f>
        <v>63.349699999999999</v>
      </c>
      <c r="C95" s="53">
        <v>1</v>
      </c>
      <c r="D95" s="77">
        <f>Modellek!I44</f>
        <v>0.38</v>
      </c>
      <c r="E95" s="77">
        <f>Modellek!J44</f>
        <v>0.77175499999999997</v>
      </c>
      <c r="F95" s="75">
        <f t="shared" si="2"/>
        <v>0.93013559474266483</v>
      </c>
      <c r="G95" s="15">
        <f t="shared" si="3"/>
        <v>2.1834818729716523</v>
      </c>
      <c r="I95" s="71">
        <f t="shared" ref="I95:J95" si="54">1-D95</f>
        <v>0.62</v>
      </c>
      <c r="J95" s="3">
        <f t="shared" si="54"/>
        <v>0.22824500000000003</v>
      </c>
      <c r="K95" s="16">
        <f t="shared" si="5"/>
        <v>0.23232238149930057</v>
      </c>
      <c r="L95" s="17">
        <f t="shared" si="6"/>
        <v>1.5845959153759017</v>
      </c>
      <c r="O95" s="71">
        <f t="shared" si="7"/>
        <v>0.32059136024175927</v>
      </c>
      <c r="P95" s="3">
        <f t="shared" si="8"/>
        <v>0.32059136024175927</v>
      </c>
      <c r="Q95" s="2"/>
      <c r="R95" s="71">
        <f t="shared" si="9"/>
        <v>1628.6685059011693</v>
      </c>
      <c r="S95" s="2">
        <f t="shared" si="10"/>
        <v>-7.2424902664174506E-2</v>
      </c>
      <c r="T95" s="3">
        <f t="shared" si="11"/>
        <v>-1.4596292964542874</v>
      </c>
      <c r="U95" s="2"/>
      <c r="V95" s="71">
        <f t="shared" si="12"/>
        <v>1628.6685059011693</v>
      </c>
      <c r="W95" s="2">
        <f t="shared" si="13"/>
        <v>-0.35033747807692178</v>
      </c>
      <c r="X95" s="2">
        <f t="shared" si="14"/>
        <v>104.79673294258589</v>
      </c>
      <c r="Y95" s="2">
        <f t="shared" si="15"/>
        <v>24.893840276231206</v>
      </c>
      <c r="Z95" s="2">
        <f t="shared" si="16"/>
        <v>25.439946636915067</v>
      </c>
      <c r="AA95" s="3">
        <f t="shared" si="17"/>
        <v>1.0219374091993869</v>
      </c>
    </row>
    <row r="96" spans="1:27" ht="15.75" customHeight="1">
      <c r="A96" s="2">
        <f t="shared" si="1"/>
        <v>2.9710980495038417E-3</v>
      </c>
      <c r="B96" s="2">
        <f>Modellek!K45</f>
        <v>63.425899999999999</v>
      </c>
      <c r="C96" s="53">
        <v>1</v>
      </c>
      <c r="D96" s="77">
        <f>Modellek!I45</f>
        <v>0.39</v>
      </c>
      <c r="E96" s="77">
        <f>Modellek!J45</f>
        <v>0.77037900000000004</v>
      </c>
      <c r="F96" s="75">
        <f t="shared" si="2"/>
        <v>0.93247740340009944</v>
      </c>
      <c r="G96" s="15">
        <f t="shared" si="3"/>
        <v>2.1183685116959463</v>
      </c>
      <c r="I96" s="71">
        <f t="shared" ref="I96:J96" si="55">1-D96</f>
        <v>0.61</v>
      </c>
      <c r="J96" s="3">
        <f t="shared" si="55"/>
        <v>0.22962099999999996</v>
      </c>
      <c r="K96" s="16">
        <f t="shared" si="5"/>
        <v>0.23312447059125965</v>
      </c>
      <c r="L96" s="17">
        <f t="shared" si="6"/>
        <v>1.6147076619530649</v>
      </c>
      <c r="O96" s="71">
        <f t="shared" si="7"/>
        <v>0.2714922964391992</v>
      </c>
      <c r="P96" s="3">
        <f t="shared" si="8"/>
        <v>0.2714922964391992</v>
      </c>
      <c r="Q96" s="2"/>
      <c r="R96" s="71">
        <f t="shared" si="9"/>
        <v>1637.1013582828637</v>
      </c>
      <c r="S96" s="2">
        <f t="shared" si="10"/>
        <v>-6.9910360036486596E-2</v>
      </c>
      <c r="T96" s="3">
        <f t="shared" si="11"/>
        <v>-1.4561827595088461</v>
      </c>
      <c r="U96" s="2"/>
      <c r="V96" s="71">
        <f t="shared" si="12"/>
        <v>1637.1013582828637</v>
      </c>
      <c r="W96" s="2">
        <f t="shared" si="13"/>
        <v>-0.33050060208432669</v>
      </c>
      <c r="X96" s="2">
        <f t="shared" si="14"/>
        <v>104.57306698079252</v>
      </c>
      <c r="Y96" s="2">
        <f t="shared" si="15"/>
        <v>24.499028610641233</v>
      </c>
      <c r="Z96" s="2">
        <f t="shared" si="16"/>
        <v>25.04412910863681</v>
      </c>
      <c r="AA96" s="3">
        <f t="shared" si="17"/>
        <v>1.0222498820936439</v>
      </c>
    </row>
    <row r="97" spans="1:27" ht="15.75" customHeight="1">
      <c r="A97" s="2">
        <f t="shared" si="1"/>
        <v>2.9704740817224949E-3</v>
      </c>
      <c r="B97" s="2">
        <f>Modellek!K46</f>
        <v>63.496600000000001</v>
      </c>
      <c r="C97" s="53">
        <v>1</v>
      </c>
      <c r="D97" s="77">
        <f>Modellek!I46</f>
        <v>0.4</v>
      </c>
      <c r="E97" s="77">
        <f>Modellek!J46</f>
        <v>0.76906300000000005</v>
      </c>
      <c r="F97" s="75">
        <f t="shared" si="2"/>
        <v>0.93465435131832553</v>
      </c>
      <c r="G97" s="15">
        <f t="shared" si="3"/>
        <v>2.057078637988579</v>
      </c>
      <c r="I97" s="71">
        <f t="shared" ref="I97:J97" si="56">1-D97</f>
        <v>0.6</v>
      </c>
      <c r="J97" s="3">
        <f t="shared" si="56"/>
        <v>0.23093699999999995</v>
      </c>
      <c r="K97" s="16">
        <f t="shared" si="5"/>
        <v>0.23387076470548177</v>
      </c>
      <c r="L97" s="17">
        <f t="shared" si="6"/>
        <v>1.645759359810133</v>
      </c>
      <c r="O97" s="71">
        <f t="shared" si="7"/>
        <v>0.22308494478403554</v>
      </c>
      <c r="P97" s="3">
        <f t="shared" si="8"/>
        <v>0.22308494478403554</v>
      </c>
      <c r="Q97" s="2"/>
      <c r="R97" s="71">
        <f t="shared" si="9"/>
        <v>1644.1624164371169</v>
      </c>
      <c r="S97" s="2">
        <f t="shared" si="10"/>
        <v>-6.7578495775519831E-2</v>
      </c>
      <c r="T97" s="3">
        <f t="shared" si="11"/>
        <v>-1.4529866037748107</v>
      </c>
      <c r="U97" s="2"/>
      <c r="V97" s="71">
        <f t="shared" si="12"/>
        <v>1644.1624164371169</v>
      </c>
      <c r="W97" s="2">
        <f t="shared" si="13"/>
        <v>-0.31138748805059552</v>
      </c>
      <c r="X97" s="2">
        <f t="shared" si="14"/>
        <v>104.34940101899915</v>
      </c>
      <c r="Y97" s="2">
        <f t="shared" si="15"/>
        <v>24.108414157026022</v>
      </c>
      <c r="Z97" s="2">
        <f t="shared" si="16"/>
        <v>24.652441422769357</v>
      </c>
      <c r="AA97" s="3">
        <f t="shared" si="17"/>
        <v>1.0225658669292765</v>
      </c>
    </row>
    <row r="98" spans="1:27" ht="15.75" customHeight="1">
      <c r="A98" s="2">
        <f t="shared" si="1"/>
        <v>2.9698988868224994E-3</v>
      </c>
      <c r="B98" s="2">
        <f>Modellek!K47</f>
        <v>63.561799999999998</v>
      </c>
      <c r="C98" s="53">
        <v>1</v>
      </c>
      <c r="D98" s="77">
        <f>Modellek!I47</f>
        <v>0.41</v>
      </c>
      <c r="E98" s="77">
        <f>Modellek!J47</f>
        <v>0.76781200000000005</v>
      </c>
      <c r="F98" s="75">
        <f t="shared" si="2"/>
        <v>0.93666550690633854</v>
      </c>
      <c r="G98" s="15">
        <f t="shared" si="3"/>
        <v>1.9993393386580771</v>
      </c>
      <c r="I98" s="71">
        <f t="shared" ref="I98:J98" si="57">1-D98</f>
        <v>0.59000000000000008</v>
      </c>
      <c r="J98" s="3">
        <f t="shared" si="57"/>
        <v>0.23218799999999995</v>
      </c>
      <c r="K98" s="16">
        <f t="shared" si="5"/>
        <v>0.23456079631593696</v>
      </c>
      <c r="L98" s="17">
        <f t="shared" si="6"/>
        <v>1.6777696410988383</v>
      </c>
      <c r="O98" s="71">
        <f t="shared" si="7"/>
        <v>0.17535147852107935</v>
      </c>
      <c r="P98" s="3">
        <f t="shared" si="8"/>
        <v>0.17535147852107935</v>
      </c>
      <c r="Q98" s="2"/>
      <c r="R98" s="71">
        <f t="shared" si="9"/>
        <v>1649.8656787552263</v>
      </c>
      <c r="S98" s="2">
        <f t="shared" si="10"/>
        <v>-6.5429043501508091E-2</v>
      </c>
      <c r="T98" s="3">
        <f t="shared" si="11"/>
        <v>-1.4500404653546841</v>
      </c>
      <c r="U98" s="2"/>
      <c r="V98" s="71">
        <f t="shared" si="12"/>
        <v>1649.8656787552263</v>
      </c>
      <c r="W98" s="2">
        <f t="shared" si="13"/>
        <v>-0.29299035940452905</v>
      </c>
      <c r="X98" s="2">
        <f t="shared" si="14"/>
        <v>104.12573505720577</v>
      </c>
      <c r="Y98" s="2">
        <f t="shared" si="15"/>
        <v>23.721986764632693</v>
      </c>
      <c r="Z98" s="2">
        <f t="shared" si="16"/>
        <v>24.26487474986385</v>
      </c>
      <c r="AA98" s="3">
        <f t="shared" si="17"/>
        <v>1.0228854349603025</v>
      </c>
    </row>
    <row r="99" spans="1:27" ht="15.75" customHeight="1">
      <c r="A99" s="2">
        <f t="shared" si="1"/>
        <v>2.9693715265776571E-3</v>
      </c>
      <c r="B99" s="2">
        <f>Modellek!K48</f>
        <v>63.621600000000001</v>
      </c>
      <c r="C99" s="53">
        <v>1</v>
      </c>
      <c r="D99" s="77">
        <f>Modellek!I48</f>
        <v>0.42</v>
      </c>
      <c r="E99" s="77">
        <f>Modellek!J48</f>
        <v>0.76662699999999995</v>
      </c>
      <c r="F99" s="75">
        <f t="shared" si="2"/>
        <v>0.93851310128572063</v>
      </c>
      <c r="G99" s="15">
        <f t="shared" si="3"/>
        <v>1.9448874804750182</v>
      </c>
      <c r="I99" s="71">
        <f t="shared" ref="I99:J99" si="58">1-D99</f>
        <v>0.58000000000000007</v>
      </c>
      <c r="J99" s="3">
        <f t="shared" si="58"/>
        <v>0.23337300000000005</v>
      </c>
      <c r="K99" s="16">
        <f t="shared" si="5"/>
        <v>0.23519519483193721</v>
      </c>
      <c r="L99" s="17">
        <f t="shared" si="6"/>
        <v>1.7107800253607599</v>
      </c>
      <c r="O99" s="71">
        <f t="shared" si="7"/>
        <v>0.12825470305232603</v>
      </c>
      <c r="P99" s="3">
        <f t="shared" si="8"/>
        <v>0.12825470305232603</v>
      </c>
      <c r="Q99" s="2"/>
      <c r="R99" s="71">
        <f t="shared" si="9"/>
        <v>1654.238104074278</v>
      </c>
      <c r="S99" s="2">
        <f t="shared" si="10"/>
        <v>-6.3458463238710752E-2</v>
      </c>
      <c r="T99" s="3">
        <f t="shared" si="11"/>
        <v>-1.4473394933026846</v>
      </c>
      <c r="U99" s="2"/>
      <c r="V99" s="71">
        <f t="shared" si="12"/>
        <v>1654.238104074278</v>
      </c>
      <c r="W99" s="2">
        <f t="shared" si="13"/>
        <v>-0.27529306370468648</v>
      </c>
      <c r="X99" s="2">
        <f t="shared" si="14"/>
        <v>103.9020690954124</v>
      </c>
      <c r="Y99" s="2">
        <f t="shared" si="15"/>
        <v>23.33963536536022</v>
      </c>
      <c r="Z99" s="2">
        <f t="shared" si="16"/>
        <v>23.881320184444405</v>
      </c>
      <c r="AA99" s="3">
        <f t="shared" si="17"/>
        <v>1.02320879527913</v>
      </c>
    </row>
    <row r="100" spans="1:27" ht="15.75" customHeight="1">
      <c r="A100" s="2">
        <f t="shared" si="1"/>
        <v>2.9688901872835312E-3</v>
      </c>
      <c r="B100" s="2">
        <f>Modellek!K49</f>
        <v>63.676200000000001</v>
      </c>
      <c r="C100" s="53">
        <v>1</v>
      </c>
      <c r="D100" s="77">
        <f>Modellek!I49</f>
        <v>0.43</v>
      </c>
      <c r="E100" s="77">
        <f>Modellek!J49</f>
        <v>0.76551400000000003</v>
      </c>
      <c r="F100" s="75">
        <f t="shared" si="2"/>
        <v>0.94020255064137093</v>
      </c>
      <c r="G100" s="15">
        <f t="shared" si="3"/>
        <v>1.8934910515448398</v>
      </c>
      <c r="I100" s="71">
        <f t="shared" ref="I100:J100" si="59">1-D100</f>
        <v>0.57000000000000006</v>
      </c>
      <c r="J100" s="3">
        <f t="shared" si="59"/>
        <v>0.23448599999999997</v>
      </c>
      <c r="K100" s="16">
        <f t="shared" si="5"/>
        <v>0.23577569803204854</v>
      </c>
      <c r="L100" s="17">
        <f t="shared" si="6"/>
        <v>1.7447894367489183</v>
      </c>
      <c r="O100" s="71">
        <f t="shared" si="7"/>
        <v>8.1788360713759403E-2</v>
      </c>
      <c r="P100" s="3">
        <f t="shared" si="8"/>
        <v>8.1788360713759403E-2</v>
      </c>
      <c r="Q100" s="2"/>
      <c r="R100" s="71">
        <f t="shared" si="9"/>
        <v>1657.2688135441128</v>
      </c>
      <c r="S100" s="2">
        <f t="shared" si="10"/>
        <v>-6.1659947524726401E-2</v>
      </c>
      <c r="T100" s="3">
        <f t="shared" si="11"/>
        <v>-1.4448743579710615</v>
      </c>
      <c r="U100" s="2"/>
      <c r="V100" s="71">
        <f t="shared" si="12"/>
        <v>1657.2688135441128</v>
      </c>
      <c r="W100" s="2">
        <f t="shared" si="13"/>
        <v>-0.25828928461816386</v>
      </c>
      <c r="X100" s="2">
        <f t="shared" si="14"/>
        <v>103.67840313361901</v>
      </c>
      <c r="Y100" s="2">
        <f t="shared" si="15"/>
        <v>22.961148005262398</v>
      </c>
      <c r="Z100" s="2">
        <f t="shared" si="16"/>
        <v>23.501568744187523</v>
      </c>
      <c r="AA100" s="3">
        <f t="shared" si="17"/>
        <v>1.0235363118081582</v>
      </c>
    </row>
    <row r="101" spans="1:27" ht="15.75" customHeight="1">
      <c r="A101" s="2">
        <f t="shared" si="1"/>
        <v>2.9684557054460775E-3</v>
      </c>
      <c r="B101" s="2">
        <f>Modellek!K50</f>
        <v>63.725499999999997</v>
      </c>
      <c r="C101" s="53">
        <v>1</v>
      </c>
      <c r="D101" s="77">
        <f>Modellek!I50</f>
        <v>0.44</v>
      </c>
      <c r="E101" s="77">
        <f>Modellek!J50</f>
        <v>0.76447200000000004</v>
      </c>
      <c r="F101" s="75">
        <f t="shared" si="2"/>
        <v>0.94173007061707803</v>
      </c>
      <c r="G101" s="15">
        <f t="shared" si="3"/>
        <v>1.8449409420449865</v>
      </c>
      <c r="I101" s="71">
        <f t="shared" ref="I101:J101" si="60">1-D101</f>
        <v>0.56000000000000005</v>
      </c>
      <c r="J101" s="3">
        <f t="shared" si="60"/>
        <v>0.23552799999999996</v>
      </c>
      <c r="K101" s="16">
        <f t="shared" si="5"/>
        <v>0.2363008950562025</v>
      </c>
      <c r="L101" s="17">
        <f t="shared" si="6"/>
        <v>1.7798735556447252</v>
      </c>
      <c r="O101" s="71">
        <f t="shared" si="7"/>
        <v>3.59049416222956E-2</v>
      </c>
      <c r="P101" s="3">
        <f t="shared" si="8"/>
        <v>3.59049416222956E-2</v>
      </c>
      <c r="Q101" s="2"/>
      <c r="R101" s="71">
        <f t="shared" si="9"/>
        <v>1659.0171473556966</v>
      </c>
      <c r="S101" s="2">
        <f t="shared" si="10"/>
        <v>-6.0036594707622369E-2</v>
      </c>
      <c r="T101" s="3">
        <f t="shared" si="11"/>
        <v>-1.442649307000416</v>
      </c>
      <c r="U101" s="2"/>
      <c r="V101" s="71">
        <f t="shared" si="12"/>
        <v>1659.0171473556966</v>
      </c>
      <c r="W101" s="2">
        <f t="shared" si="13"/>
        <v>-0.24195921365161896</v>
      </c>
      <c r="X101" s="2">
        <f t="shared" si="14"/>
        <v>103.45473717182563</v>
      </c>
      <c r="Y101" s="2">
        <f t="shared" si="15"/>
        <v>22.586615567553498</v>
      </c>
      <c r="Z101" s="2">
        <f t="shared" si="16"/>
        <v>23.125711369091903</v>
      </c>
      <c r="AA101" s="3">
        <f t="shared" si="17"/>
        <v>1.0238679318699184</v>
      </c>
    </row>
    <row r="102" spans="1:27" ht="15.75" customHeight="1">
      <c r="A102" s="2">
        <f t="shared" si="1"/>
        <v>2.9680653971657354E-3</v>
      </c>
      <c r="B102" s="2">
        <f>Modellek!K51</f>
        <v>63.769799999999996</v>
      </c>
      <c r="C102" s="53">
        <v>1</v>
      </c>
      <c r="D102" s="77">
        <f>Modellek!I51</f>
        <v>0.45</v>
      </c>
      <c r="E102" s="77">
        <f>Modellek!J51</f>
        <v>0.76350600000000002</v>
      </c>
      <c r="F102" s="75">
        <f t="shared" si="2"/>
        <v>0.94310434265521526</v>
      </c>
      <c r="G102" s="15">
        <f t="shared" si="3"/>
        <v>1.7990374163935758</v>
      </c>
      <c r="I102" s="71">
        <f t="shared" ref="I102:J102" si="61">1-D102</f>
        <v>0.55000000000000004</v>
      </c>
      <c r="J102" s="3">
        <f t="shared" si="61"/>
        <v>0.23649399999999998</v>
      </c>
      <c r="K102" s="16">
        <f t="shared" si="5"/>
        <v>0.23677367228442409</v>
      </c>
      <c r="L102" s="17">
        <f t="shared" si="6"/>
        <v>1.8160342185028366</v>
      </c>
      <c r="O102" s="71">
        <f t="shared" si="7"/>
        <v>-9.4033695973637504E-3</v>
      </c>
      <c r="P102" s="3">
        <f t="shared" si="8"/>
        <v>9.4033695973637504E-3</v>
      </c>
      <c r="Q102" s="2"/>
      <c r="R102" s="71">
        <f t="shared" si="9"/>
        <v>1659.468106363332</v>
      </c>
      <c r="S102" s="2">
        <f t="shared" si="10"/>
        <v>-5.8578352782507802E-2</v>
      </c>
      <c r="T102" s="3">
        <f t="shared" si="11"/>
        <v>-1.4406505633846949</v>
      </c>
      <c r="U102" s="2"/>
      <c r="V102" s="71">
        <f t="shared" si="12"/>
        <v>1659.468106363332</v>
      </c>
      <c r="W102" s="2">
        <f t="shared" si="13"/>
        <v>-0.22629446214304036</v>
      </c>
      <c r="X102" s="2">
        <f t="shared" si="14"/>
        <v>103.23107121003224</v>
      </c>
      <c r="Y102" s="2">
        <f t="shared" si="15"/>
        <v>22.215725242014688</v>
      </c>
      <c r="Z102" s="2">
        <f t="shared" si="16"/>
        <v>22.75343892063654</v>
      </c>
      <c r="AA102" s="3">
        <f t="shared" si="17"/>
        <v>1.0242041919750124</v>
      </c>
    </row>
    <row r="103" spans="1:27" ht="15.75" customHeight="1">
      <c r="A103" s="2">
        <f t="shared" si="1"/>
        <v>2.9677192276451356E-3</v>
      </c>
      <c r="B103" s="2">
        <f>Modellek!K52</f>
        <v>63.809100000000001</v>
      </c>
      <c r="C103" s="53">
        <v>1</v>
      </c>
      <c r="D103" s="77">
        <f>Modellek!I52</f>
        <v>0.46</v>
      </c>
      <c r="E103" s="77">
        <f>Modellek!J52</f>
        <v>0.76261900000000005</v>
      </c>
      <c r="F103" s="75">
        <f t="shared" si="2"/>
        <v>0.94432483162313774</v>
      </c>
      <c r="G103" s="15">
        <f t="shared" si="3"/>
        <v>1.7556113487503542</v>
      </c>
      <c r="I103" s="71">
        <f t="shared" ref="I103:J103" si="62">1-D103</f>
        <v>0.54</v>
      </c>
      <c r="J103" s="3">
        <f t="shared" si="62"/>
        <v>0.23738099999999995</v>
      </c>
      <c r="K103" s="16">
        <f t="shared" si="5"/>
        <v>0.23719375959748551</v>
      </c>
      <c r="L103" s="17">
        <f t="shared" si="6"/>
        <v>1.8533137009608935</v>
      </c>
      <c r="O103" s="71">
        <f t="shared" si="7"/>
        <v>-5.4158083406118281E-2</v>
      </c>
      <c r="P103" s="3">
        <f t="shared" si="8"/>
        <v>5.4158083406118281E-2</v>
      </c>
      <c r="Q103" s="2"/>
      <c r="R103" s="71">
        <f t="shared" si="9"/>
        <v>1658.6500660265003</v>
      </c>
      <c r="S103" s="2">
        <f t="shared" si="10"/>
        <v>-5.7285070730212773E-2</v>
      </c>
      <c r="T103" s="3">
        <f t="shared" si="11"/>
        <v>-1.4388779208155822</v>
      </c>
      <c r="U103" s="2"/>
      <c r="V103" s="71">
        <f t="shared" si="12"/>
        <v>1658.6500660265003</v>
      </c>
      <c r="W103" s="2">
        <f t="shared" si="13"/>
        <v>-0.21128270161156382</v>
      </c>
      <c r="X103" s="2">
        <f t="shared" si="14"/>
        <v>103.00740524823887</v>
      </c>
      <c r="Y103" s="2">
        <f t="shared" si="15"/>
        <v>21.848467029604123</v>
      </c>
      <c r="Z103" s="2">
        <f t="shared" si="16"/>
        <v>22.384742180928527</v>
      </c>
      <c r="AA103" s="3">
        <f t="shared" si="17"/>
        <v>1.0245452072494499</v>
      </c>
    </row>
    <row r="104" spans="1:27" ht="15.75" customHeight="1">
      <c r="A104" s="2">
        <f t="shared" si="1"/>
        <v>2.9674154049216367E-3</v>
      </c>
      <c r="B104" s="2">
        <f>Modellek!K53</f>
        <v>63.843600000000002</v>
      </c>
      <c r="C104" s="53">
        <v>1</v>
      </c>
      <c r="D104" s="77">
        <f>Modellek!I53</f>
        <v>0.47</v>
      </c>
      <c r="E104" s="77">
        <f>Modellek!J53</f>
        <v>0.76181200000000004</v>
      </c>
      <c r="F104" s="75">
        <f t="shared" si="2"/>
        <v>0.94539728206049145</v>
      </c>
      <c r="G104" s="15">
        <f t="shared" si="3"/>
        <v>1.714492548795977</v>
      </c>
      <c r="I104" s="71">
        <f t="shared" ref="I104:J104" si="63">1-D104</f>
        <v>0.53</v>
      </c>
      <c r="J104" s="3">
        <f t="shared" si="63"/>
        <v>0.23818799999999996</v>
      </c>
      <c r="K104" s="16">
        <f t="shared" si="5"/>
        <v>0.23756305911913772</v>
      </c>
      <c r="L104" s="17">
        <f t="shared" si="6"/>
        <v>1.8917559086041966</v>
      </c>
      <c r="O104" s="71">
        <f t="shared" si="7"/>
        <v>-9.83883030222657E-2</v>
      </c>
      <c r="P104" s="3">
        <f t="shared" si="8"/>
        <v>9.83883030222657E-2</v>
      </c>
      <c r="Q104" s="2"/>
      <c r="R104" s="71">
        <f t="shared" si="9"/>
        <v>1656.579708231799</v>
      </c>
      <c r="S104" s="2">
        <f t="shared" si="10"/>
        <v>-5.6150035536704758E-2</v>
      </c>
      <c r="T104" s="3">
        <f t="shared" si="11"/>
        <v>-1.4373221786689558</v>
      </c>
      <c r="U104" s="2"/>
      <c r="V104" s="71">
        <f t="shared" si="12"/>
        <v>1656.579708231799</v>
      </c>
      <c r="W104" s="2">
        <f t="shared" si="13"/>
        <v>-0.19690832387603388</v>
      </c>
      <c r="X104" s="2">
        <f t="shared" si="14"/>
        <v>102.7837392864455</v>
      </c>
      <c r="Y104" s="2">
        <f t="shared" si="15"/>
        <v>21.484629108989459</v>
      </c>
      <c r="Z104" s="2">
        <f t="shared" si="16"/>
        <v>22.019411851839322</v>
      </c>
      <c r="AA104" s="3">
        <f t="shared" si="17"/>
        <v>1.0248914114428953</v>
      </c>
    </row>
    <row r="105" spans="1:27" ht="15.75" customHeight="1">
      <c r="A105" s="2">
        <f t="shared" si="1"/>
        <v>2.9671512618107457E-3</v>
      </c>
      <c r="B105" s="2">
        <f>Modellek!K54</f>
        <v>63.873600000000003</v>
      </c>
      <c r="C105" s="53">
        <v>1</v>
      </c>
      <c r="D105" s="77">
        <f>Modellek!I54</f>
        <v>0.48</v>
      </c>
      <c r="E105" s="77">
        <f>Modellek!J54</f>
        <v>0.76108699999999996</v>
      </c>
      <c r="F105" s="75">
        <f t="shared" si="2"/>
        <v>0.94633063004265561</v>
      </c>
      <c r="G105" s="15">
        <f t="shared" si="3"/>
        <v>1.6755221339450845</v>
      </c>
      <c r="I105" s="71">
        <f t="shared" ref="I105:J105" si="64">1-D105</f>
        <v>0.52</v>
      </c>
      <c r="J105" s="3">
        <f t="shared" si="64"/>
        <v>0.23891300000000004</v>
      </c>
      <c r="K105" s="16">
        <f t="shared" si="5"/>
        <v>0.23788458519443742</v>
      </c>
      <c r="L105" s="17">
        <f t="shared" si="6"/>
        <v>1.9313907059069944</v>
      </c>
      <c r="O105" s="71">
        <f t="shared" si="7"/>
        <v>-0.14211547797735868</v>
      </c>
      <c r="P105" s="3">
        <f t="shared" si="8"/>
        <v>0.14211547797735868</v>
      </c>
      <c r="Q105" s="2"/>
      <c r="R105" s="71">
        <f t="shared" si="9"/>
        <v>1653.2581178871433</v>
      </c>
      <c r="S105" s="2">
        <f t="shared" si="10"/>
        <v>-5.5163267775942874E-2</v>
      </c>
      <c r="T105" s="3">
        <f t="shared" si="11"/>
        <v>-1.4359696590880537</v>
      </c>
      <c r="U105" s="2"/>
      <c r="V105" s="71">
        <f t="shared" si="12"/>
        <v>1653.2581178871433</v>
      </c>
      <c r="W105" s="2">
        <f t="shared" si="13"/>
        <v>-0.18315770424985781</v>
      </c>
      <c r="X105" s="2">
        <f t="shared" si="14"/>
        <v>102.56007332465211</v>
      </c>
      <c r="Y105" s="2">
        <f t="shared" si="15"/>
        <v>21.123898781561582</v>
      </c>
      <c r="Z105" s="2">
        <f t="shared" si="16"/>
        <v>21.657138554129972</v>
      </c>
      <c r="AA105" s="3">
        <f t="shared" si="17"/>
        <v>1.0252434353185709</v>
      </c>
    </row>
    <row r="106" spans="1:27" ht="15.75" customHeight="1">
      <c r="A106" s="2">
        <f t="shared" si="1"/>
        <v>2.9669276574029297E-3</v>
      </c>
      <c r="B106" s="2">
        <f>Modellek!K55</f>
        <v>63.899000000000001</v>
      </c>
      <c r="C106" s="53">
        <v>1</v>
      </c>
      <c r="D106" s="77">
        <f>Modellek!I55</f>
        <v>0.49</v>
      </c>
      <c r="E106" s="77">
        <f>Modellek!J55</f>
        <v>0.76044900000000004</v>
      </c>
      <c r="F106" s="75">
        <f t="shared" si="2"/>
        <v>0.94712143393916282</v>
      </c>
      <c r="G106" s="15">
        <f t="shared" si="3"/>
        <v>1.6385826347939714</v>
      </c>
      <c r="I106" s="71">
        <f t="shared" ref="I106:J106" si="65">1-D106</f>
        <v>0.51</v>
      </c>
      <c r="J106" s="3">
        <f t="shared" si="65"/>
        <v>0.23955099999999996</v>
      </c>
      <c r="K106" s="16">
        <f t="shared" si="5"/>
        <v>0.23815709888818981</v>
      </c>
      <c r="L106" s="17">
        <f t="shared" si="6"/>
        <v>1.9722605176584453</v>
      </c>
      <c r="O106" s="71">
        <f t="shared" si="7"/>
        <v>-0.18534873471853169</v>
      </c>
      <c r="P106" s="3">
        <f t="shared" si="8"/>
        <v>0.18534873471853169</v>
      </c>
      <c r="Q106" s="2"/>
      <c r="R106" s="71">
        <f t="shared" si="9"/>
        <v>1648.7158591492844</v>
      </c>
      <c r="S106" s="2">
        <f t="shared" si="10"/>
        <v>-5.4327963880448416E-2</v>
      </c>
      <c r="T106" s="3">
        <f t="shared" si="11"/>
        <v>-1.4348247437050834</v>
      </c>
      <c r="U106" s="2"/>
      <c r="V106" s="71">
        <f t="shared" si="12"/>
        <v>1648.7158591492844</v>
      </c>
      <c r="W106" s="2">
        <f t="shared" si="13"/>
        <v>-0.17002184580212054</v>
      </c>
      <c r="X106" s="2">
        <f t="shared" si="14"/>
        <v>102.33640736285872</v>
      </c>
      <c r="Y106" s="2">
        <f t="shared" si="15"/>
        <v>20.76636698897692</v>
      </c>
      <c r="Z106" s="2">
        <f t="shared" si="16"/>
        <v>21.298012826564502</v>
      </c>
      <c r="AA106" s="3">
        <f t="shared" si="17"/>
        <v>1.0256012926030724</v>
      </c>
    </row>
    <row r="107" spans="1:27" ht="15.75" customHeight="1">
      <c r="A107" s="2">
        <f t="shared" si="1"/>
        <v>2.9667410527539962E-3</v>
      </c>
      <c r="B107" s="2">
        <f>Modellek!K56</f>
        <v>63.920200000000001</v>
      </c>
      <c r="C107" s="53">
        <v>1</v>
      </c>
      <c r="D107" s="77">
        <f>Modellek!I56</f>
        <v>0.5</v>
      </c>
      <c r="E107" s="77">
        <f>Modellek!J56</f>
        <v>0.75989799999999996</v>
      </c>
      <c r="F107" s="75">
        <f t="shared" si="2"/>
        <v>0.9477818748388801</v>
      </c>
      <c r="G107" s="15">
        <f t="shared" si="3"/>
        <v>1.6035292933391034</v>
      </c>
      <c r="I107" s="71">
        <f t="shared" ref="I107:J107" si="66">1-D107</f>
        <v>0.5</v>
      </c>
      <c r="J107" s="3">
        <f t="shared" si="66"/>
        <v>0.24010200000000004</v>
      </c>
      <c r="K107" s="16">
        <f t="shared" si="5"/>
        <v>0.23838475381541488</v>
      </c>
      <c r="L107" s="17">
        <f t="shared" si="6"/>
        <v>2.0144073491034988</v>
      </c>
      <c r="O107" s="71">
        <f t="shared" si="7"/>
        <v>-0.22811802422631711</v>
      </c>
      <c r="P107" s="3">
        <f t="shared" si="8"/>
        <v>0.22811802422631711</v>
      </c>
      <c r="Q107" s="2"/>
      <c r="R107" s="71">
        <f t="shared" si="9"/>
        <v>1642.9528588892128</v>
      </c>
      <c r="S107" s="2">
        <f t="shared" si="10"/>
        <v>-5.3630893034246813E-2</v>
      </c>
      <c r="T107" s="3">
        <f t="shared" si="11"/>
        <v>-1.4338692979525145</v>
      </c>
      <c r="U107" s="2"/>
      <c r="V107" s="71">
        <f t="shared" si="12"/>
        <v>1642.9528588892128</v>
      </c>
      <c r="W107" s="2">
        <f t="shared" si="13"/>
        <v>-0.15748407502114467</v>
      </c>
      <c r="X107" s="2">
        <f t="shared" si="14"/>
        <v>102.11274140106534</v>
      </c>
      <c r="Y107" s="2">
        <f t="shared" si="15"/>
        <v>20.411620145001432</v>
      </c>
      <c r="Z107" s="2">
        <f t="shared" si="16"/>
        <v>20.941625125012195</v>
      </c>
      <c r="AA107" s="3">
        <f t="shared" si="17"/>
        <v>1.0259658457410865</v>
      </c>
    </row>
    <row r="108" spans="1:27" ht="15.75" customHeight="1">
      <c r="A108" s="2">
        <f t="shared" si="1"/>
        <v>2.9665923139746376E-3</v>
      </c>
      <c r="B108" s="2">
        <f>Modellek!K57</f>
        <v>63.937100000000001</v>
      </c>
      <c r="C108" s="53">
        <v>1</v>
      </c>
      <c r="D108" s="77">
        <f>Modellek!I57</f>
        <v>0.51</v>
      </c>
      <c r="E108" s="77">
        <f>Modellek!J57</f>
        <v>0.75943899999999998</v>
      </c>
      <c r="F108" s="75">
        <f t="shared" si="2"/>
        <v>0.94830861909564335</v>
      </c>
      <c r="G108" s="15">
        <f t="shared" si="3"/>
        <v>1.5702652580037206</v>
      </c>
      <c r="I108" s="71">
        <f t="shared" ref="I108:J108" si="67">1-D108</f>
        <v>0.49</v>
      </c>
      <c r="J108" s="3">
        <f t="shared" si="67"/>
        <v>0.24056100000000002</v>
      </c>
      <c r="K108" s="16">
        <f t="shared" si="5"/>
        <v>0.23856636555320646</v>
      </c>
      <c r="L108" s="17">
        <f t="shared" si="6"/>
        <v>2.0578794298521439</v>
      </c>
      <c r="O108" s="71">
        <f t="shared" si="7"/>
        <v>-0.27043149038638087</v>
      </c>
      <c r="P108" s="3">
        <f t="shared" si="8"/>
        <v>0.27043149038638087</v>
      </c>
      <c r="Q108" s="2"/>
      <c r="R108" s="71">
        <f t="shared" si="9"/>
        <v>1636.0007655970178</v>
      </c>
      <c r="S108" s="2">
        <f t="shared" si="10"/>
        <v>-5.3075282136983294E-2</v>
      </c>
      <c r="T108" s="3">
        <f t="shared" si="11"/>
        <v>-1.4331077450839131</v>
      </c>
      <c r="U108" s="2"/>
      <c r="V108" s="71">
        <f t="shared" si="12"/>
        <v>1636.0007655970178</v>
      </c>
      <c r="W108" s="2">
        <f t="shared" si="13"/>
        <v>-0.14553519946008195</v>
      </c>
      <c r="X108" s="2">
        <f t="shared" si="14"/>
        <v>101.88907543927196</v>
      </c>
      <c r="Y108" s="2">
        <f t="shared" si="15"/>
        <v>20.059749168333781</v>
      </c>
      <c r="Z108" s="2">
        <f t="shared" si="16"/>
        <v>20.588065821537327</v>
      </c>
      <c r="AA108" s="3">
        <f t="shared" si="17"/>
        <v>1.0263371515152115</v>
      </c>
    </row>
    <row r="109" spans="1:27" ht="15.75" customHeight="1">
      <c r="A109" s="2">
        <f t="shared" si="1"/>
        <v>2.9664770296784163E-3</v>
      </c>
      <c r="B109" s="2">
        <f>Modellek!K58</f>
        <v>63.950200000000002</v>
      </c>
      <c r="C109" s="53">
        <v>1</v>
      </c>
      <c r="D109" s="77">
        <f>Modellek!I58</f>
        <v>0.52</v>
      </c>
      <c r="E109" s="77">
        <f>Modellek!J58</f>
        <v>0.75907199999999997</v>
      </c>
      <c r="F109" s="75">
        <f t="shared" si="2"/>
        <v>0.9487170829894247</v>
      </c>
      <c r="G109" s="15">
        <f t="shared" si="3"/>
        <v>1.5386608635254413</v>
      </c>
      <c r="I109" s="71">
        <f t="shared" ref="I109:J109" si="68">1-D109</f>
        <v>0.48</v>
      </c>
      <c r="J109" s="3">
        <f t="shared" si="68"/>
        <v>0.24092800000000003</v>
      </c>
      <c r="K109" s="16">
        <f t="shared" si="5"/>
        <v>0.23870722218696921</v>
      </c>
      <c r="L109" s="17">
        <f t="shared" si="6"/>
        <v>2.1027153210311766</v>
      </c>
      <c r="O109" s="71">
        <f t="shared" si="7"/>
        <v>-0.31231705053500786</v>
      </c>
      <c r="P109" s="3">
        <f t="shared" si="8"/>
        <v>0.31231705053500786</v>
      </c>
      <c r="Q109" s="2"/>
      <c r="R109" s="71">
        <f t="shared" si="9"/>
        <v>1627.8488317272252</v>
      </c>
      <c r="S109" s="2">
        <f t="shared" si="10"/>
        <v>-5.2644646010498786E-2</v>
      </c>
      <c r="T109" s="3">
        <f t="shared" si="11"/>
        <v>-1.4325174897608843</v>
      </c>
      <c r="U109" s="2"/>
      <c r="V109" s="71">
        <f t="shared" si="12"/>
        <v>1627.8488317272252</v>
      </c>
      <c r="W109" s="2">
        <f t="shared" si="13"/>
        <v>-0.13415895776222819</v>
      </c>
      <c r="X109" s="2">
        <f t="shared" si="14"/>
        <v>101.66540947747859</v>
      </c>
      <c r="Y109" s="2">
        <f t="shared" si="15"/>
        <v>19.710239574922252</v>
      </c>
      <c r="Z109" s="2">
        <f t="shared" si="16"/>
        <v>20.236825203477679</v>
      </c>
      <c r="AA109" s="3">
        <f t="shared" si="17"/>
        <v>1.0267163484519697</v>
      </c>
    </row>
    <row r="110" spans="1:27" ht="15.75" customHeight="1">
      <c r="A110" s="2">
        <f t="shared" si="1"/>
        <v>2.9663960720169775E-3</v>
      </c>
      <c r="B110" s="2">
        <f>Modellek!K59</f>
        <v>63.959400000000002</v>
      </c>
      <c r="C110" s="53">
        <v>1</v>
      </c>
      <c r="D110" s="77">
        <f>Modellek!I59</f>
        <v>0.53</v>
      </c>
      <c r="E110" s="77">
        <f>Modellek!J59</f>
        <v>0.75880099999999995</v>
      </c>
      <c r="F110" s="75">
        <f t="shared" si="2"/>
        <v>0.94900402624283042</v>
      </c>
      <c r="G110" s="15">
        <f t="shared" si="3"/>
        <v>1.5086342738377989</v>
      </c>
      <c r="I110" s="71">
        <f t="shared" ref="I110:J110" si="69">1-D110</f>
        <v>0.47</v>
      </c>
      <c r="J110" s="3">
        <f t="shared" si="69"/>
        <v>0.24119900000000005</v>
      </c>
      <c r="K110" s="16">
        <f t="shared" si="5"/>
        <v>0.238806186533257</v>
      </c>
      <c r="L110" s="17">
        <f t="shared" si="6"/>
        <v>2.1489785049210157</v>
      </c>
      <c r="O110" s="71">
        <f t="shared" si="7"/>
        <v>-0.35378782809783782</v>
      </c>
      <c r="P110" s="3">
        <f t="shared" si="8"/>
        <v>0.35378782809783782</v>
      </c>
      <c r="Q110" s="2"/>
      <c r="R110" s="71">
        <f t="shared" si="9"/>
        <v>1618.5333061109311</v>
      </c>
      <c r="S110" s="2">
        <f t="shared" si="10"/>
        <v>-5.2342237764949395E-2</v>
      </c>
      <c r="T110" s="3">
        <f t="shared" si="11"/>
        <v>-1.4321029910435816</v>
      </c>
      <c r="U110" s="2"/>
      <c r="V110" s="71">
        <f t="shared" si="12"/>
        <v>1618.5333061109311</v>
      </c>
      <c r="W110" s="2">
        <f t="shared" si="13"/>
        <v>-0.12334472545082872</v>
      </c>
      <c r="X110" s="2">
        <f t="shared" si="14"/>
        <v>101.4417435156852</v>
      </c>
      <c r="Y110" s="2">
        <f t="shared" si="15"/>
        <v>19.36318224038402</v>
      </c>
      <c r="Z110" s="2">
        <f t="shared" si="16"/>
        <v>19.887993472510573</v>
      </c>
      <c r="AA110" s="3">
        <f t="shared" si="17"/>
        <v>1.0271035631236276</v>
      </c>
    </row>
    <row r="111" spans="1:27" ht="15.75" customHeight="1">
      <c r="A111" s="2">
        <f t="shared" si="1"/>
        <v>2.9663467956038739E-3</v>
      </c>
      <c r="B111" s="2">
        <f>Modellek!K60</f>
        <v>63.965000000000003</v>
      </c>
      <c r="C111" s="53">
        <v>1</v>
      </c>
      <c r="D111" s="77">
        <f>Modellek!I60</f>
        <v>0.54</v>
      </c>
      <c r="E111" s="77">
        <f>Modellek!J60</f>
        <v>0.75863000000000003</v>
      </c>
      <c r="F111" s="75">
        <f t="shared" si="2"/>
        <v>0.94917872093555755</v>
      </c>
      <c r="G111" s="15">
        <f t="shared" si="3"/>
        <v>1.4800904607149858</v>
      </c>
      <c r="I111" s="71">
        <f t="shared" ref="I111:J111" si="70">1-D111</f>
        <v>0.45999999999999996</v>
      </c>
      <c r="J111" s="3">
        <f t="shared" si="70"/>
        <v>0.24136999999999997</v>
      </c>
      <c r="K111" s="16">
        <f t="shared" si="5"/>
        <v>0.23886644272507371</v>
      </c>
      <c r="L111" s="17">
        <f t="shared" si="6"/>
        <v>2.1966978086925244</v>
      </c>
      <c r="O111" s="71">
        <f t="shared" si="7"/>
        <v>-0.39485202867947106</v>
      </c>
      <c r="P111" s="3">
        <f t="shared" si="8"/>
        <v>0.39485202867947106</v>
      </c>
      <c r="Q111" s="2"/>
      <c r="R111" s="71">
        <f t="shared" si="9"/>
        <v>1608.0499997677477</v>
      </c>
      <c r="S111" s="2">
        <f t="shared" si="10"/>
        <v>-5.2158172565241905E-2</v>
      </c>
      <c r="T111" s="3">
        <f t="shared" si="11"/>
        <v>-1.4318507002969676</v>
      </c>
      <c r="U111" s="2"/>
      <c r="V111" s="71">
        <f t="shared" si="12"/>
        <v>1608.0499997677477</v>
      </c>
      <c r="W111" s="2">
        <f t="shared" si="13"/>
        <v>-0.11308159411641486</v>
      </c>
      <c r="X111" s="2">
        <f t="shared" si="14"/>
        <v>101.21807755389182</v>
      </c>
      <c r="Y111" s="2">
        <f t="shared" si="15"/>
        <v>19.018264430578963</v>
      </c>
      <c r="Z111" s="2">
        <f t="shared" si="16"/>
        <v>19.541260743705948</v>
      </c>
      <c r="AA111" s="3">
        <f t="shared" si="17"/>
        <v>1.0274996866846626</v>
      </c>
    </row>
    <row r="112" spans="1:27" ht="15.75" customHeight="1">
      <c r="A112" s="2">
        <f t="shared" si="1"/>
        <v>2.9663265575513328E-3</v>
      </c>
      <c r="B112" s="2">
        <f>Modellek!K61</f>
        <v>63.967300000000002</v>
      </c>
      <c r="C112" s="53">
        <v>1</v>
      </c>
      <c r="D112" s="77">
        <f>Modellek!I61</f>
        <v>0.55000000000000004</v>
      </c>
      <c r="E112" s="77">
        <f>Modellek!J61</f>
        <v>0.75855899999999998</v>
      </c>
      <c r="F112" s="75">
        <f t="shared" si="2"/>
        <v>0.94925047790452222</v>
      </c>
      <c r="G112" s="15">
        <f t="shared" si="3"/>
        <v>1.4529338819641917</v>
      </c>
      <c r="I112" s="71">
        <f t="shared" ref="I112:J112" si="71">1-D112</f>
        <v>0.44999999999999996</v>
      </c>
      <c r="J112" s="3">
        <f t="shared" si="71"/>
        <v>0.24144100000000002</v>
      </c>
      <c r="K112" s="16">
        <f t="shared" si="5"/>
        <v>0.2388911945368381</v>
      </c>
      <c r="L112" s="17">
        <f t="shared" si="6"/>
        <v>2.2459411138857166</v>
      </c>
      <c r="O112" s="71">
        <f t="shared" si="7"/>
        <v>-0.43553975870139983</v>
      </c>
      <c r="P112" s="3">
        <f t="shared" si="8"/>
        <v>0.43553975870139983</v>
      </c>
      <c r="Q112" s="2"/>
      <c r="R112" s="71">
        <f t="shared" si="9"/>
        <v>1596.4087202856299</v>
      </c>
      <c r="S112" s="2">
        <f t="shared" si="10"/>
        <v>-5.2082576415495914E-2</v>
      </c>
      <c r="T112" s="3">
        <f t="shared" si="11"/>
        <v>-1.431747083693669</v>
      </c>
      <c r="U112" s="2"/>
      <c r="V112" s="71">
        <f t="shared" si="12"/>
        <v>1596.4087202856299</v>
      </c>
      <c r="W112" s="2">
        <f t="shared" si="13"/>
        <v>-0.10335383422040645</v>
      </c>
      <c r="X112" s="2">
        <f t="shared" si="14"/>
        <v>100.99441159209843</v>
      </c>
      <c r="Y112" s="2">
        <f t="shared" si="15"/>
        <v>18.675173384623879</v>
      </c>
      <c r="Z112" s="2">
        <f t="shared" si="16"/>
        <v>19.196317044567763</v>
      </c>
      <c r="AA112" s="3">
        <f t="shared" si="17"/>
        <v>1.0279056932543913</v>
      </c>
    </row>
    <row r="113" spans="1:27" ht="15.75" customHeight="1">
      <c r="A113" s="2">
        <f t="shared" si="1"/>
        <v>2.9663353566706805E-3</v>
      </c>
      <c r="B113" s="2">
        <f>Modellek!K62</f>
        <v>63.966299999999997</v>
      </c>
      <c r="C113" s="53">
        <v>1</v>
      </c>
      <c r="D113" s="77">
        <f>Modellek!I62</f>
        <v>0.56000000000000005</v>
      </c>
      <c r="E113" s="77">
        <f>Modellek!J62</f>
        <v>0.75859399999999999</v>
      </c>
      <c r="F113" s="75">
        <f t="shared" si="2"/>
        <v>0.94921927869554235</v>
      </c>
      <c r="G113" s="15">
        <f t="shared" si="3"/>
        <v>1.4271013803246138</v>
      </c>
      <c r="I113" s="71">
        <f t="shared" ref="I113:J113" si="72">1-D113</f>
        <v>0.43999999999999995</v>
      </c>
      <c r="J113" s="3">
        <f t="shared" si="72"/>
        <v>0.24140600000000001</v>
      </c>
      <c r="K113" s="16">
        <f t="shared" si="5"/>
        <v>0.23888043261244873</v>
      </c>
      <c r="L113" s="17">
        <f t="shared" si="6"/>
        <v>2.296755720005375</v>
      </c>
      <c r="O113" s="71">
        <f t="shared" si="7"/>
        <v>-0.47585219029713954</v>
      </c>
      <c r="P113" s="3">
        <f t="shared" si="8"/>
        <v>0.47585219029713954</v>
      </c>
      <c r="Q113" s="2"/>
      <c r="R113" s="71">
        <f t="shared" si="9"/>
        <v>1583.6304988578577</v>
      </c>
      <c r="S113" s="2">
        <f t="shared" si="10"/>
        <v>-5.2115444159503123E-2</v>
      </c>
      <c r="T113" s="3">
        <f t="shared" si="11"/>
        <v>-1.4317921341896787</v>
      </c>
      <c r="U113" s="2"/>
      <c r="V113" s="71">
        <f t="shared" si="12"/>
        <v>1583.6304988578577</v>
      </c>
      <c r="W113" s="2">
        <f t="shared" si="13"/>
        <v>-9.4152843694828514E-2</v>
      </c>
      <c r="X113" s="2">
        <f t="shared" si="14"/>
        <v>100.77074563030507</v>
      </c>
      <c r="Y113" s="2">
        <f t="shared" si="15"/>
        <v>18.333898966564309</v>
      </c>
      <c r="Z113" s="2">
        <f t="shared" si="16"/>
        <v>18.853152314061902</v>
      </c>
      <c r="AA113" s="3">
        <f t="shared" si="17"/>
        <v>1.028322036051609</v>
      </c>
    </row>
    <row r="114" spans="1:27" ht="15.75" customHeight="1">
      <c r="A114" s="2">
        <f t="shared" si="1"/>
        <v>2.9663714336057847E-3</v>
      </c>
      <c r="B114" s="2">
        <f>Modellek!K63</f>
        <v>63.962200000000003</v>
      </c>
      <c r="C114" s="53">
        <v>1</v>
      </c>
      <c r="D114" s="77">
        <f>Modellek!I63</f>
        <v>0.56999999999999995</v>
      </c>
      <c r="E114" s="77">
        <f>Modellek!J63</f>
        <v>0.75873699999999999</v>
      </c>
      <c r="F114" s="75">
        <f t="shared" si="2"/>
        <v>0.94909137041229086</v>
      </c>
      <c r="G114" s="15">
        <f t="shared" si="3"/>
        <v>1.402517803192546</v>
      </c>
      <c r="I114" s="71">
        <f t="shared" ref="I114:J114" si="73">1-D114</f>
        <v>0.43000000000000005</v>
      </c>
      <c r="J114" s="3">
        <f t="shared" si="73"/>
        <v>0.24126300000000001</v>
      </c>
      <c r="K114" s="16">
        <f t="shared" si="5"/>
        <v>0.2388363130185405</v>
      </c>
      <c r="L114" s="17">
        <f t="shared" si="6"/>
        <v>2.349210373811502</v>
      </c>
      <c r="O114" s="71">
        <f t="shared" si="7"/>
        <v>-0.51581020831505653</v>
      </c>
      <c r="P114" s="3">
        <f t="shared" si="8"/>
        <v>0.51581020831505653</v>
      </c>
      <c r="Q114" s="2"/>
      <c r="R114" s="71">
        <f t="shared" si="9"/>
        <v>1569.7294878315436</v>
      </c>
      <c r="S114" s="2">
        <f t="shared" si="10"/>
        <v>-5.225020427740603E-2</v>
      </c>
      <c r="T114" s="3">
        <f t="shared" si="11"/>
        <v>-1.4319768444575818</v>
      </c>
      <c r="U114" s="2"/>
      <c r="V114" s="71">
        <f t="shared" si="12"/>
        <v>1569.7294878315436</v>
      </c>
      <c r="W114" s="2">
        <f t="shared" si="13"/>
        <v>-8.5465217746831218E-2</v>
      </c>
      <c r="X114" s="2">
        <f t="shared" si="14"/>
        <v>100.54707966851169</v>
      </c>
      <c r="Y114" s="2">
        <f t="shared" si="15"/>
        <v>17.994229209250577</v>
      </c>
      <c r="Z114" s="2">
        <f t="shared" si="16"/>
        <v>18.511556401631822</v>
      </c>
      <c r="AA114" s="3">
        <f t="shared" si="17"/>
        <v>1.0287496166890713</v>
      </c>
    </row>
    <row r="115" spans="1:27" ht="15.75" customHeight="1">
      <c r="A115" s="2">
        <f t="shared" si="1"/>
        <v>2.9664312704572519E-3</v>
      </c>
      <c r="B115" s="2">
        <f>Modellek!K64</f>
        <v>63.955399999999997</v>
      </c>
      <c r="C115" s="53">
        <v>1</v>
      </c>
      <c r="D115" s="77">
        <f>Modellek!I64</f>
        <v>0.57999999999999996</v>
      </c>
      <c r="E115" s="77">
        <f>Modellek!J64</f>
        <v>0.75899000000000005</v>
      </c>
      <c r="F115" s="75">
        <f t="shared" si="2"/>
        <v>0.94887925987915311</v>
      </c>
      <c r="G115" s="15">
        <f t="shared" si="3"/>
        <v>1.379104279761076</v>
      </c>
      <c r="I115" s="71">
        <f t="shared" ref="I115:J115" si="74">1-D115</f>
        <v>0.42000000000000004</v>
      </c>
      <c r="J115" s="3">
        <f t="shared" si="74"/>
        <v>0.24100999999999995</v>
      </c>
      <c r="K115" s="16">
        <f t="shared" si="5"/>
        <v>0.2387631542844687</v>
      </c>
      <c r="L115" s="17">
        <f t="shared" si="6"/>
        <v>2.4033579848323372</v>
      </c>
      <c r="O115" s="71">
        <f t="shared" si="7"/>
        <v>-0.55543270399456102</v>
      </c>
      <c r="P115" s="3">
        <f t="shared" si="8"/>
        <v>0.55543270399456102</v>
      </c>
      <c r="Q115" s="2"/>
      <c r="R115" s="71">
        <f t="shared" si="9"/>
        <v>1554.6992328663464</v>
      </c>
      <c r="S115" s="2">
        <f t="shared" si="10"/>
        <v>-5.2473717255568632E-2</v>
      </c>
      <c r="T115" s="3">
        <f t="shared" si="11"/>
        <v>-1.4322832046596026</v>
      </c>
      <c r="U115" s="2"/>
      <c r="V115" s="71">
        <f t="shared" si="12"/>
        <v>1554.6992328663464</v>
      </c>
      <c r="W115" s="2">
        <f t="shared" si="13"/>
        <v>-7.7277750494174291E-2</v>
      </c>
      <c r="X115" s="2">
        <f t="shared" si="14"/>
        <v>100.3234137067183</v>
      </c>
      <c r="Y115" s="2">
        <f t="shared" si="15"/>
        <v>17.655750316982605</v>
      </c>
      <c r="Z115" s="2">
        <f t="shared" si="16"/>
        <v>18.171119066200276</v>
      </c>
      <c r="AA115" s="3">
        <f t="shared" si="17"/>
        <v>1.0291898525956131</v>
      </c>
    </row>
    <row r="116" spans="1:27" ht="15.75" customHeight="1">
      <c r="A116" s="2">
        <f t="shared" si="1"/>
        <v>2.966515750122072E-3</v>
      </c>
      <c r="B116" s="2">
        <f>Modellek!K65</f>
        <v>63.945799999999998</v>
      </c>
      <c r="C116" s="53">
        <v>1</v>
      </c>
      <c r="D116" s="77">
        <f>Modellek!I65</f>
        <v>0.59</v>
      </c>
      <c r="E116" s="77">
        <f>Modellek!J65</f>
        <v>0.75935799999999998</v>
      </c>
      <c r="F116" s="75">
        <f t="shared" si="2"/>
        <v>0.94857987350314821</v>
      </c>
      <c r="G116" s="15">
        <f t="shared" si="3"/>
        <v>1.3568150596259168</v>
      </c>
      <c r="I116" s="71">
        <f t="shared" ref="I116:J116" si="75">1-D116</f>
        <v>0.41000000000000003</v>
      </c>
      <c r="J116" s="3">
        <f t="shared" si="75"/>
        <v>0.24064200000000002</v>
      </c>
      <c r="K116" s="16">
        <f t="shared" si="5"/>
        <v>0.23865990370207241</v>
      </c>
      <c r="L116" s="17">
        <f t="shared" si="6"/>
        <v>2.4592807514485582</v>
      </c>
      <c r="O116" s="71">
        <f t="shared" si="7"/>
        <v>-0.59472884436929263</v>
      </c>
      <c r="P116" s="3">
        <f t="shared" si="8"/>
        <v>0.59472884436929263</v>
      </c>
      <c r="Q116" s="2"/>
      <c r="R116" s="71">
        <f t="shared" si="9"/>
        <v>1538.5762473997847</v>
      </c>
      <c r="S116" s="2">
        <f t="shared" si="10"/>
        <v>-5.2789282817136941E-2</v>
      </c>
      <c r="T116" s="3">
        <f t="shared" si="11"/>
        <v>-1.4327157375349164</v>
      </c>
      <c r="U116" s="2"/>
      <c r="V116" s="71">
        <f t="shared" si="12"/>
        <v>1538.5762473997847</v>
      </c>
      <c r="W116" s="2">
        <f t="shared" si="13"/>
        <v>-6.9580217695596025E-2</v>
      </c>
      <c r="X116" s="2">
        <f t="shared" si="14"/>
        <v>100.09974774492491</v>
      </c>
      <c r="Y116" s="2">
        <f t="shared" si="15"/>
        <v>17.318552865248392</v>
      </c>
      <c r="Z116" s="2">
        <f t="shared" si="16"/>
        <v>17.831929975157834</v>
      </c>
      <c r="AA116" s="3">
        <f t="shared" si="17"/>
        <v>1.0296431875055561</v>
      </c>
    </row>
    <row r="117" spans="1:27" ht="15.75" customHeight="1">
      <c r="A117" s="2">
        <f t="shared" si="1"/>
        <v>2.9666204763858497E-3</v>
      </c>
      <c r="B117" s="2">
        <f>Modellek!K66</f>
        <v>63.933900000000001</v>
      </c>
      <c r="C117" s="53">
        <v>1</v>
      </c>
      <c r="D117" s="77">
        <f>Modellek!I66</f>
        <v>0.6</v>
      </c>
      <c r="E117" s="77">
        <f>Modellek!J66</f>
        <v>0.75984499999999999</v>
      </c>
      <c r="F117" s="75">
        <f t="shared" si="2"/>
        <v>0.9482088627836941</v>
      </c>
      <c r="G117" s="15">
        <f t="shared" si="3"/>
        <v>1.3355795152720766</v>
      </c>
      <c r="I117" s="71">
        <f t="shared" ref="I117:J117" si="76">1-D117</f>
        <v>0.4</v>
      </c>
      <c r="J117" s="3">
        <f t="shared" si="76"/>
        <v>0.24015500000000001</v>
      </c>
      <c r="K117" s="16">
        <f t="shared" si="5"/>
        <v>0.23853196853428907</v>
      </c>
      <c r="L117" s="17">
        <f t="shared" si="6"/>
        <v>2.5170106283413918</v>
      </c>
      <c r="O117" s="71">
        <f t="shared" si="7"/>
        <v>-0.63370664726948345</v>
      </c>
      <c r="P117" s="3">
        <f t="shared" si="8"/>
        <v>0.63370664726948345</v>
      </c>
      <c r="Q117" s="2"/>
      <c r="R117" s="71">
        <f t="shared" si="9"/>
        <v>1521.3398193650912</v>
      </c>
      <c r="S117" s="2">
        <f t="shared" si="10"/>
        <v>-5.3180481601785907E-2</v>
      </c>
      <c r="T117" s="3">
        <f t="shared" si="11"/>
        <v>-1.4332519376602413</v>
      </c>
      <c r="U117" s="2"/>
      <c r="V117" s="71">
        <f t="shared" si="12"/>
        <v>1521.3398193650912</v>
      </c>
      <c r="W117" s="2">
        <f t="shared" si="13"/>
        <v>-6.236111361987226E-2</v>
      </c>
      <c r="X117" s="2">
        <f t="shared" si="14"/>
        <v>99.876081783131553</v>
      </c>
      <c r="Y117" s="2">
        <f t="shared" si="15"/>
        <v>16.982122039451212</v>
      </c>
      <c r="Z117" s="2">
        <f t="shared" si="16"/>
        <v>17.493478703338553</v>
      </c>
      <c r="AA117" s="3">
        <f t="shared" si="17"/>
        <v>1.030111470327407</v>
      </c>
    </row>
    <row r="118" spans="1:27" ht="15.75" customHeight="1">
      <c r="A118" s="2">
        <f t="shared" si="1"/>
        <v>2.9667445733791639E-3</v>
      </c>
      <c r="B118" s="2">
        <f>Modellek!K67</f>
        <v>63.919800000000002</v>
      </c>
      <c r="C118" s="53">
        <v>1</v>
      </c>
      <c r="D118" s="77">
        <f>Modellek!I67</f>
        <v>0.61</v>
      </c>
      <c r="E118" s="77">
        <f>Modellek!J67</f>
        <v>0.76045399999999996</v>
      </c>
      <c r="F118" s="75">
        <f t="shared" si="2"/>
        <v>0.94776941032143547</v>
      </c>
      <c r="G118" s="15">
        <f t="shared" si="3"/>
        <v>1.3153472649181039</v>
      </c>
      <c r="I118" s="71">
        <f t="shared" ref="I118:J118" si="77">1-D118</f>
        <v>0.39</v>
      </c>
      <c r="J118" s="3">
        <f t="shared" si="77"/>
        <v>0.23954600000000004</v>
      </c>
      <c r="K118" s="16">
        <f t="shared" si="5"/>
        <v>0.23838045673277539</v>
      </c>
      <c r="L118" s="17">
        <f t="shared" si="6"/>
        <v>2.5766395502339958</v>
      </c>
      <c r="O118" s="71">
        <f t="shared" si="7"/>
        <v>-0.67238533948149937</v>
      </c>
      <c r="P118" s="3">
        <f t="shared" si="8"/>
        <v>0.67238533948149937</v>
      </c>
      <c r="Q118" s="2"/>
      <c r="R118" s="71">
        <f t="shared" si="9"/>
        <v>1503.0130721058847</v>
      </c>
      <c r="S118" s="2">
        <f t="shared" si="10"/>
        <v>-5.3644044371847006E-2</v>
      </c>
      <c r="T118" s="3">
        <f t="shared" si="11"/>
        <v>-1.4338873239432728</v>
      </c>
      <c r="U118" s="2"/>
      <c r="V118" s="71">
        <f t="shared" si="12"/>
        <v>1503.0130721058847</v>
      </c>
      <c r="W118" s="2">
        <f t="shared" si="13"/>
        <v>-5.560793045448903E-2</v>
      </c>
      <c r="X118" s="2">
        <f t="shared" si="14"/>
        <v>99.652415821338167</v>
      </c>
      <c r="Y118" s="2">
        <f t="shared" si="15"/>
        <v>16.646346495087347</v>
      </c>
      <c r="Z118" s="2">
        <f t="shared" si="16"/>
        <v>17.155654731981087</v>
      </c>
      <c r="AA118" s="3">
        <f t="shared" si="17"/>
        <v>1.0305957969242108</v>
      </c>
    </row>
    <row r="119" spans="1:27" ht="15.75" customHeight="1">
      <c r="A119" s="2">
        <f t="shared" si="1"/>
        <v>2.9668862854791388E-3</v>
      </c>
      <c r="B119" s="2">
        <f>Modellek!K68</f>
        <v>63.903700000000001</v>
      </c>
      <c r="C119" s="53">
        <v>1</v>
      </c>
      <c r="D119" s="77">
        <f>Modellek!I68</f>
        <v>0.62</v>
      </c>
      <c r="E119" s="77">
        <f>Modellek!J68</f>
        <v>0.76119000000000003</v>
      </c>
      <c r="F119" s="75">
        <f t="shared" si="2"/>
        <v>0.94726782104708318</v>
      </c>
      <c r="G119" s="15">
        <f t="shared" si="3"/>
        <v>1.29607042398476</v>
      </c>
      <c r="I119" s="71">
        <f t="shared" ref="I119:J119" si="78">1-D119</f>
        <v>0.38</v>
      </c>
      <c r="J119" s="3">
        <f t="shared" si="78"/>
        <v>0.23880999999999997</v>
      </c>
      <c r="K119" s="16">
        <f t="shared" si="5"/>
        <v>0.23820755365106655</v>
      </c>
      <c r="L119" s="17">
        <f t="shared" si="6"/>
        <v>2.6382344253516861</v>
      </c>
      <c r="O119" s="71">
        <f t="shared" si="7"/>
        <v>-0.71077297920224047</v>
      </c>
      <c r="P119" s="3">
        <f t="shared" si="8"/>
        <v>0.71077297920224047</v>
      </c>
      <c r="Q119" s="2"/>
      <c r="R119" s="71">
        <f t="shared" si="9"/>
        <v>1483.6047460495677</v>
      </c>
      <c r="S119" s="2">
        <f t="shared" si="10"/>
        <v>-5.4173415803461147E-2</v>
      </c>
      <c r="T119" s="3">
        <f t="shared" si="11"/>
        <v>-1.434612911182261</v>
      </c>
      <c r="U119" s="2"/>
      <c r="V119" s="71">
        <f t="shared" si="12"/>
        <v>1483.6047460495677</v>
      </c>
      <c r="W119" s="2">
        <f t="shared" si="13"/>
        <v>-4.9309756002393845E-2</v>
      </c>
      <c r="X119" s="2">
        <f t="shared" si="14"/>
        <v>99.42874985954478</v>
      </c>
      <c r="Y119" s="2">
        <f t="shared" si="15"/>
        <v>16.311013919073428</v>
      </c>
      <c r="Z119" s="2">
        <f t="shared" si="16"/>
        <v>16.818247447675503</v>
      </c>
      <c r="AA119" s="76">
        <f t="shared" si="17"/>
        <v>1.0310976087151111</v>
      </c>
    </row>
    <row r="120" spans="1:27" ht="15.75" customHeight="1">
      <c r="A120" s="2">
        <f t="shared" si="1"/>
        <v>2.9670438570620688E-3</v>
      </c>
      <c r="B120" s="2">
        <f>Modellek!K69</f>
        <v>63.885800000000003</v>
      </c>
      <c r="C120" s="53">
        <v>1</v>
      </c>
      <c r="D120" s="77">
        <f>Modellek!I69</f>
        <v>0.63</v>
      </c>
      <c r="E120" s="77">
        <f>Modellek!J69</f>
        <v>0.76205699999999998</v>
      </c>
      <c r="F120" s="75">
        <f t="shared" si="2"/>
        <v>0.94671039981909277</v>
      </c>
      <c r="G120" s="15">
        <f t="shared" si="3"/>
        <v>1.2777025434023237</v>
      </c>
      <c r="I120" s="71">
        <f t="shared" ref="I120:J120" si="79">1-D120</f>
        <v>0.37</v>
      </c>
      <c r="J120" s="3">
        <f t="shared" si="79"/>
        <v>0.23794300000000002</v>
      </c>
      <c r="K120" s="16">
        <f t="shared" si="5"/>
        <v>0.23801544459217461</v>
      </c>
      <c r="L120" s="17">
        <f t="shared" si="6"/>
        <v>2.7018800829966496</v>
      </c>
      <c r="O120" s="71">
        <f t="shared" si="7"/>
        <v>-0.74888428049979161</v>
      </c>
      <c r="P120" s="3">
        <f t="shared" si="8"/>
        <v>0.74888428049979161</v>
      </c>
      <c r="Q120" s="2"/>
      <c r="R120" s="71">
        <f t="shared" si="9"/>
        <v>1463.1268144850692</v>
      </c>
      <c r="S120" s="2">
        <f t="shared" si="10"/>
        <v>-5.4762040570043781E-2</v>
      </c>
      <c r="T120" s="3">
        <f t="shared" si="11"/>
        <v>-1.4354197141717067</v>
      </c>
      <c r="U120" s="2"/>
      <c r="V120" s="71">
        <f t="shared" si="12"/>
        <v>1463.1268144850692</v>
      </c>
      <c r="W120" s="2">
        <f t="shared" si="13"/>
        <v>-4.3454618794634262E-2</v>
      </c>
      <c r="X120" s="2">
        <f t="shared" si="14"/>
        <v>99.205083897751393</v>
      </c>
      <c r="Y120" s="2">
        <f t="shared" si="15"/>
        <v>15.975911911182012</v>
      </c>
      <c r="Z120" s="2">
        <f t="shared" si="16"/>
        <v>16.481046141296815</v>
      </c>
      <c r="AA120" s="3">
        <f t="shared" si="17"/>
        <v>1.0316184911961892</v>
      </c>
    </row>
    <row r="121" spans="1:27" ht="15.75" customHeight="1">
      <c r="A121" s="2">
        <f t="shared" si="1"/>
        <v>2.9672155323051141E-3</v>
      </c>
      <c r="B121" s="2">
        <f>Modellek!K70</f>
        <v>63.866300000000003</v>
      </c>
      <c r="C121" s="53">
        <v>1</v>
      </c>
      <c r="D121" s="77">
        <f>Modellek!I70</f>
        <v>0.64</v>
      </c>
      <c r="E121" s="77">
        <f>Modellek!J70</f>
        <v>0.76305999999999996</v>
      </c>
      <c r="F121" s="75">
        <f t="shared" si="2"/>
        <v>0.94610344834171722</v>
      </c>
      <c r="G121" s="15">
        <f t="shared" si="3"/>
        <v>1.2602017803547496</v>
      </c>
      <c r="I121" s="71">
        <f t="shared" ref="I121:J121" si="80">1-D121</f>
        <v>0.36</v>
      </c>
      <c r="J121" s="3">
        <f t="shared" si="80"/>
        <v>0.23694000000000004</v>
      </c>
      <c r="K121" s="16">
        <f t="shared" si="5"/>
        <v>0.23780631324532381</v>
      </c>
      <c r="L121" s="17">
        <f t="shared" si="6"/>
        <v>2.7676585103428026</v>
      </c>
      <c r="O121" s="71">
        <f t="shared" si="7"/>
        <v>-0.78672980832322381</v>
      </c>
      <c r="P121" s="3">
        <f t="shared" si="8"/>
        <v>0.78672980832322381</v>
      </c>
      <c r="Q121" s="2"/>
      <c r="R121" s="71">
        <f t="shared" si="9"/>
        <v>1441.5899049055818</v>
      </c>
      <c r="S121" s="2">
        <f t="shared" si="10"/>
        <v>-5.5403362482146501E-2</v>
      </c>
      <c r="T121" s="3">
        <f t="shared" si="11"/>
        <v>-1.4362987465272994</v>
      </c>
      <c r="U121" s="2"/>
      <c r="V121" s="71">
        <f t="shared" si="12"/>
        <v>1441.5899049055818</v>
      </c>
      <c r="W121" s="2">
        <f t="shared" si="13"/>
        <v>-3.8031118461507751E-2</v>
      </c>
      <c r="X121" s="2">
        <f t="shared" si="14"/>
        <v>98.981417935958021</v>
      </c>
      <c r="Y121" s="2">
        <f t="shared" si="15"/>
        <v>15.640827979263278</v>
      </c>
      <c r="Z121" s="2">
        <f t="shared" si="16"/>
        <v>16.14384000692354</v>
      </c>
      <c r="AA121" s="3">
        <f t="shared" si="17"/>
        <v>1.0321601917959304</v>
      </c>
    </row>
    <row r="122" spans="1:27" ht="15.75" customHeight="1">
      <c r="A122" s="2">
        <f t="shared" si="1"/>
        <v>2.9673986744630123E-3</v>
      </c>
      <c r="B122" s="2">
        <f>Modellek!K71</f>
        <v>63.845500000000001</v>
      </c>
      <c r="C122" s="53">
        <v>1</v>
      </c>
      <c r="D122" s="77">
        <f>Modellek!I71</f>
        <v>0.65</v>
      </c>
      <c r="E122" s="77">
        <f>Modellek!J71</f>
        <v>0.76420399999999999</v>
      </c>
      <c r="F122" s="75">
        <f t="shared" si="2"/>
        <v>0.94545637250725423</v>
      </c>
      <c r="G122" s="15">
        <f t="shared" si="3"/>
        <v>1.2435248158734482</v>
      </c>
      <c r="I122" s="71">
        <f t="shared" ref="I122:J122" si="81">1-D122</f>
        <v>0.35</v>
      </c>
      <c r="J122" s="3">
        <f t="shared" si="81"/>
        <v>0.23579600000000001</v>
      </c>
      <c r="K122" s="16">
        <f t="shared" si="5"/>
        <v>0.23758341150528148</v>
      </c>
      <c r="L122" s="17">
        <f t="shared" si="6"/>
        <v>2.8356477115738392</v>
      </c>
      <c r="O122" s="71">
        <f t="shared" si="7"/>
        <v>-0.82432044024082896</v>
      </c>
      <c r="P122" s="3">
        <f t="shared" si="8"/>
        <v>0.82432044024082896</v>
      </c>
      <c r="Q122" s="2"/>
      <c r="R122" s="71">
        <f t="shared" si="9"/>
        <v>1418.9956647545905</v>
      </c>
      <c r="S122" s="2">
        <f t="shared" si="10"/>
        <v>-5.6087534193314942E-2</v>
      </c>
      <c r="T122" s="3">
        <f t="shared" si="11"/>
        <v>-1.4372365108279237</v>
      </c>
      <c r="U122" s="2"/>
      <c r="V122" s="71">
        <f t="shared" si="12"/>
        <v>1418.9956647545905</v>
      </c>
      <c r="W122" s="2">
        <f t="shared" si="13"/>
        <v>-3.3027581396528144E-2</v>
      </c>
      <c r="X122" s="2">
        <f t="shared" si="14"/>
        <v>98.757751974164634</v>
      </c>
      <c r="Y122" s="2">
        <f t="shared" si="15"/>
        <v>15.305448645108561</v>
      </c>
      <c r="Z122" s="2">
        <f t="shared" si="16"/>
        <v>15.806318140741382</v>
      </c>
      <c r="AA122" s="3">
        <f t="shared" si="17"/>
        <v>1.0327249143260426</v>
      </c>
    </row>
    <row r="123" spans="1:27" ht="15.75" customHeight="1">
      <c r="A123" s="2">
        <f t="shared" si="1"/>
        <v>2.9675915264578594E-3</v>
      </c>
      <c r="B123" s="2">
        <f>Modellek!K72</f>
        <v>63.823599999999999</v>
      </c>
      <c r="C123" s="53">
        <v>1</v>
      </c>
      <c r="D123" s="77">
        <f>Modellek!I72</f>
        <v>0.66</v>
      </c>
      <c r="E123" s="77">
        <f>Modellek!J72</f>
        <v>0.76549400000000001</v>
      </c>
      <c r="F123" s="75">
        <f t="shared" si="2"/>
        <v>0.94477545444100053</v>
      </c>
      <c r="G123" s="15">
        <f t="shared" si="3"/>
        <v>1.2276349776949289</v>
      </c>
      <c r="I123" s="71">
        <f t="shared" ref="I123:J123" si="82">1-D123</f>
        <v>0.33999999999999997</v>
      </c>
      <c r="J123" s="3">
        <f t="shared" si="82"/>
        <v>0.23450599999999999</v>
      </c>
      <c r="K123" s="16">
        <f t="shared" si="5"/>
        <v>0.23734891311301859</v>
      </c>
      <c r="L123" s="17">
        <f t="shared" si="6"/>
        <v>2.9059477052812062</v>
      </c>
      <c r="O123" s="71">
        <f t="shared" si="7"/>
        <v>-0.8616700334529579</v>
      </c>
      <c r="P123" s="3">
        <f t="shared" si="8"/>
        <v>0.8616700334529579</v>
      </c>
      <c r="Q123" s="2"/>
      <c r="R123" s="71">
        <f t="shared" si="9"/>
        <v>1395.3567227867102</v>
      </c>
      <c r="S123" s="2">
        <f t="shared" si="10"/>
        <v>-5.6807994071303852E-2</v>
      </c>
      <c r="T123" s="3">
        <f t="shared" si="11"/>
        <v>-1.4382240132536956</v>
      </c>
      <c r="U123" s="2"/>
      <c r="V123" s="71">
        <f t="shared" si="12"/>
        <v>1395.3567227867102</v>
      </c>
      <c r="W123" s="2">
        <f t="shared" si="13"/>
        <v>-2.8432093115827367E-2</v>
      </c>
      <c r="X123" s="2">
        <f t="shared" si="14"/>
        <v>98.534086012371262</v>
      </c>
      <c r="Y123" s="2">
        <f t="shared" si="15"/>
        <v>14.969561216839965</v>
      </c>
      <c r="Z123" s="2">
        <f t="shared" si="16"/>
        <v>15.468269539932123</v>
      </c>
      <c r="AA123" s="3">
        <f t="shared" si="17"/>
        <v>1.0333148257232241</v>
      </c>
    </row>
    <row r="124" spans="1:27" ht="15.75" customHeight="1">
      <c r="A124" s="2">
        <f t="shared" si="1"/>
        <v>2.9677905689551301E-3</v>
      </c>
      <c r="B124" s="2">
        <f>Modellek!K73</f>
        <v>63.801000000000002</v>
      </c>
      <c r="C124" s="53">
        <v>1</v>
      </c>
      <c r="D124" s="77">
        <f>Modellek!I73</f>
        <v>0.67</v>
      </c>
      <c r="E124" s="77">
        <f>Modellek!J73</f>
        <v>0.76693699999999998</v>
      </c>
      <c r="F124" s="75">
        <f t="shared" si="2"/>
        <v>0.9440731783694849</v>
      </c>
      <c r="G124" s="15">
        <f t="shared" si="3"/>
        <v>1.2124929674723168</v>
      </c>
      <c r="I124" s="71">
        <f t="shared" ref="I124:J124" si="83">1-D124</f>
        <v>0.32999999999999996</v>
      </c>
      <c r="J124" s="3">
        <f t="shared" si="83"/>
        <v>0.23306300000000002</v>
      </c>
      <c r="K124" s="16">
        <f t="shared" si="5"/>
        <v>0.23710712506688714</v>
      </c>
      <c r="L124" s="17">
        <f t="shared" si="6"/>
        <v>2.9786178502745715</v>
      </c>
      <c r="O124" s="71">
        <f t="shared" si="7"/>
        <v>-0.89878084050227602</v>
      </c>
      <c r="P124" s="3">
        <f t="shared" si="8"/>
        <v>0.89878084050227602</v>
      </c>
      <c r="Q124" s="2"/>
      <c r="R124" s="71">
        <f t="shared" si="9"/>
        <v>1370.663599123111</v>
      </c>
      <c r="S124" s="2">
        <f t="shared" si="10"/>
        <v>-5.7551596381914268E-2</v>
      </c>
      <c r="T124" s="3">
        <f t="shared" si="11"/>
        <v>-1.4392432354686349</v>
      </c>
      <c r="U124" s="2"/>
      <c r="V124" s="71">
        <f t="shared" si="12"/>
        <v>1370.663599123111</v>
      </c>
      <c r="W124" s="2">
        <f t="shared" si="13"/>
        <v>-2.4233616124931356E-2</v>
      </c>
      <c r="X124" s="2">
        <f t="shared" si="14"/>
        <v>98.310420050577875</v>
      </c>
      <c r="Y124" s="2">
        <f t="shared" si="15"/>
        <v>14.632751114388503</v>
      </c>
      <c r="Z124" s="2">
        <f t="shared" si="16"/>
        <v>15.129283101547685</v>
      </c>
      <c r="AA124" s="3">
        <f t="shared" si="17"/>
        <v>1.0339329209714323</v>
      </c>
    </row>
    <row r="125" spans="1:27" ht="15.75" customHeight="1">
      <c r="A125" s="2">
        <f t="shared" si="1"/>
        <v>2.9679949235414827E-3</v>
      </c>
      <c r="B125" s="2">
        <f>Modellek!K74</f>
        <v>63.777799999999999</v>
      </c>
      <c r="C125" s="53">
        <v>1</v>
      </c>
      <c r="D125" s="77">
        <f>Modellek!I74</f>
        <v>0.68</v>
      </c>
      <c r="E125" s="77">
        <f>Modellek!J74</f>
        <v>0.76853899999999997</v>
      </c>
      <c r="F125" s="75">
        <f t="shared" si="2"/>
        <v>0.94335268710578835</v>
      </c>
      <c r="G125" s="15">
        <f t="shared" si="3"/>
        <v>1.1980719694902018</v>
      </c>
      <c r="I125" s="71">
        <f t="shared" ref="I125:J125" si="84">1-D125</f>
        <v>0.31999999999999995</v>
      </c>
      <c r="J125" s="3">
        <f t="shared" si="84"/>
        <v>0.23146100000000003</v>
      </c>
      <c r="K125" s="16">
        <f t="shared" si="5"/>
        <v>0.23685913507831452</v>
      </c>
      <c r="L125" s="17">
        <f t="shared" si="6"/>
        <v>3.053779727604109</v>
      </c>
      <c r="O125" s="71">
        <f t="shared" si="7"/>
        <v>-0.93566650574036359</v>
      </c>
      <c r="P125" s="3">
        <f t="shared" si="8"/>
        <v>0.93566650574036359</v>
      </c>
      <c r="Q125" s="2"/>
      <c r="R125" s="71">
        <f t="shared" si="9"/>
        <v>1344.9398568815391</v>
      </c>
      <c r="S125" s="2">
        <f t="shared" si="10"/>
        <v>-5.8315060856861119E-2</v>
      </c>
      <c r="T125" s="3">
        <f t="shared" si="11"/>
        <v>-1.4402896813111163</v>
      </c>
      <c r="U125" s="2"/>
      <c r="V125" s="71">
        <f t="shared" si="12"/>
        <v>1344.9398568815391</v>
      </c>
      <c r="W125" s="2">
        <f t="shared" si="13"/>
        <v>-2.0420084976793845E-2</v>
      </c>
      <c r="X125" s="2">
        <f t="shared" si="14"/>
        <v>98.086754088784488</v>
      </c>
      <c r="Y125" s="2">
        <f t="shared" si="15"/>
        <v>14.294906320186094</v>
      </c>
      <c r="Z125" s="2">
        <f t="shared" si="16"/>
        <v>14.789247621368247</v>
      </c>
      <c r="AA125" s="3">
        <f t="shared" si="17"/>
        <v>1.0345816397889984</v>
      </c>
    </row>
    <row r="126" spans="1:27" ht="15.75" customHeight="1">
      <c r="A126" s="2">
        <f t="shared" si="1"/>
        <v>2.9682019493369482E-3</v>
      </c>
      <c r="B126" s="2">
        <f>Modellek!K75</f>
        <v>63.754300000000001</v>
      </c>
      <c r="C126" s="53">
        <v>1</v>
      </c>
      <c r="D126" s="77">
        <f>Modellek!I75</f>
        <v>0.69</v>
      </c>
      <c r="E126" s="77">
        <f>Modellek!J75</f>
        <v>0.77030600000000005</v>
      </c>
      <c r="F126" s="75">
        <f t="shared" si="2"/>
        <v>0.94262332236013546</v>
      </c>
      <c r="G126" s="15">
        <f t="shared" si="3"/>
        <v>1.1843389408731968</v>
      </c>
      <c r="I126" s="71">
        <f t="shared" ref="I126:J126" si="85">1-D126</f>
        <v>0.31000000000000005</v>
      </c>
      <c r="J126" s="3">
        <f t="shared" si="85"/>
        <v>0.22969399999999995</v>
      </c>
      <c r="K126" s="16">
        <f t="shared" si="5"/>
        <v>0.23660816250483099</v>
      </c>
      <c r="L126" s="17">
        <f t="shared" si="6"/>
        <v>3.1315419521152212</v>
      </c>
      <c r="O126" s="71">
        <f t="shared" si="7"/>
        <v>-0.97234075658065344</v>
      </c>
      <c r="P126" s="3">
        <f t="shared" si="8"/>
        <v>0.97234075658065344</v>
      </c>
      <c r="Q126" s="2"/>
      <c r="R126" s="71">
        <f t="shared" si="9"/>
        <v>1318.1902420946233</v>
      </c>
      <c r="S126" s="2">
        <f t="shared" si="10"/>
        <v>-5.9088522214114376E-2</v>
      </c>
      <c r="T126" s="3">
        <f t="shared" si="11"/>
        <v>-1.4413498288578237</v>
      </c>
      <c r="U126" s="2"/>
      <c r="V126" s="71">
        <f t="shared" si="12"/>
        <v>1318.1902420946233</v>
      </c>
      <c r="W126" s="2">
        <f t="shared" si="13"/>
        <v>-1.6979129609218241E-2</v>
      </c>
      <c r="X126" s="2">
        <f t="shared" si="14"/>
        <v>97.863088126991116</v>
      </c>
      <c r="Y126" s="2">
        <f t="shared" si="15"/>
        <v>13.95571292257541</v>
      </c>
      <c r="Z126" s="2">
        <f t="shared" si="16"/>
        <v>14.447851792745098</v>
      </c>
      <c r="AA126" s="3">
        <f t="shared" si="17"/>
        <v>1.0352643303068796</v>
      </c>
    </row>
    <row r="127" spans="1:27" ht="15.75" customHeight="1">
      <c r="A127" s="2">
        <f t="shared" si="1"/>
        <v>2.9684098851611267E-3</v>
      </c>
      <c r="B127" s="2">
        <f>Modellek!K76</f>
        <v>63.730699999999999</v>
      </c>
      <c r="C127" s="53">
        <v>1</v>
      </c>
      <c r="D127" s="77">
        <f>Modellek!I76</f>
        <v>0.7</v>
      </c>
      <c r="E127" s="77">
        <f>Modellek!J76</f>
        <v>0.77224599999999999</v>
      </c>
      <c r="F127" s="75">
        <f t="shared" si="2"/>
        <v>0.94189130265705512</v>
      </c>
      <c r="G127" s="15">
        <f t="shared" si="3"/>
        <v>1.1712695173173846</v>
      </c>
      <c r="I127" s="71">
        <f t="shared" ref="I127:J127" si="86">1-D127</f>
        <v>0.30000000000000004</v>
      </c>
      <c r="J127" s="3">
        <f t="shared" si="86"/>
        <v>0.22775400000000001</v>
      </c>
      <c r="K127" s="16">
        <f t="shared" si="5"/>
        <v>0.23635634886388884</v>
      </c>
      <c r="L127" s="17">
        <f t="shared" si="6"/>
        <v>3.2120144165756721</v>
      </c>
      <c r="O127" s="71">
        <f t="shared" si="7"/>
        <v>-1.008810066326586</v>
      </c>
      <c r="P127" s="3">
        <f t="shared" si="8"/>
        <v>1.008810066326586</v>
      </c>
      <c r="Q127" s="2"/>
      <c r="R127" s="71">
        <f t="shared" si="9"/>
        <v>1290.4280947971943</v>
      </c>
      <c r="S127" s="2">
        <f t="shared" si="10"/>
        <v>-5.9865401024371039E-2</v>
      </c>
      <c r="T127" s="3">
        <f t="shared" si="11"/>
        <v>-1.4424146599759429</v>
      </c>
      <c r="U127" s="2"/>
      <c r="V127" s="71">
        <f t="shared" si="12"/>
        <v>1290.4280947971943</v>
      </c>
      <c r="W127" s="2">
        <f t="shared" si="13"/>
        <v>-1.3898940715419805E-2</v>
      </c>
      <c r="X127" s="2">
        <f t="shared" si="14"/>
        <v>97.639422165197743</v>
      </c>
      <c r="Y127" s="2">
        <f t="shared" si="15"/>
        <v>13.614957788456719</v>
      </c>
      <c r="Z127" s="2">
        <f t="shared" si="16"/>
        <v>14.104884205427595</v>
      </c>
      <c r="AA127" s="3">
        <f t="shared" si="17"/>
        <v>1.0359844242327549</v>
      </c>
    </row>
    <row r="128" spans="1:27" ht="15.75" customHeight="1">
      <c r="A128" s="2">
        <f t="shared" si="1"/>
        <v>2.9686143250484257E-3</v>
      </c>
      <c r="B128" s="2">
        <f>Modellek!K77</f>
        <v>63.707500000000003</v>
      </c>
      <c r="C128" s="53">
        <v>1</v>
      </c>
      <c r="D128" s="77">
        <f>Modellek!I77</f>
        <v>0.71</v>
      </c>
      <c r="E128" s="77">
        <f>Modellek!J77</f>
        <v>0.77436799999999995</v>
      </c>
      <c r="F128" s="75">
        <f t="shared" si="2"/>
        <v>0.94117212818774754</v>
      </c>
      <c r="G128" s="15">
        <f t="shared" si="3"/>
        <v>1.1588306987263544</v>
      </c>
      <c r="I128" s="71">
        <f t="shared" ref="I128:J128" si="87">1-D128</f>
        <v>0.29000000000000004</v>
      </c>
      <c r="J128" s="3">
        <f t="shared" si="87"/>
        <v>0.22563200000000005</v>
      </c>
      <c r="K128" s="16">
        <f t="shared" si="5"/>
        <v>0.23610902472549353</v>
      </c>
      <c r="L128" s="17">
        <f t="shared" si="6"/>
        <v>3.2952631955297602</v>
      </c>
      <c r="O128" s="71">
        <f t="shared" si="7"/>
        <v>-1.0450745636249619</v>
      </c>
      <c r="P128" s="3">
        <f t="shared" si="8"/>
        <v>1.0450745636249619</v>
      </c>
      <c r="Q128" s="2"/>
      <c r="R128" s="71">
        <f t="shared" si="9"/>
        <v>1261.6379558230594</v>
      </c>
      <c r="S128" s="2">
        <f t="shared" si="10"/>
        <v>-6.0629235627596693E-2</v>
      </c>
      <c r="T128" s="3">
        <f t="shared" si="11"/>
        <v>-1.4434616114556142</v>
      </c>
      <c r="U128" s="2"/>
      <c r="V128" s="71">
        <f t="shared" si="12"/>
        <v>1261.6379558230594</v>
      </c>
      <c r="W128" s="2">
        <f t="shared" si="13"/>
        <v>-1.1167522779719982E-2</v>
      </c>
      <c r="X128" s="2">
        <f t="shared" si="14"/>
        <v>97.415756203404356</v>
      </c>
      <c r="Y128" s="2">
        <f t="shared" si="15"/>
        <v>13.272124981469171</v>
      </c>
      <c r="Z128" s="2">
        <f t="shared" si="16"/>
        <v>13.759833344373362</v>
      </c>
      <c r="AA128" s="3">
        <f t="shared" si="17"/>
        <v>1.0367468181308677</v>
      </c>
    </row>
    <row r="129" spans="1:27" ht="15.75" customHeight="1">
      <c r="A129" s="2">
        <f t="shared" si="1"/>
        <v>2.9688135047763759E-3</v>
      </c>
      <c r="B129" s="2">
        <f>Modellek!K78</f>
        <v>63.684899999999999</v>
      </c>
      <c r="C129" s="53">
        <v>1</v>
      </c>
      <c r="D129" s="77">
        <f>Modellek!I78</f>
        <v>0.72</v>
      </c>
      <c r="E129" s="77">
        <f>Modellek!J78</f>
        <v>0.77667799999999998</v>
      </c>
      <c r="F129" s="75">
        <f t="shared" si="2"/>
        <v>0.94047197055219389</v>
      </c>
      <c r="G129" s="15">
        <f t="shared" si="3"/>
        <v>1.1469979735930664</v>
      </c>
      <c r="I129" s="71">
        <f t="shared" ref="I129:J129" si="88">1-D129</f>
        <v>0.28000000000000003</v>
      </c>
      <c r="J129" s="3">
        <f t="shared" si="88"/>
        <v>0.22332200000000002</v>
      </c>
      <c r="K129" s="16">
        <f t="shared" si="5"/>
        <v>0.2358683078877743</v>
      </c>
      <c r="L129" s="17">
        <f t="shared" si="6"/>
        <v>3.3814571299169947</v>
      </c>
      <c r="O129" s="71">
        <f t="shared" si="7"/>
        <v>-1.0811586486783387</v>
      </c>
      <c r="P129" s="3">
        <f t="shared" si="8"/>
        <v>1.0811586486783387</v>
      </c>
      <c r="Q129" s="2"/>
      <c r="R129" s="71">
        <f t="shared" si="9"/>
        <v>1231.8388816044317</v>
      </c>
      <c r="S129" s="2">
        <f t="shared" si="10"/>
        <v>-6.1373433394152604E-2</v>
      </c>
      <c r="T129" s="3">
        <f t="shared" si="11"/>
        <v>-1.4444816471308786</v>
      </c>
      <c r="U129" s="2"/>
      <c r="V129" s="71">
        <f t="shared" si="12"/>
        <v>1231.8388816044317</v>
      </c>
      <c r="W129" s="2">
        <f t="shared" si="13"/>
        <v>-8.7712401666008577E-3</v>
      </c>
      <c r="X129" s="2">
        <f t="shared" si="14"/>
        <v>97.19209024161097</v>
      </c>
      <c r="Y129" s="2">
        <f t="shared" si="15"/>
        <v>12.927001130388796</v>
      </c>
      <c r="Z129" s="2">
        <f t="shared" si="16"/>
        <v>13.412487588542888</v>
      </c>
      <c r="AA129" s="3">
        <f t="shared" si="17"/>
        <v>1.0375560002863162</v>
      </c>
    </row>
    <row r="130" spans="1:27" ht="15.75" customHeight="1">
      <c r="A130" s="2">
        <f t="shared" si="1"/>
        <v>2.9690056592216875E-3</v>
      </c>
      <c r="B130" s="2">
        <f>Modellek!K79</f>
        <v>63.6631</v>
      </c>
      <c r="C130" s="53">
        <v>1</v>
      </c>
      <c r="D130" s="77">
        <f>Modellek!I79</f>
        <v>0.73</v>
      </c>
      <c r="E130" s="77">
        <f>Modellek!J79</f>
        <v>0.77918799999999999</v>
      </c>
      <c r="F130" s="75">
        <f t="shared" si="2"/>
        <v>0.93979698750283724</v>
      </c>
      <c r="G130" s="15">
        <f t="shared" si="3"/>
        <v>1.1357568029175937</v>
      </c>
      <c r="I130" s="71">
        <f t="shared" ref="I130:J130" si="89">1-D130</f>
        <v>0.27</v>
      </c>
      <c r="J130" s="3">
        <f t="shared" si="89"/>
        <v>0.22081200000000001</v>
      </c>
      <c r="K130" s="16">
        <f t="shared" si="5"/>
        <v>0.23563630916042178</v>
      </c>
      <c r="L130" s="17">
        <f t="shared" si="6"/>
        <v>3.4706969615003045</v>
      </c>
      <c r="O130" s="71">
        <f t="shared" si="7"/>
        <v>-1.1170562118073011</v>
      </c>
      <c r="P130" s="3">
        <f t="shared" si="8"/>
        <v>1.1170562118073011</v>
      </c>
      <c r="Q130" s="2"/>
      <c r="R130" s="71">
        <f t="shared" si="9"/>
        <v>1201.0455787596866</v>
      </c>
      <c r="S130" s="2">
        <f t="shared" si="10"/>
        <v>-6.2091397784789018E-2</v>
      </c>
      <c r="T130" s="3">
        <f t="shared" si="11"/>
        <v>-1.4454657254948506</v>
      </c>
      <c r="U130" s="2"/>
      <c r="V130" s="71">
        <f t="shared" si="12"/>
        <v>1201.0455787596866</v>
      </c>
      <c r="W130" s="2">
        <f t="shared" si="13"/>
        <v>-6.6980736371219443E-3</v>
      </c>
      <c r="X130" s="2">
        <f t="shared" si="14"/>
        <v>96.968424279817597</v>
      </c>
      <c r="Y130" s="2">
        <f t="shared" si="15"/>
        <v>12.579372749986117</v>
      </c>
      <c r="Z130" s="2">
        <f t="shared" si="16"/>
        <v>13.062635209677012</v>
      </c>
      <c r="AA130" s="3">
        <f t="shared" si="17"/>
        <v>1.0384170553886662</v>
      </c>
    </row>
    <row r="131" spans="1:27" ht="15.75" customHeight="1">
      <c r="A131" s="2">
        <f t="shared" si="1"/>
        <v>2.9691863776104346E-3</v>
      </c>
      <c r="B131" s="2">
        <f>Modellek!K80</f>
        <v>63.642600000000002</v>
      </c>
      <c r="C131" s="53">
        <v>1</v>
      </c>
      <c r="D131" s="77">
        <f>Modellek!I80</f>
        <v>0.74</v>
      </c>
      <c r="E131" s="77">
        <f>Modellek!J80</f>
        <v>0.78190700000000002</v>
      </c>
      <c r="F131" s="75">
        <f t="shared" si="2"/>
        <v>0.93916260521515982</v>
      </c>
      <c r="G131" s="15">
        <f t="shared" si="3"/>
        <v>1.1250778887634794</v>
      </c>
      <c r="I131" s="71">
        <f t="shared" ref="I131:J131" si="90">1-D131</f>
        <v>0.26</v>
      </c>
      <c r="J131" s="3">
        <f t="shared" si="90"/>
        <v>0.21809299999999998</v>
      </c>
      <c r="K131" s="16">
        <f t="shared" si="5"/>
        <v>0.23541832173602528</v>
      </c>
      <c r="L131" s="17">
        <f t="shared" si="6"/>
        <v>3.5631008860465805</v>
      </c>
      <c r="O131" s="71">
        <f t="shared" si="7"/>
        <v>-1.1527789334228691</v>
      </c>
      <c r="P131" s="3">
        <f t="shared" si="8"/>
        <v>1.1527789334228691</v>
      </c>
      <c r="Q131" s="2"/>
      <c r="R131" s="71">
        <f t="shared" si="9"/>
        <v>1169.2485300403469</v>
      </c>
      <c r="S131" s="2">
        <f t="shared" si="10"/>
        <v>-6.2766646272558999E-2</v>
      </c>
      <c r="T131" s="3">
        <f t="shared" si="11"/>
        <v>-1.4463912548311928</v>
      </c>
      <c r="U131" s="2"/>
      <c r="V131" s="71">
        <f t="shared" si="12"/>
        <v>1169.2485300403469</v>
      </c>
      <c r="W131" s="2">
        <f t="shared" si="13"/>
        <v>-4.9342540916426508E-3</v>
      </c>
      <c r="X131" s="2">
        <f t="shared" si="14"/>
        <v>96.744758318024211</v>
      </c>
      <c r="Y131" s="2">
        <f t="shared" si="15"/>
        <v>12.228723543151311</v>
      </c>
      <c r="Z131" s="2">
        <f t="shared" si="16"/>
        <v>12.709764371057588</v>
      </c>
      <c r="AA131" s="3">
        <f t="shared" si="17"/>
        <v>1.0393369615568491</v>
      </c>
    </row>
    <row r="132" spans="1:27" ht="15.75" customHeight="1">
      <c r="A132" s="2">
        <f t="shared" si="1"/>
        <v>2.9693530106418647E-3</v>
      </c>
      <c r="B132" s="2">
        <f>Modellek!K81</f>
        <v>63.623699999999999</v>
      </c>
      <c r="C132" s="53">
        <v>1</v>
      </c>
      <c r="D132" s="77">
        <f>Modellek!I81</f>
        <v>0.75</v>
      </c>
      <c r="E132" s="77">
        <f>Modellek!J81</f>
        <v>0.78484500000000001</v>
      </c>
      <c r="F132" s="75">
        <f t="shared" si="2"/>
        <v>0.9385780356927762</v>
      </c>
      <c r="G132" s="15">
        <f t="shared" si="3"/>
        <v>1.1149419229990769</v>
      </c>
      <c r="I132" s="71">
        <f t="shared" ref="I132:J132" si="91">1-D132</f>
        <v>0.25</v>
      </c>
      <c r="J132" s="3">
        <f t="shared" si="91"/>
        <v>0.21515499999999999</v>
      </c>
      <c r="K132" s="16">
        <f t="shared" si="5"/>
        <v>0.23521749945158663</v>
      </c>
      <c r="L132" s="17">
        <f t="shared" si="6"/>
        <v>3.6588264138788538</v>
      </c>
      <c r="O132" s="71">
        <f t="shared" si="7"/>
        <v>-1.1883401274886154</v>
      </c>
      <c r="P132" s="3">
        <f t="shared" si="8"/>
        <v>1.1883401274886154</v>
      </c>
      <c r="Q132" s="2"/>
      <c r="R132" s="71">
        <f t="shared" si="9"/>
        <v>1136.4588187271552</v>
      </c>
      <c r="S132" s="2">
        <f t="shared" si="10"/>
        <v>-6.338927703266857E-2</v>
      </c>
      <c r="T132" s="3">
        <f t="shared" si="11"/>
        <v>-1.4472446632951734</v>
      </c>
      <c r="U132" s="2"/>
      <c r="V132" s="71">
        <f t="shared" si="12"/>
        <v>1136.4588187271552</v>
      </c>
      <c r="W132" s="2">
        <f t="shared" si="13"/>
        <v>-3.4657751669772974E-3</v>
      </c>
      <c r="X132" s="2">
        <f t="shared" si="14"/>
        <v>96.521092356230838</v>
      </c>
      <c r="Y132" s="2">
        <f t="shared" si="15"/>
        <v>11.874738891606093</v>
      </c>
      <c r="Z132" s="2">
        <f t="shared" si="16"/>
        <v>12.353563126250549</v>
      </c>
      <c r="AA132" s="3">
        <f t="shared" si="17"/>
        <v>1.0403229274357286</v>
      </c>
    </row>
    <row r="133" spans="1:27" ht="15.75" customHeight="1">
      <c r="A133" s="2">
        <f t="shared" si="1"/>
        <v>2.969502026388183E-3</v>
      </c>
      <c r="B133" s="2">
        <f>Modellek!K82</f>
        <v>63.6068</v>
      </c>
      <c r="C133" s="53">
        <v>1</v>
      </c>
      <c r="D133" s="77">
        <f>Modellek!I82</f>
        <v>0.76</v>
      </c>
      <c r="E133" s="77">
        <f>Modellek!J82</f>
        <v>0.78801500000000002</v>
      </c>
      <c r="F133" s="75">
        <f t="shared" si="2"/>
        <v>0.93805556904028886</v>
      </c>
      <c r="G133" s="15">
        <f t="shared" si="3"/>
        <v>1.1053309380872409</v>
      </c>
      <c r="I133" s="71">
        <f t="shared" ref="I133:J133" si="92">1-D133</f>
        <v>0.24</v>
      </c>
      <c r="J133" s="3">
        <f t="shared" si="92"/>
        <v>0.21198499999999998</v>
      </c>
      <c r="K133" s="16">
        <f t="shared" si="5"/>
        <v>0.2350380512115898</v>
      </c>
      <c r="L133" s="17">
        <f t="shared" si="6"/>
        <v>3.7579907967249979</v>
      </c>
      <c r="O133" s="71">
        <f t="shared" si="7"/>
        <v>-1.2237396703933423</v>
      </c>
      <c r="P133" s="3">
        <f t="shared" si="8"/>
        <v>1.2237396703933423</v>
      </c>
      <c r="Q133" s="2"/>
      <c r="R133" s="71">
        <f t="shared" si="9"/>
        <v>1102.6781170535935</v>
      </c>
      <c r="S133" s="2">
        <f t="shared" si="10"/>
        <v>-6.3946089683436888E-2</v>
      </c>
      <c r="T133" s="3">
        <f t="shared" si="11"/>
        <v>-1.448007857896296</v>
      </c>
      <c r="U133" s="2"/>
      <c r="V133" s="71">
        <f t="shared" si="12"/>
        <v>1102.6781170535935</v>
      </c>
      <c r="W133" s="2">
        <f t="shared" si="13"/>
        <v>-2.2786115473602819E-3</v>
      </c>
      <c r="X133" s="2">
        <f t="shared" si="14"/>
        <v>96.297426394437451</v>
      </c>
      <c r="Y133" s="2">
        <f t="shared" si="15"/>
        <v>11.517003165660071</v>
      </c>
      <c r="Z133" s="2">
        <f t="shared" si="16"/>
        <v>11.993619417831894</v>
      </c>
      <c r="AA133" s="3">
        <f t="shared" si="17"/>
        <v>1.0413837041907688</v>
      </c>
    </row>
    <row r="134" spans="1:27" ht="15.75" customHeight="1">
      <c r="A134" s="2">
        <f t="shared" si="1"/>
        <v>2.9696307739273549E-3</v>
      </c>
      <c r="B134" s="2">
        <f>Modellek!K83</f>
        <v>63.592199999999998</v>
      </c>
      <c r="C134" s="53">
        <v>1</v>
      </c>
      <c r="D134" s="77">
        <f>Modellek!I83</f>
        <v>0.77</v>
      </c>
      <c r="E134" s="77">
        <f>Modellek!J83</f>
        <v>0.79142999999999997</v>
      </c>
      <c r="F134" s="75">
        <f t="shared" si="2"/>
        <v>0.93760439247673932</v>
      </c>
      <c r="G134" s="15">
        <f t="shared" si="3"/>
        <v>1.0962311792461743</v>
      </c>
      <c r="I134" s="71">
        <f t="shared" ref="I134:J134" si="93">1-D134</f>
        <v>0.22999999999999998</v>
      </c>
      <c r="J134" s="3">
        <f t="shared" si="93"/>
        <v>0.20857000000000003</v>
      </c>
      <c r="K134" s="16">
        <f t="shared" si="5"/>
        <v>0.23488311837717668</v>
      </c>
      <c r="L134" s="17">
        <f t="shared" si="6"/>
        <v>3.8607546307365319</v>
      </c>
      <c r="O134" s="71">
        <f t="shared" si="7"/>
        <v>-1.2589845683075163</v>
      </c>
      <c r="P134" s="3">
        <f t="shared" si="8"/>
        <v>1.2589845683075163</v>
      </c>
      <c r="Q134" s="2"/>
      <c r="R134" s="71">
        <f t="shared" si="9"/>
        <v>1067.9206288184571</v>
      </c>
      <c r="S134" s="2">
        <f t="shared" si="10"/>
        <v>-6.4427175361553554E-2</v>
      </c>
      <c r="T134" s="3">
        <f t="shared" si="11"/>
        <v>-1.4486672571745305</v>
      </c>
      <c r="U134" s="2"/>
      <c r="V134" s="71">
        <f t="shared" si="12"/>
        <v>1067.9206288184571</v>
      </c>
      <c r="W134" s="2">
        <f t="shared" si="13"/>
        <v>-1.3578472154468155E-3</v>
      </c>
      <c r="X134" s="2">
        <f t="shared" si="14"/>
        <v>96.073760432644079</v>
      </c>
      <c r="Y134" s="2">
        <f t="shared" si="15"/>
        <v>11.155201528710554</v>
      </c>
      <c r="Z134" s="2">
        <f t="shared" si="16"/>
        <v>11.629621076095816</v>
      </c>
      <c r="AA134" s="3">
        <f t="shared" si="17"/>
        <v>1.0425289983479213</v>
      </c>
    </row>
    <row r="135" spans="1:27" ht="15.75" customHeight="1">
      <c r="A135" s="2">
        <f t="shared" si="1"/>
        <v>2.9697330744518024E-3</v>
      </c>
      <c r="B135" s="2">
        <f>Modellek!K84</f>
        <v>63.580599999999997</v>
      </c>
      <c r="C135" s="53">
        <v>1</v>
      </c>
      <c r="D135" s="77">
        <f>Modellek!I84</f>
        <v>0.78</v>
      </c>
      <c r="E135" s="77">
        <f>Modellek!J84</f>
        <v>0.795103</v>
      </c>
      <c r="F135" s="75">
        <f t="shared" si="2"/>
        <v>0.93724604575513004</v>
      </c>
      <c r="G135" s="15">
        <f t="shared" si="3"/>
        <v>1.0876149599452616</v>
      </c>
      <c r="I135" s="71">
        <f t="shared" ref="I135:J135" si="94">1-D135</f>
        <v>0.21999999999999997</v>
      </c>
      <c r="J135" s="3">
        <f t="shared" si="94"/>
        <v>0.204897</v>
      </c>
      <c r="K135" s="16">
        <f t="shared" si="5"/>
        <v>0.23476008278860655</v>
      </c>
      <c r="L135" s="17">
        <f t="shared" si="6"/>
        <v>3.9672417428760625</v>
      </c>
      <c r="O135" s="71">
        <f t="shared" si="7"/>
        <v>-1.294083889448586</v>
      </c>
      <c r="P135" s="3">
        <f t="shared" si="8"/>
        <v>1.294083889448586</v>
      </c>
      <c r="Q135" s="2"/>
      <c r="R135" s="71">
        <f t="shared" si="9"/>
        <v>1032.1642957196111</v>
      </c>
      <c r="S135" s="2">
        <f t="shared" si="10"/>
        <v>-6.4809442361273215E-2</v>
      </c>
      <c r="T135" s="3">
        <f t="shared" si="11"/>
        <v>-1.4491912106399674</v>
      </c>
      <c r="U135" s="2"/>
      <c r="V135" s="71">
        <f t="shared" si="12"/>
        <v>1032.1642957196111</v>
      </c>
      <c r="W135" s="2">
        <f t="shared" si="13"/>
        <v>-6.8778701564105836E-4</v>
      </c>
      <c r="X135" s="2">
        <f t="shared" si="14"/>
        <v>95.850094470850692</v>
      </c>
      <c r="Y135" s="2">
        <f t="shared" si="15"/>
        <v>10.78861544132438</v>
      </c>
      <c r="Z135" s="2">
        <f t="shared" si="16"/>
        <v>11.260855817744812</v>
      </c>
      <c r="AA135" s="3">
        <f t="shared" si="17"/>
        <v>1.0437721020819388</v>
      </c>
    </row>
    <row r="136" spans="1:27" ht="15.75" customHeight="1">
      <c r="A136" s="2">
        <f t="shared" si="1"/>
        <v>2.9698080405176856E-3</v>
      </c>
      <c r="B136" s="2">
        <f>Modellek!K85</f>
        <v>63.572099999999999</v>
      </c>
      <c r="C136" s="53">
        <v>1</v>
      </c>
      <c r="D136" s="77">
        <f>Modellek!I85</f>
        <v>0.79</v>
      </c>
      <c r="E136" s="77">
        <f>Modellek!J85</f>
        <v>0.79905000000000004</v>
      </c>
      <c r="F136" s="75">
        <f t="shared" si="2"/>
        <v>0.93698353285889524</v>
      </c>
      <c r="G136" s="15">
        <f t="shared" si="3"/>
        <v>1.0794807600475211</v>
      </c>
      <c r="I136" s="71">
        <f t="shared" ref="I136:J136" si="95">1-D136</f>
        <v>0.20999999999999996</v>
      </c>
      <c r="J136" s="3">
        <f t="shared" si="95"/>
        <v>0.20094999999999996</v>
      </c>
      <c r="K136" s="16">
        <f t="shared" si="5"/>
        <v>0.23466996209094795</v>
      </c>
      <c r="L136" s="17">
        <f t="shared" si="6"/>
        <v>4.0776618932333006</v>
      </c>
      <c r="O136" s="71">
        <f t="shared" si="7"/>
        <v>-1.3290436109756687</v>
      </c>
      <c r="P136" s="3">
        <f t="shared" si="8"/>
        <v>1.3290436109756687</v>
      </c>
      <c r="Q136" s="2"/>
      <c r="R136" s="71">
        <f t="shared" si="9"/>
        <v>995.4469482719694</v>
      </c>
      <c r="S136" s="2">
        <f t="shared" si="10"/>
        <v>-6.5089571221629366E-2</v>
      </c>
      <c r="T136" s="3">
        <f t="shared" si="11"/>
        <v>-1.4495751685896077</v>
      </c>
      <c r="U136" s="2"/>
      <c r="V136" s="71">
        <f t="shared" si="12"/>
        <v>995.4469482719694</v>
      </c>
      <c r="W136" s="2">
        <f t="shared" si="13"/>
        <v>-2.522405723342936E-4</v>
      </c>
      <c r="X136" s="2">
        <f t="shared" si="14"/>
        <v>95.62642850905732</v>
      </c>
      <c r="Y136" s="2">
        <f t="shared" si="15"/>
        <v>10.417131677793556</v>
      </c>
      <c r="Z136" s="2">
        <f t="shared" si="16"/>
        <v>10.88721124456066</v>
      </c>
      <c r="AA136" s="3">
        <f t="shared" si="17"/>
        <v>1.0451256239535864</v>
      </c>
    </row>
    <row r="137" spans="1:27" ht="15.75" customHeight="1">
      <c r="A137" s="2">
        <f t="shared" si="1"/>
        <v>2.9698494939673446E-3</v>
      </c>
      <c r="B137" s="2">
        <f>Modellek!K86</f>
        <v>63.567399999999999</v>
      </c>
      <c r="C137" s="53">
        <v>1</v>
      </c>
      <c r="D137" s="77">
        <f>Modellek!I86</f>
        <v>0.8</v>
      </c>
      <c r="E137" s="77">
        <f>Modellek!J86</f>
        <v>0.80328900000000003</v>
      </c>
      <c r="F137" s="75">
        <f t="shared" si="2"/>
        <v>0.93683840363150006</v>
      </c>
      <c r="G137" s="15">
        <f t="shared" si="3"/>
        <v>1.0718083781661039</v>
      </c>
      <c r="I137" s="71">
        <f t="shared" ref="I137:J137" si="96">1-D137</f>
        <v>0.19999999999999996</v>
      </c>
      <c r="J137" s="3">
        <f t="shared" si="96"/>
        <v>0.19671099999999997</v>
      </c>
      <c r="K137" s="16">
        <f t="shared" si="5"/>
        <v>0.23462014324016675</v>
      </c>
      <c r="L137" s="17">
        <f t="shared" si="6"/>
        <v>4.1921166120557389</v>
      </c>
      <c r="O137" s="71">
        <f t="shared" si="7"/>
        <v>-1.3638584694333273</v>
      </c>
      <c r="P137" s="3">
        <f t="shared" si="8"/>
        <v>1.3638584694333273</v>
      </c>
      <c r="Q137" s="2"/>
      <c r="R137" s="71">
        <f t="shared" si="9"/>
        <v>957.75132007466618</v>
      </c>
      <c r="S137" s="2">
        <f t="shared" si="10"/>
        <v>-6.5244473056066413E-2</v>
      </c>
      <c r="T137" s="3">
        <f t="shared" si="11"/>
        <v>-1.449787484384901</v>
      </c>
      <c r="U137" s="2"/>
      <c r="V137" s="71">
        <f t="shared" si="12"/>
        <v>957.75132007466618</v>
      </c>
      <c r="W137" s="2">
        <f t="shared" si="13"/>
        <v>-3.408647527266195E-5</v>
      </c>
      <c r="X137" s="2">
        <f t="shared" si="14"/>
        <v>95.402762547263933</v>
      </c>
      <c r="Y137" s="2">
        <f t="shared" si="15"/>
        <v>10.040031530666587</v>
      </c>
      <c r="Z137" s="2">
        <f t="shared" si="16"/>
        <v>10.50797484205782</v>
      </c>
      <c r="AA137" s="3">
        <f t="shared" si="17"/>
        <v>1.0466077531690943</v>
      </c>
    </row>
    <row r="138" spans="1:27" ht="15.75" customHeight="1">
      <c r="A138" s="2">
        <f t="shared" si="1"/>
        <v>2.9698530219739428E-3</v>
      </c>
      <c r="B138" s="2">
        <f>Modellek!K87</f>
        <v>63.567</v>
      </c>
      <c r="C138" s="53">
        <v>1</v>
      </c>
      <c r="D138" s="77">
        <f>Modellek!I87</f>
        <v>0.81</v>
      </c>
      <c r="E138" s="77">
        <f>Modellek!J87</f>
        <v>0.807836</v>
      </c>
      <c r="F138" s="75">
        <f t="shared" si="2"/>
        <v>0.93682605302863409</v>
      </c>
      <c r="G138" s="15">
        <f t="shared" si="3"/>
        <v>1.064582258187097</v>
      </c>
      <c r="I138" s="71">
        <f t="shared" ref="I138:J138" si="97">1-D138</f>
        <v>0.18999999999999995</v>
      </c>
      <c r="J138" s="3">
        <f t="shared" si="97"/>
        <v>0.192164</v>
      </c>
      <c r="K138" s="16">
        <f t="shared" si="5"/>
        <v>0.23461590375202448</v>
      </c>
      <c r="L138" s="17">
        <f t="shared" si="6"/>
        <v>4.3108308410038187</v>
      </c>
      <c r="O138" s="71">
        <f t="shared" si="7"/>
        <v>-1.398548179693176</v>
      </c>
      <c r="P138" s="3">
        <f t="shared" si="8"/>
        <v>1.398548179693176</v>
      </c>
      <c r="Q138" s="2"/>
      <c r="R138" s="71">
        <f t="shared" si="9"/>
        <v>919.08296671739583</v>
      </c>
      <c r="S138" s="2">
        <f t="shared" si="10"/>
        <v>-6.5257656422834404E-2</v>
      </c>
      <c r="T138" s="3">
        <f t="shared" si="11"/>
        <v>-1.4498055541311174</v>
      </c>
      <c r="U138" s="2"/>
      <c r="V138" s="71">
        <f t="shared" si="12"/>
        <v>919.08296671739583</v>
      </c>
      <c r="W138" s="2">
        <f t="shared" si="13"/>
        <v>-1.5126466547598152E-5</v>
      </c>
      <c r="X138" s="2">
        <f t="shared" si="14"/>
        <v>95.179096585470546</v>
      </c>
      <c r="Y138" s="2">
        <f t="shared" si="15"/>
        <v>9.6567980334609</v>
      </c>
      <c r="Z138" s="2">
        <f t="shared" si="16"/>
        <v>10.122633978117335</v>
      </c>
      <c r="AA138" s="3">
        <f t="shared" si="17"/>
        <v>1.048239172347015</v>
      </c>
    </row>
    <row r="139" spans="1:27" ht="15.75" customHeight="1">
      <c r="A139" s="2">
        <f t="shared" si="1"/>
        <v>2.9698150963422868E-3</v>
      </c>
      <c r="B139" s="2">
        <f>Modellek!K88</f>
        <v>63.571300000000001</v>
      </c>
      <c r="C139" s="53">
        <v>1</v>
      </c>
      <c r="D139" s="77">
        <f>Modellek!I88</f>
        <v>0.82</v>
      </c>
      <c r="E139" s="77">
        <f>Modellek!J88</f>
        <v>0.81271199999999999</v>
      </c>
      <c r="F139" s="75">
        <f t="shared" si="2"/>
        <v>0.93695882875639502</v>
      </c>
      <c r="G139" s="15">
        <f t="shared" si="3"/>
        <v>1.0577969540427221</v>
      </c>
      <c r="I139" s="71">
        <f t="shared" ref="I139:J139" si="98">1-D139</f>
        <v>0.18000000000000005</v>
      </c>
      <c r="J139" s="3">
        <f t="shared" si="98"/>
        <v>0.18728800000000001</v>
      </c>
      <c r="K139" s="16">
        <f t="shared" si="5"/>
        <v>0.23466148165327627</v>
      </c>
      <c r="L139" s="17">
        <f t="shared" si="6"/>
        <v>4.4339994853789486</v>
      </c>
      <c r="O139" s="71">
        <f t="shared" si="7"/>
        <v>-1.4331135950069989</v>
      </c>
      <c r="P139" s="3">
        <f t="shared" si="8"/>
        <v>1.4331135950069989</v>
      </c>
      <c r="Q139" s="2"/>
      <c r="R139" s="71">
        <f t="shared" si="9"/>
        <v>879.45997683588644</v>
      </c>
      <c r="S139" s="2">
        <f t="shared" si="10"/>
        <v>-6.5115937136619784E-2</v>
      </c>
      <c r="T139" s="3">
        <f t="shared" si="11"/>
        <v>-1.4496113069638235</v>
      </c>
      <c r="U139" s="2"/>
      <c r="V139" s="71">
        <f t="shared" si="12"/>
        <v>879.45997683588644</v>
      </c>
      <c r="W139" s="2">
        <f t="shared" si="13"/>
        <v>-1.7625647962589072E-4</v>
      </c>
      <c r="X139" s="2">
        <f t="shared" si="14"/>
        <v>94.955430623677174</v>
      </c>
      <c r="Y139" s="2">
        <f t="shared" si="15"/>
        <v>9.2670150746252666</v>
      </c>
      <c r="Z139" s="2">
        <f t="shared" si="16"/>
        <v>9.7307759016009072</v>
      </c>
      <c r="AA139" s="3">
        <f t="shared" si="17"/>
        <v>1.0500442508446437</v>
      </c>
    </row>
    <row r="140" spans="1:27" ht="15.75" customHeight="1">
      <c r="A140" s="2">
        <f t="shared" si="1"/>
        <v>2.9697277828725109E-3</v>
      </c>
      <c r="B140" s="2">
        <f>Modellek!K89</f>
        <v>63.581200000000003</v>
      </c>
      <c r="C140" s="53">
        <v>1</v>
      </c>
      <c r="D140" s="77">
        <f>Modellek!I89</f>
        <v>0.83</v>
      </c>
      <c r="E140" s="77">
        <f>Modellek!J89</f>
        <v>0.81794</v>
      </c>
      <c r="F140" s="75">
        <f t="shared" si="2"/>
        <v>0.93726457827427601</v>
      </c>
      <c r="G140" s="15">
        <f t="shared" si="3"/>
        <v>1.0514319033933337</v>
      </c>
      <c r="I140" s="71">
        <f t="shared" ref="I140:J140" si="99">1-D140</f>
        <v>0.17000000000000004</v>
      </c>
      <c r="J140" s="3">
        <f t="shared" si="99"/>
        <v>0.18206</v>
      </c>
      <c r="K140" s="16">
        <f t="shared" si="5"/>
        <v>0.23476644535812743</v>
      </c>
      <c r="L140" s="17">
        <f t="shared" si="6"/>
        <v>4.5617301690491043</v>
      </c>
      <c r="O140" s="71">
        <f t="shared" si="7"/>
        <v>-1.4675490219319853</v>
      </c>
      <c r="P140" s="3">
        <f t="shared" si="8"/>
        <v>1.4675490219319853</v>
      </c>
      <c r="Q140" s="2"/>
      <c r="R140" s="71">
        <f t="shared" si="9"/>
        <v>838.85671254890963</v>
      </c>
      <c r="S140" s="2">
        <f t="shared" si="10"/>
        <v>-6.4789669180039672E-2</v>
      </c>
      <c r="T140" s="3">
        <f t="shared" si="11"/>
        <v>-1.4491641085737801</v>
      </c>
      <c r="U140" s="2"/>
      <c r="V140" s="71">
        <f t="shared" si="12"/>
        <v>838.85671254890963</v>
      </c>
      <c r="W140" s="2">
        <f t="shared" si="13"/>
        <v>-4.9703747986260677E-4</v>
      </c>
      <c r="X140" s="2">
        <f t="shared" si="14"/>
        <v>94.731764661883787</v>
      </c>
      <c r="Y140" s="2">
        <f t="shared" si="15"/>
        <v>8.8697620415361538</v>
      </c>
      <c r="Z140" s="2">
        <f t="shared" si="16"/>
        <v>9.3314877409465566</v>
      </c>
      <c r="AA140" s="3">
        <f t="shared" si="17"/>
        <v>1.0520561540713482</v>
      </c>
    </row>
    <row r="141" spans="1:27" ht="15.75" customHeight="1">
      <c r="A141" s="2">
        <f t="shared" si="1"/>
        <v>2.9695875628921527E-3</v>
      </c>
      <c r="B141" s="2">
        <f>Modellek!K90</f>
        <v>63.597099999999998</v>
      </c>
      <c r="C141" s="53">
        <v>1</v>
      </c>
      <c r="D141" s="77">
        <f>Modellek!I90</f>
        <v>0.84</v>
      </c>
      <c r="E141" s="77">
        <f>Modellek!J90</f>
        <v>0.82354400000000005</v>
      </c>
      <c r="F141" s="75">
        <f t="shared" si="2"/>
        <v>0.93775579561515576</v>
      </c>
      <c r="G141" s="15">
        <f t="shared" si="3"/>
        <v>1.0454848995802664</v>
      </c>
      <c r="I141" s="71">
        <f t="shared" ref="I141:J141" si="100">1-D141</f>
        <v>0.16000000000000003</v>
      </c>
      <c r="J141" s="3">
        <f t="shared" si="100"/>
        <v>0.17645599999999995</v>
      </c>
      <c r="K141" s="16">
        <f t="shared" si="5"/>
        <v>0.23493510672736601</v>
      </c>
      <c r="L141" s="17">
        <f t="shared" si="6"/>
        <v>4.6942750079485496</v>
      </c>
      <c r="O141" s="71">
        <f t="shared" si="7"/>
        <v>-1.5018628863037533</v>
      </c>
      <c r="P141" s="3">
        <f t="shared" si="8"/>
        <v>1.5018628863037533</v>
      </c>
      <c r="Q141" s="2"/>
      <c r="R141" s="71">
        <f t="shared" si="9"/>
        <v>797.29975226765475</v>
      </c>
      <c r="S141" s="2">
        <f t="shared" si="10"/>
        <v>-6.4265709697830131E-2</v>
      </c>
      <c r="T141" s="3">
        <f t="shared" si="11"/>
        <v>-1.4484459445577629</v>
      </c>
      <c r="U141" s="2"/>
      <c r="V141" s="71">
        <f t="shared" si="12"/>
        <v>797.29975226765475</v>
      </c>
      <c r="W141" s="2">
        <f t="shared" si="13"/>
        <v>-9.556889363500666E-4</v>
      </c>
      <c r="X141" s="2">
        <f t="shared" si="14"/>
        <v>94.508098700090414</v>
      </c>
      <c r="Y141" s="2">
        <f t="shared" si="15"/>
        <v>8.4646228237947607</v>
      </c>
      <c r="Z141" s="2">
        <f t="shared" si="16"/>
        <v>8.9243565027431373</v>
      </c>
      <c r="AA141" s="3">
        <f t="shared" si="17"/>
        <v>1.0543123643567469</v>
      </c>
    </row>
    <row r="142" spans="1:27" ht="15.75" customHeight="1">
      <c r="A142" s="2">
        <f t="shared" si="1"/>
        <v>2.9693873975635584E-3</v>
      </c>
      <c r="B142" s="2">
        <f>Modellek!K91</f>
        <v>63.619799999999998</v>
      </c>
      <c r="C142" s="53">
        <v>1</v>
      </c>
      <c r="D142" s="77">
        <f>Modellek!I91</f>
        <v>0.85</v>
      </c>
      <c r="E142" s="77">
        <f>Modellek!J91</f>
        <v>0.82955100000000004</v>
      </c>
      <c r="F142" s="75">
        <f t="shared" si="2"/>
        <v>0.93845744604957415</v>
      </c>
      <c r="G142" s="15">
        <f t="shared" si="3"/>
        <v>1.0399431077555989</v>
      </c>
      <c r="I142" s="71">
        <f t="shared" ref="I142:J142" si="101">1-D142</f>
        <v>0.15000000000000002</v>
      </c>
      <c r="J142" s="3">
        <f t="shared" si="101"/>
        <v>0.17044899999999996</v>
      </c>
      <c r="K142" s="16">
        <f t="shared" si="5"/>
        <v>0.23517607801367063</v>
      </c>
      <c r="L142" s="17">
        <f t="shared" si="6"/>
        <v>4.8318123010819676</v>
      </c>
      <c r="O142" s="71">
        <f t="shared" si="7"/>
        <v>-1.5360556073274663</v>
      </c>
      <c r="P142" s="3">
        <f t="shared" si="8"/>
        <v>1.5360556073274663</v>
      </c>
      <c r="Q142" s="2"/>
      <c r="R142" s="71">
        <f t="shared" si="9"/>
        <v>754.78232874642686</v>
      </c>
      <c r="S142" s="2">
        <f t="shared" si="10"/>
        <v>-6.3517766498681252E-2</v>
      </c>
      <c r="T142" s="3">
        <f t="shared" si="11"/>
        <v>-1.4474207772559391</v>
      </c>
      <c r="U142" s="2"/>
      <c r="V142" s="71">
        <f t="shared" si="12"/>
        <v>754.78232874642686</v>
      </c>
      <c r="W142" s="2">
        <f t="shared" si="13"/>
        <v>-1.5288694373462551E-3</v>
      </c>
      <c r="X142" s="2">
        <f t="shared" si="14"/>
        <v>94.284432738297042</v>
      </c>
      <c r="Y142" s="2">
        <f t="shared" si="15"/>
        <v>8.0507777851899078</v>
      </c>
      <c r="Z142" s="2">
        <f t="shared" si="16"/>
        <v>8.5085690702849774</v>
      </c>
      <c r="AA142" s="3">
        <f t="shared" si="17"/>
        <v>1.0568629885595917</v>
      </c>
    </row>
    <row r="143" spans="1:27" ht="15.75" customHeight="1">
      <c r="A143" s="2">
        <f t="shared" si="1"/>
        <v>2.9691211401425182E-3</v>
      </c>
      <c r="B143" s="2">
        <f>Modellek!K92</f>
        <v>63.65</v>
      </c>
      <c r="C143" s="53">
        <v>1</v>
      </c>
      <c r="D143" s="77">
        <f>Modellek!I92</f>
        <v>0.86</v>
      </c>
      <c r="E143" s="77">
        <f>Modellek!J92</f>
        <v>0.83599000000000001</v>
      </c>
      <c r="F143" s="75">
        <f t="shared" si="2"/>
        <v>0.93939156268778368</v>
      </c>
      <c r="G143" s="15">
        <f t="shared" si="3"/>
        <v>1.0347989421658434</v>
      </c>
      <c r="I143" s="71">
        <f t="shared" ref="I143:J143" si="102">1-D143</f>
        <v>0.14000000000000001</v>
      </c>
      <c r="J143" s="3">
        <f t="shared" si="102"/>
        <v>0.16400999999999999</v>
      </c>
      <c r="K143" s="16">
        <f t="shared" si="5"/>
        <v>0.23549699015349099</v>
      </c>
      <c r="L143" s="17">
        <f t="shared" si="6"/>
        <v>4.9745858715070872</v>
      </c>
      <c r="O143" s="71">
        <f t="shared" si="7"/>
        <v>-1.5701349761679435</v>
      </c>
      <c r="P143" s="3">
        <f t="shared" si="8"/>
        <v>1.5701349761679435</v>
      </c>
      <c r="Q143" s="2"/>
      <c r="R143" s="71">
        <f t="shared" si="9"/>
        <v>711.31235289526205</v>
      </c>
      <c r="S143" s="2">
        <f t="shared" si="10"/>
        <v>-6.2522887026571286E-2</v>
      </c>
      <c r="T143" s="3">
        <f t="shared" si="11"/>
        <v>-1.4460571462719198</v>
      </c>
      <c r="U143" s="2"/>
      <c r="V143" s="71">
        <f t="shared" si="12"/>
        <v>711.31235289526205</v>
      </c>
      <c r="W143" s="2">
        <f t="shared" si="13"/>
        <v>-2.1916375877185264E-3</v>
      </c>
      <c r="X143" s="2">
        <f t="shared" si="14"/>
        <v>94.060766776503655</v>
      </c>
      <c r="Y143" s="2">
        <f t="shared" si="15"/>
        <v>7.6275082892716339</v>
      </c>
      <c r="Z143" s="2">
        <f t="shared" si="16"/>
        <v>8.0834122021064445</v>
      </c>
      <c r="AA143" s="3">
        <f t="shared" si="17"/>
        <v>1.0597710150608497</v>
      </c>
    </row>
    <row r="144" spans="1:27" ht="15.75" customHeight="1">
      <c r="A144" s="2">
        <f t="shared" si="1"/>
        <v>2.9687800125104392E-3</v>
      </c>
      <c r="B144" s="2">
        <f>Modellek!K93</f>
        <v>63.688699999999997</v>
      </c>
      <c r="C144" s="53">
        <v>1</v>
      </c>
      <c r="D144" s="77">
        <f>Modellek!I93</f>
        <v>0.87</v>
      </c>
      <c r="E144" s="77">
        <f>Modellek!J93</f>
        <v>0.84289400000000003</v>
      </c>
      <c r="F144" s="75">
        <f t="shared" si="2"/>
        <v>0.94058966736473792</v>
      </c>
      <c r="G144" s="15">
        <f t="shared" si="3"/>
        <v>1.0300386148992486</v>
      </c>
      <c r="I144" s="71">
        <f t="shared" ref="I144:J144" si="103">1-D144</f>
        <v>0.13</v>
      </c>
      <c r="J144" s="3">
        <f t="shared" si="103"/>
        <v>0.15710599999999997</v>
      </c>
      <c r="K144" s="16">
        <f t="shared" si="5"/>
        <v>0.23590876784452594</v>
      </c>
      <c r="L144" s="17">
        <f t="shared" si="6"/>
        <v>5.1227756532735178</v>
      </c>
      <c r="O144" s="71">
        <f t="shared" si="7"/>
        <v>-1.6041001202053093</v>
      </c>
      <c r="P144" s="3">
        <f t="shared" si="8"/>
        <v>1.6041001202053093</v>
      </c>
      <c r="Q144" s="2"/>
      <c r="R144" s="71">
        <f t="shared" si="9"/>
        <v>666.87563680681012</v>
      </c>
      <c r="S144" s="2">
        <f t="shared" si="10"/>
        <v>-6.1248294684899084E-2</v>
      </c>
      <c r="T144" s="3">
        <f t="shared" si="11"/>
        <v>-1.4443101256266258</v>
      </c>
      <c r="U144" s="2"/>
      <c r="V144" s="71">
        <f t="shared" si="12"/>
        <v>666.87563680681012</v>
      </c>
      <c r="W144" s="2">
        <f t="shared" si="13"/>
        <v>-2.917025348383475E-3</v>
      </c>
      <c r="X144" s="2">
        <f t="shared" si="14"/>
        <v>93.837100814710283</v>
      </c>
      <c r="Y144" s="2">
        <f t="shared" si="15"/>
        <v>7.1937932140050904</v>
      </c>
      <c r="Z144" s="2">
        <f t="shared" si="16"/>
        <v>7.6478725304946806</v>
      </c>
      <c r="AA144" s="3">
        <f t="shared" si="17"/>
        <v>1.0631209854080286</v>
      </c>
    </row>
    <row r="145" spans="1:27" ht="15.75" customHeight="1">
      <c r="A145" s="2">
        <f t="shared" si="1"/>
        <v>2.9683578984738487E-3</v>
      </c>
      <c r="B145" s="2">
        <f>Modellek!K94</f>
        <v>63.736600000000003</v>
      </c>
      <c r="C145" s="53">
        <v>1</v>
      </c>
      <c r="D145" s="77">
        <f>Modellek!I94</f>
        <v>0.88</v>
      </c>
      <c r="E145" s="77">
        <f>Modellek!J94</f>
        <v>0.85029999999999994</v>
      </c>
      <c r="F145" s="75">
        <f t="shared" si="2"/>
        <v>0.94207426543633421</v>
      </c>
      <c r="G145" s="15">
        <f t="shared" si="3"/>
        <v>1.0256622385842038</v>
      </c>
      <c r="I145" s="71">
        <f t="shared" ref="I145:J145" si="104">1-D145</f>
        <v>0.12</v>
      </c>
      <c r="J145" s="3">
        <f t="shared" si="104"/>
        <v>0.14970000000000006</v>
      </c>
      <c r="K145" s="16">
        <f t="shared" si="5"/>
        <v>0.23641928096600115</v>
      </c>
      <c r="L145" s="17">
        <f t="shared" si="6"/>
        <v>5.2766423910214</v>
      </c>
      <c r="O145" s="71">
        <f t="shared" si="7"/>
        <v>-1.6379514942597371</v>
      </c>
      <c r="P145" s="3">
        <f t="shared" si="8"/>
        <v>1.6379514942597371</v>
      </c>
      <c r="Q145" s="2"/>
      <c r="R145" s="71">
        <f t="shared" si="9"/>
        <v>621.49367394142701</v>
      </c>
      <c r="S145" s="2">
        <f t="shared" si="10"/>
        <v>-5.9671169470511529E-2</v>
      </c>
      <c r="T145" s="3">
        <f t="shared" si="11"/>
        <v>-1.4421484360062062</v>
      </c>
      <c r="U145" s="2"/>
      <c r="V145" s="71">
        <f t="shared" si="12"/>
        <v>621.49367394142701</v>
      </c>
      <c r="W145" s="2">
        <f t="shared" si="13"/>
        <v>-3.6757717536202959E-3</v>
      </c>
      <c r="X145" s="2">
        <f t="shared" si="14"/>
        <v>93.613434852916896</v>
      </c>
      <c r="Y145" s="2">
        <f t="shared" si="15"/>
        <v>6.748914328928513</v>
      </c>
      <c r="Z145" s="2">
        <f t="shared" si="16"/>
        <v>7.2012365599816803</v>
      </c>
      <c r="AA145" s="3">
        <f t="shared" si="17"/>
        <v>1.067021480642351</v>
      </c>
    </row>
    <row r="146" spans="1:27" ht="15.75" customHeight="1">
      <c r="A146" s="2">
        <f t="shared" si="1"/>
        <v>2.9678442973910574E-3</v>
      </c>
      <c r="B146" s="2">
        <f>Modellek!K95</f>
        <v>63.794899999999998</v>
      </c>
      <c r="C146" s="53">
        <v>1</v>
      </c>
      <c r="D146" s="77">
        <f>Modellek!I95</f>
        <v>0.89</v>
      </c>
      <c r="E146" s="77">
        <f>Modellek!J95</f>
        <v>0.85824999999999996</v>
      </c>
      <c r="F146" s="75">
        <f t="shared" si="2"/>
        <v>0.943883696719238</v>
      </c>
      <c r="G146" s="15">
        <f t="shared" si="3"/>
        <v>1.0216574839129484</v>
      </c>
      <c r="I146" s="71">
        <f t="shared" ref="I146:J146" si="105">1-D146</f>
        <v>0.10999999999999999</v>
      </c>
      <c r="J146" s="3">
        <f t="shared" si="105"/>
        <v>0.14175000000000004</v>
      </c>
      <c r="K146" s="16">
        <f t="shared" si="5"/>
        <v>0.23704189948580173</v>
      </c>
      <c r="L146" s="17">
        <f t="shared" si="6"/>
        <v>5.4363231413168389</v>
      </c>
      <c r="O146" s="71">
        <f t="shared" si="7"/>
        <v>-1.6716766465425752</v>
      </c>
      <c r="P146" s="3">
        <f t="shared" si="8"/>
        <v>1.6716766465425752</v>
      </c>
      <c r="Q146" s="2"/>
      <c r="R146" s="71">
        <f t="shared" si="9"/>
        <v>575.14922836644121</v>
      </c>
      <c r="S146" s="2">
        <f t="shared" si="10"/>
        <v>-5.7752323054629393E-2</v>
      </c>
      <c r="T146" s="3">
        <f t="shared" si="11"/>
        <v>-1.4395183623933749</v>
      </c>
      <c r="U146" s="2"/>
      <c r="V146" s="71">
        <f t="shared" si="12"/>
        <v>575.14922836644121</v>
      </c>
      <c r="W146" s="2">
        <f t="shared" si="13"/>
        <v>-4.4358635959628849E-3</v>
      </c>
      <c r="X146" s="2">
        <f t="shared" si="14"/>
        <v>93.389768891123509</v>
      </c>
      <c r="Y146" s="2">
        <f t="shared" si="15"/>
        <v>6.2916493502071296</v>
      </c>
      <c r="Z146" s="2">
        <f t="shared" si="16"/>
        <v>6.7422906658142097</v>
      </c>
      <c r="AA146" s="3">
        <f t="shared" si="17"/>
        <v>1.0716253068986186</v>
      </c>
    </row>
    <row r="147" spans="1:27" ht="15.75" customHeight="1">
      <c r="A147" s="2">
        <f t="shared" si="1"/>
        <v>2.9672313802521851E-3</v>
      </c>
      <c r="B147" s="2">
        <f>Modellek!K96</f>
        <v>63.8645</v>
      </c>
      <c r="C147" s="53">
        <v>1</v>
      </c>
      <c r="D147" s="77">
        <f>Modellek!I96</f>
        <v>0.9</v>
      </c>
      <c r="E147" s="77">
        <f>Modellek!J96</f>
        <v>0.86678900000000003</v>
      </c>
      <c r="F147" s="75">
        <f t="shared" si="2"/>
        <v>0.9460474375621194</v>
      </c>
      <c r="G147" s="15">
        <f t="shared" si="3"/>
        <v>1.0180238861707713</v>
      </c>
      <c r="I147" s="71">
        <f t="shared" ref="I147:J147" si="106">1-D147</f>
        <v>9.9999999999999978E-2</v>
      </c>
      <c r="J147" s="3">
        <f t="shared" si="106"/>
        <v>0.13321099999999997</v>
      </c>
      <c r="K147" s="16">
        <f t="shared" si="5"/>
        <v>0.23778701666801252</v>
      </c>
      <c r="L147" s="17">
        <f t="shared" si="6"/>
        <v>5.6021141047403429</v>
      </c>
      <c r="O147" s="71">
        <f t="shared" si="7"/>
        <v>-1.7052806635274445</v>
      </c>
      <c r="P147" s="3">
        <f t="shared" si="8"/>
        <v>1.7052806635274445</v>
      </c>
      <c r="Q147" s="2"/>
      <c r="R147" s="71">
        <f t="shared" si="9"/>
        <v>527.86126128453259</v>
      </c>
      <c r="S147" s="2">
        <f t="shared" si="10"/>
        <v>-5.5462565772995506E-2</v>
      </c>
      <c r="T147" s="3">
        <f t="shared" si="11"/>
        <v>-1.4363798939114538</v>
      </c>
      <c r="U147" s="2"/>
      <c r="V147" s="71">
        <f t="shared" si="12"/>
        <v>527.86126128453259</v>
      </c>
      <c r="W147" s="2">
        <f t="shared" si="13"/>
        <v>-5.1628505590612904E-3</v>
      </c>
      <c r="X147" s="2">
        <f t="shared" si="14"/>
        <v>93.166102929330123</v>
      </c>
      <c r="Y147" s="2">
        <f t="shared" si="15"/>
        <v>5.8210790647830244</v>
      </c>
      <c r="Z147" s="2">
        <f t="shared" si="16"/>
        <v>6.2701210924019506</v>
      </c>
      <c r="AA147" s="3">
        <f t="shared" si="17"/>
        <v>1.0771406851928171</v>
      </c>
    </row>
    <row r="148" spans="1:27" ht="15.75" customHeight="1">
      <c r="A148" s="2">
        <f t="shared" si="1"/>
        <v>2.9665078299490918E-3</v>
      </c>
      <c r="B148" s="2">
        <f>Modellek!K97</f>
        <v>63.9467</v>
      </c>
      <c r="C148" s="53">
        <v>1</v>
      </c>
      <c r="D148" s="77">
        <f>Modellek!I97</f>
        <v>0.91</v>
      </c>
      <c r="E148" s="77">
        <f>Modellek!J97</f>
        <v>0.87596799999999997</v>
      </c>
      <c r="F148" s="75">
        <f t="shared" si="2"/>
        <v>0.94860793780379338</v>
      </c>
      <c r="G148" s="15">
        <f t="shared" si="3"/>
        <v>1.014752417137478</v>
      </c>
      <c r="I148" s="71">
        <f t="shared" ref="I148:J148" si="107">1-D148</f>
        <v>8.9999999999999969E-2</v>
      </c>
      <c r="J148" s="3">
        <f t="shared" si="107"/>
        <v>0.12403200000000003</v>
      </c>
      <c r="K148" s="16">
        <f t="shared" si="5"/>
        <v>0.23866958183623896</v>
      </c>
      <c r="L148" s="17">
        <f t="shared" si="6"/>
        <v>5.7742311472223067</v>
      </c>
      <c r="O148" s="71">
        <f t="shared" si="7"/>
        <v>-1.7387604541275612</v>
      </c>
      <c r="P148" s="3">
        <f t="shared" si="8"/>
        <v>1.7387604541275612</v>
      </c>
      <c r="Q148" s="2"/>
      <c r="R148" s="71">
        <f t="shared" si="9"/>
        <v>479.62138369581027</v>
      </c>
      <c r="S148" s="2">
        <f t="shared" si="10"/>
        <v>-5.2759697659062493E-2</v>
      </c>
      <c r="T148" s="3">
        <f t="shared" si="11"/>
        <v>-1.432675186366547</v>
      </c>
      <c r="U148" s="2"/>
      <c r="V148" s="71">
        <f t="shared" si="12"/>
        <v>479.62138369581027</v>
      </c>
      <c r="W148" s="2">
        <f t="shared" si="13"/>
        <v>-5.8189920342878454E-3</v>
      </c>
      <c r="X148" s="2">
        <f t="shared" si="14"/>
        <v>92.94243696753675</v>
      </c>
      <c r="Y148" s="2">
        <f t="shared" si="15"/>
        <v>5.3358813773250064</v>
      </c>
      <c r="Z148" s="2">
        <f t="shared" si="16"/>
        <v>5.7834139517433982</v>
      </c>
      <c r="AA148" s="76">
        <f t="shared" si="17"/>
        <v>1.0838722870265061</v>
      </c>
    </row>
    <row r="149" spans="1:27" ht="15.75" customHeight="1">
      <c r="A149" s="2">
        <f t="shared" si="1"/>
        <v>2.9656614952450065E-3</v>
      </c>
      <c r="B149" s="2">
        <f>Modellek!K98</f>
        <v>64.042900000000003</v>
      </c>
      <c r="C149" s="53">
        <v>1</v>
      </c>
      <c r="D149" s="77">
        <f>Modellek!I98</f>
        <v>0.92</v>
      </c>
      <c r="E149" s="77">
        <f>Modellek!J98</f>
        <v>0.88584399999999996</v>
      </c>
      <c r="F149" s="75">
        <f t="shared" si="2"/>
        <v>0.9516114859782</v>
      </c>
      <c r="G149" s="15">
        <f t="shared" si="3"/>
        <v>1.0118351104744192</v>
      </c>
      <c r="I149" s="71">
        <f t="shared" ref="I149:J149" si="108">1-D149</f>
        <v>7.999999999999996E-2</v>
      </c>
      <c r="J149" s="3">
        <f t="shared" si="108"/>
        <v>0.11415600000000004</v>
      </c>
      <c r="K149" s="16">
        <f t="shared" si="5"/>
        <v>0.23970598679203381</v>
      </c>
      <c r="L149" s="17">
        <f t="shared" si="6"/>
        <v>5.9529176517314388</v>
      </c>
      <c r="O149" s="71">
        <f t="shared" si="7"/>
        <v>-1.7721158377288748</v>
      </c>
      <c r="P149" s="3">
        <f t="shared" si="8"/>
        <v>1.7721158377288748</v>
      </c>
      <c r="Q149" s="2"/>
      <c r="R149" s="71">
        <f t="shared" si="9"/>
        <v>430.42305399837198</v>
      </c>
      <c r="S149" s="2">
        <f t="shared" si="10"/>
        <v>-4.9598430451525198E-2</v>
      </c>
      <c r="T149" s="3">
        <f t="shared" si="11"/>
        <v>-1.4283421616666567</v>
      </c>
      <c r="U149" s="2"/>
      <c r="V149" s="71">
        <f t="shared" si="12"/>
        <v>430.42305399837198</v>
      </c>
      <c r="W149" s="2">
        <f t="shared" si="13"/>
        <v>-6.3630386542043796E-3</v>
      </c>
      <c r="X149" s="2">
        <f t="shared" si="14"/>
        <v>92.718771005743363</v>
      </c>
      <c r="Y149" s="2">
        <f t="shared" si="15"/>
        <v>4.8346341331570368</v>
      </c>
      <c r="Z149" s="2">
        <f t="shared" si="16"/>
        <v>5.2807552218288834</v>
      </c>
      <c r="AA149" s="3">
        <f t="shared" si="17"/>
        <v>1.0922760805439744</v>
      </c>
    </row>
    <row r="150" spans="1:27" ht="15.75" customHeight="1">
      <c r="A150" s="2">
        <f t="shared" si="1"/>
        <v>2.9646776446703399E-3</v>
      </c>
      <c r="B150" s="2">
        <f>Modellek!K99</f>
        <v>64.154799999999994</v>
      </c>
      <c r="C150" s="53">
        <v>1</v>
      </c>
      <c r="D150" s="77">
        <f>Modellek!I99</f>
        <v>0.93</v>
      </c>
      <c r="E150" s="77">
        <f>Modellek!J99</f>
        <v>0.896482</v>
      </c>
      <c r="F150" s="75">
        <f t="shared" si="2"/>
        <v>0.95511466900049402</v>
      </c>
      <c r="G150" s="15">
        <f t="shared" si="3"/>
        <v>1.0092601140695574</v>
      </c>
      <c r="I150" s="71">
        <f t="shared" ref="I150:J150" si="109">1-D150</f>
        <v>6.9999999999999951E-2</v>
      </c>
      <c r="J150" s="3">
        <f t="shared" si="109"/>
        <v>0.103518</v>
      </c>
      <c r="K150" s="16">
        <f t="shared" si="5"/>
        <v>0.2409163312780685</v>
      </c>
      <c r="L150" s="17">
        <f t="shared" si="6"/>
        <v>6.1383492085544464</v>
      </c>
      <c r="O150" s="71">
        <f t="shared" si="7"/>
        <v>-1.8053383453959257</v>
      </c>
      <c r="P150" s="3">
        <f t="shared" si="8"/>
        <v>1.8053383453959257</v>
      </c>
      <c r="Q150" s="2"/>
      <c r="R150" s="71">
        <f t="shared" si="9"/>
        <v>380.24542887872565</v>
      </c>
      <c r="S150" s="2">
        <f t="shared" si="10"/>
        <v>-4.5923873457676442E-2</v>
      </c>
      <c r="T150" s="3">
        <f t="shared" si="11"/>
        <v>-1.4233055788900693</v>
      </c>
      <c r="U150" s="2"/>
      <c r="V150" s="71">
        <f t="shared" si="12"/>
        <v>380.24542887872565</v>
      </c>
      <c r="W150" s="2">
        <f t="shared" si="13"/>
        <v>-6.7494065876619845E-3</v>
      </c>
      <c r="X150" s="2">
        <f t="shared" si="14"/>
        <v>92.495105043949991</v>
      </c>
      <c r="Y150" s="2">
        <f t="shared" si="15"/>
        <v>4.315613688697514</v>
      </c>
      <c r="Z150" s="2">
        <f t="shared" si="16"/>
        <v>4.7604307450196188</v>
      </c>
      <c r="AA150" s="3">
        <f t="shared" si="17"/>
        <v>1.1030715648824336</v>
      </c>
    </row>
    <row r="151" spans="1:27" ht="15.75" customHeight="1">
      <c r="A151" s="2">
        <f t="shared" si="1"/>
        <v>2.9635486479846537E-3</v>
      </c>
      <c r="B151" s="2">
        <f>Modellek!K100</f>
        <v>64.283299999999997</v>
      </c>
      <c r="C151" s="53">
        <v>1</v>
      </c>
      <c r="D151" s="77">
        <f>Modellek!I100</f>
        <v>0.94</v>
      </c>
      <c r="E151" s="77">
        <f>Modellek!J100</f>
        <v>0.90795599999999999</v>
      </c>
      <c r="F151" s="75">
        <f t="shared" si="2"/>
        <v>0.95915010064260142</v>
      </c>
      <c r="G151" s="15">
        <f t="shared" si="3"/>
        <v>1.0070484668152999</v>
      </c>
      <c r="I151" s="71">
        <f t="shared" ref="I151:J151" si="110">1-D151</f>
        <v>6.0000000000000053E-2</v>
      </c>
      <c r="J151" s="3">
        <f t="shared" si="110"/>
        <v>9.2044000000000015E-2</v>
      </c>
      <c r="K151" s="16">
        <f t="shared" si="5"/>
        <v>0.24231261134478488</v>
      </c>
      <c r="L151" s="17">
        <f t="shared" si="6"/>
        <v>6.3309402599927127</v>
      </c>
      <c r="O151" s="71">
        <f t="shared" si="7"/>
        <v>-1.8384250229241017</v>
      </c>
      <c r="P151" s="3">
        <f t="shared" si="8"/>
        <v>1.8384250229241017</v>
      </c>
      <c r="Q151" s="2"/>
      <c r="R151" s="71">
        <f t="shared" si="9"/>
        <v>329.15786083426428</v>
      </c>
      <c r="S151" s="2">
        <f t="shared" si="10"/>
        <v>-4.1707698470846752E-2</v>
      </c>
      <c r="T151" s="3">
        <f t="shared" si="11"/>
        <v>-1.4175266040420522</v>
      </c>
      <c r="U151" s="2"/>
      <c r="V151" s="71">
        <f t="shared" si="12"/>
        <v>329.15786083426428</v>
      </c>
      <c r="W151" s="2">
        <f t="shared" si="13"/>
        <v>-6.9275889454962596E-3</v>
      </c>
      <c r="X151" s="2">
        <f t="shared" si="14"/>
        <v>92.271439082156618</v>
      </c>
      <c r="Y151" s="2">
        <f t="shared" si="15"/>
        <v>3.7779042360412807</v>
      </c>
      <c r="Z151" s="2">
        <f t="shared" si="16"/>
        <v>4.2215262264047624</v>
      </c>
      <c r="AA151" s="3">
        <f t="shared" si="17"/>
        <v>1.117425419662923</v>
      </c>
    </row>
    <row r="152" spans="1:27" ht="15.75" customHeight="1">
      <c r="A152" s="2">
        <f t="shared" si="1"/>
        <v>2.9622537774660175E-3</v>
      </c>
      <c r="B152" s="2">
        <f>Modellek!K101</f>
        <v>64.430800000000005</v>
      </c>
      <c r="C152" s="53">
        <v>1</v>
      </c>
      <c r="D152" s="77">
        <f>Modellek!I101</f>
        <v>0.95</v>
      </c>
      <c r="E152" s="77">
        <f>Modellek!J101</f>
        <v>0.92035100000000003</v>
      </c>
      <c r="F152" s="75">
        <f t="shared" si="2"/>
        <v>0.9637988055993405</v>
      </c>
      <c r="G152" s="15">
        <f t="shared" si="3"/>
        <v>1.005179214466182</v>
      </c>
      <c r="I152" s="71">
        <f t="shared" ref="I152:J152" si="111">1-D152</f>
        <v>5.0000000000000044E-2</v>
      </c>
      <c r="J152" s="3">
        <f t="shared" si="111"/>
        <v>7.964899999999997E-2</v>
      </c>
      <c r="K152" s="16">
        <f t="shared" si="5"/>
        <v>0.24392379299302969</v>
      </c>
      <c r="L152" s="17">
        <f t="shared" si="6"/>
        <v>6.5306462336190325</v>
      </c>
      <c r="O152" s="71">
        <f t="shared" si="7"/>
        <v>-1.8713400537271849</v>
      </c>
      <c r="P152" s="3">
        <f t="shared" si="8"/>
        <v>1.8713400537271849</v>
      </c>
      <c r="Q152" s="2"/>
      <c r="R152" s="71">
        <f t="shared" si="9"/>
        <v>277.10823789626346</v>
      </c>
      <c r="S152" s="2">
        <f t="shared" si="10"/>
        <v>-3.6872714038614363E-2</v>
      </c>
      <c r="T152" s="3">
        <f t="shared" si="11"/>
        <v>-1.4108994262712293</v>
      </c>
      <c r="U152" s="2"/>
      <c r="V152" s="71">
        <f t="shared" si="12"/>
        <v>277.10823789626346</v>
      </c>
      <c r="W152" s="2">
        <f t="shared" si="13"/>
        <v>-6.841198498554215E-3</v>
      </c>
      <c r="X152" s="2">
        <f t="shared" si="14"/>
        <v>92.047773120363232</v>
      </c>
      <c r="Y152" s="2">
        <f t="shared" si="15"/>
        <v>3.2190791317233729</v>
      </c>
      <c r="Z152" s="2">
        <f t="shared" si="16"/>
        <v>3.6616272321329575</v>
      </c>
      <c r="AA152" s="3">
        <f t="shared" si="17"/>
        <v>1.1374766143672463</v>
      </c>
    </row>
    <row r="153" spans="1:27" ht="15.75" customHeight="1">
      <c r="A153" s="2">
        <f t="shared" si="1"/>
        <v>2.9607759364712232E-3</v>
      </c>
      <c r="B153" s="2">
        <f>Modellek!K102</f>
        <v>64.599299999999999</v>
      </c>
      <c r="C153" s="53">
        <v>1</v>
      </c>
      <c r="D153" s="77">
        <f>Modellek!I102</f>
        <v>0.96</v>
      </c>
      <c r="E153" s="77">
        <f>Modellek!J102</f>
        <v>0.93375900000000001</v>
      </c>
      <c r="F153" s="75">
        <f t="shared" si="2"/>
        <v>0.96913112315954486</v>
      </c>
      <c r="G153" s="15">
        <f t="shared" si="3"/>
        <v>1.0036470832026652</v>
      </c>
      <c r="I153" s="71">
        <f t="shared" ref="I153:J153" si="112">1-D153</f>
        <v>4.0000000000000036E-2</v>
      </c>
      <c r="J153" s="3">
        <f t="shared" si="112"/>
        <v>6.6240999999999994E-2</v>
      </c>
      <c r="K153" s="16">
        <f t="shared" si="5"/>
        <v>0.24577546248172744</v>
      </c>
      <c r="L153" s="17">
        <f t="shared" si="6"/>
        <v>6.7379590430965752</v>
      </c>
      <c r="O153" s="71">
        <f t="shared" si="7"/>
        <v>-1.9041166177494431</v>
      </c>
      <c r="P153" s="3">
        <f t="shared" si="8"/>
        <v>1.9041166177494431</v>
      </c>
      <c r="Q153" s="2"/>
      <c r="R153" s="71">
        <f t="shared" si="9"/>
        <v>224.09656363748698</v>
      </c>
      <c r="S153" s="2">
        <f t="shared" si="10"/>
        <v>-3.1355358227921827E-2</v>
      </c>
      <c r="T153" s="3">
        <f t="shared" si="11"/>
        <v>-1.4033369140028047</v>
      </c>
      <c r="U153" s="2"/>
      <c r="V153" s="71">
        <f t="shared" si="12"/>
        <v>224.09656363748698</v>
      </c>
      <c r="W153" s="2">
        <f t="shared" si="13"/>
        <v>-6.4295070281060428E-3</v>
      </c>
      <c r="X153" s="2">
        <f t="shared" si="14"/>
        <v>91.824107158569845</v>
      </c>
      <c r="Y153" s="2">
        <f t="shared" si="15"/>
        <v>2.6371171299757101</v>
      </c>
      <c r="Z153" s="2">
        <f t="shared" si="16"/>
        <v>3.0787191877207079</v>
      </c>
      <c r="AA153" s="3">
        <f t="shared" si="17"/>
        <v>1.1674563684431662</v>
      </c>
    </row>
    <row r="154" spans="1:27" ht="15.75" customHeight="1">
      <c r="A154" s="2">
        <f t="shared" si="1"/>
        <v>2.959097285945561E-3</v>
      </c>
      <c r="B154" s="2">
        <f>Modellek!K103</f>
        <v>64.790899999999993</v>
      </c>
      <c r="C154" s="53">
        <v>1</v>
      </c>
      <c r="D154" s="77">
        <f>Modellek!I103</f>
        <v>0.97</v>
      </c>
      <c r="E154" s="77">
        <f>Modellek!J103</f>
        <v>0.94829300000000005</v>
      </c>
      <c r="F154" s="75">
        <f t="shared" si="2"/>
        <v>0.97522274531073061</v>
      </c>
      <c r="G154" s="15">
        <f t="shared" si="3"/>
        <v>1.0024598525673654</v>
      </c>
      <c r="I154" s="71">
        <f t="shared" ref="I154:J154" si="113">1-D154</f>
        <v>3.0000000000000027E-2</v>
      </c>
      <c r="J154" s="3">
        <f t="shared" si="113"/>
        <v>5.1706999999999947E-2</v>
      </c>
      <c r="K154" s="16">
        <f t="shared" si="5"/>
        <v>0.24789543779364143</v>
      </c>
      <c r="L154" s="17">
        <f t="shared" si="6"/>
        <v>6.9527970422006424</v>
      </c>
      <c r="O154" s="71">
        <f t="shared" si="7"/>
        <v>-1.9366871986474468</v>
      </c>
      <c r="P154" s="3">
        <f t="shared" si="8"/>
        <v>1.9366871986474468</v>
      </c>
      <c r="Q154" s="2"/>
      <c r="R154" s="71">
        <f t="shared" si="9"/>
        <v>170.14466723022952</v>
      </c>
      <c r="S154" s="2">
        <f t="shared" si="10"/>
        <v>-2.5089377347600014E-2</v>
      </c>
      <c r="T154" s="3">
        <f t="shared" si="11"/>
        <v>-1.39474824352445</v>
      </c>
      <c r="U154" s="2"/>
      <c r="V154" s="71">
        <f t="shared" si="12"/>
        <v>170.14466723022952</v>
      </c>
      <c r="W154" s="2">
        <f t="shared" si="13"/>
        <v>-5.6216952911589575E-3</v>
      </c>
      <c r="X154" s="2">
        <f t="shared" si="14"/>
        <v>91.600441196776458</v>
      </c>
      <c r="Y154" s="2">
        <f t="shared" si="15"/>
        <v>2.02989863772759</v>
      </c>
      <c r="Z154" s="2">
        <f t="shared" si="16"/>
        <v>2.4706873763348653</v>
      </c>
      <c r="AA154" s="3">
        <f t="shared" si="17"/>
        <v>1.2171481523337169</v>
      </c>
    </row>
    <row r="155" spans="1:27" ht="15.75" customHeight="1">
      <c r="A155" s="2">
        <f t="shared" si="1"/>
        <v>2.9571940250486166E-3</v>
      </c>
      <c r="B155" s="2">
        <f>Modellek!K104</f>
        <v>65.008399999999995</v>
      </c>
      <c r="C155" s="53">
        <v>1</v>
      </c>
      <c r="D155" s="77">
        <f>Modellek!I104</f>
        <v>0.98</v>
      </c>
      <c r="E155" s="77">
        <f>Modellek!J104</f>
        <v>0.96407600000000004</v>
      </c>
      <c r="F155" s="75">
        <f t="shared" si="2"/>
        <v>0.98217442401743371</v>
      </c>
      <c r="G155" s="15">
        <f t="shared" si="3"/>
        <v>1.001605210186884</v>
      </c>
      <c r="I155" s="71">
        <f t="shared" ref="I155:J155" si="114">1-D155</f>
        <v>2.0000000000000018E-2</v>
      </c>
      <c r="J155" s="3">
        <f t="shared" si="114"/>
        <v>3.5923999999999956E-2</v>
      </c>
      <c r="K155" s="16">
        <f t="shared" si="5"/>
        <v>0.25032073991008147</v>
      </c>
      <c r="L155" s="17">
        <f t="shared" si="6"/>
        <v>7.1755940024994134</v>
      </c>
      <c r="O155" s="71">
        <f t="shared" si="7"/>
        <v>-1.9690816228096908</v>
      </c>
      <c r="P155" s="3">
        <f t="shared" si="8"/>
        <v>1.9690816228096908</v>
      </c>
      <c r="Q155" s="2"/>
      <c r="R155" s="71">
        <f t="shared" si="9"/>
        <v>115.22879694610647</v>
      </c>
      <c r="S155" s="2">
        <f t="shared" si="10"/>
        <v>-1.7986365201432642E-2</v>
      </c>
      <c r="T155" s="3">
        <f t="shared" si="11"/>
        <v>-1.3850122237690499</v>
      </c>
      <c r="U155" s="2"/>
      <c r="V155" s="71">
        <f t="shared" si="12"/>
        <v>115.22879694610647</v>
      </c>
      <c r="W155" s="2">
        <f t="shared" si="13"/>
        <v>-4.3413267025221285E-3</v>
      </c>
      <c r="X155" s="2">
        <f t="shared" si="14"/>
        <v>91.376775234983086</v>
      </c>
      <c r="Y155" s="2">
        <f t="shared" si="15"/>
        <v>1.3946018007746388</v>
      </c>
      <c r="Z155" s="2">
        <f t="shared" si="16"/>
        <v>1.8347169370508141</v>
      </c>
      <c r="AA155" s="3">
        <f t="shared" si="17"/>
        <v>1.3155848042299321</v>
      </c>
    </row>
    <row r="156" spans="1:27" ht="15.75" customHeight="1">
      <c r="A156" s="70">
        <f t="shared" si="1"/>
        <v>2.9550443197547075E-3</v>
      </c>
      <c r="B156" s="2">
        <f>Modellek!K105</f>
        <v>65.254400000000004</v>
      </c>
      <c r="C156" s="53">
        <v>1</v>
      </c>
      <c r="D156" s="77">
        <f>Modellek!I105</f>
        <v>0.99</v>
      </c>
      <c r="E156" s="77">
        <f>Modellek!J105</f>
        <v>0.98125499999999999</v>
      </c>
      <c r="F156" s="19">
        <f t="shared" si="2"/>
        <v>0.99008410607954123</v>
      </c>
      <c r="G156" s="20">
        <f t="shared" si="3"/>
        <v>1.0010934026518334</v>
      </c>
      <c r="I156" s="67">
        <f t="shared" ref="I156:J156" si="115">1-D156</f>
        <v>1.0000000000000009E-2</v>
      </c>
      <c r="J156" s="68">
        <f t="shared" si="115"/>
        <v>1.8745000000000012E-2</v>
      </c>
      <c r="K156" s="21">
        <f t="shared" si="5"/>
        <v>0.25308803252783668</v>
      </c>
      <c r="L156" s="22">
        <f t="shared" si="6"/>
        <v>7.4065137781409192</v>
      </c>
      <c r="O156" s="67">
        <f t="shared" si="7"/>
        <v>-2.0012670479926191</v>
      </c>
      <c r="P156" s="68">
        <f t="shared" si="8"/>
        <v>2.0012670479926191</v>
      </c>
      <c r="Q156" s="2"/>
      <c r="R156" s="67">
        <f t="shared" si="9"/>
        <v>59.380133370106122</v>
      </c>
      <c r="S156" s="70">
        <f t="shared" si="10"/>
        <v>-9.965383826126873E-3</v>
      </c>
      <c r="T156" s="68">
        <f t="shared" si="11"/>
        <v>-1.3740178961213181</v>
      </c>
      <c r="U156" s="2"/>
      <c r="V156" s="67">
        <f t="shared" si="12"/>
        <v>59.380133370106122</v>
      </c>
      <c r="W156" s="70">
        <f t="shared" si="13"/>
        <v>-2.5004331466241198E-3</v>
      </c>
      <c r="X156" s="70">
        <f t="shared" si="14"/>
        <v>91.153109273189699</v>
      </c>
      <c r="Y156" s="70">
        <f t="shared" si="15"/>
        <v>0.72861022524820362</v>
      </c>
      <c r="Z156" s="70">
        <f t="shared" si="16"/>
        <v>1.1681928630849256</v>
      </c>
      <c r="AA156" s="3">
        <f t="shared" si="17"/>
        <v>1.6033165917853769</v>
      </c>
    </row>
    <row r="157" spans="1:27" ht="15.75" customHeight="1"/>
    <row r="158" spans="1:27" ht="15.75" customHeight="1"/>
    <row r="159" spans="1:27" ht="15.75" customHeight="1">
      <c r="A159" s="23" t="s">
        <v>91</v>
      </c>
      <c r="B159" s="2">
        <f>COUNTA(B58:B156)</f>
        <v>99</v>
      </c>
    </row>
    <row r="160" spans="1:27" ht="15.75" customHeight="1">
      <c r="A160" s="2" t="s">
        <v>92</v>
      </c>
      <c r="B160" s="54">
        <f>MAX(B58:B156)-MIN(B58:B156)</f>
        <v>26.281299999999995</v>
      </c>
    </row>
    <row r="161" spans="1:2" ht="15.75" customHeight="1">
      <c r="A161" t="s">
        <v>93</v>
      </c>
      <c r="B161" s="3">
        <f>PRODUCT(D58:D156)</f>
        <v>9.3326215443944266E-43</v>
      </c>
    </row>
    <row r="162" spans="1:2" ht="15.75" customHeight="1">
      <c r="A162" t="s">
        <v>94</v>
      </c>
      <c r="B162" s="90">
        <f>SUM(D58:D156)</f>
        <v>49.5</v>
      </c>
    </row>
    <row r="163" spans="1:2" ht="15.75" customHeight="1">
      <c r="A163" t="s">
        <v>95</v>
      </c>
      <c r="B163">
        <f>_xlfn.STDEV.S(D58:D156)</f>
        <v>0.28722813232690142</v>
      </c>
    </row>
    <row r="164" spans="1:2" ht="15.75" customHeight="1"/>
    <row r="165" spans="1:2" ht="15.75" customHeight="1">
      <c r="A165" t="s">
        <v>96</v>
      </c>
      <c r="B165">
        <f>PRODUCT(E58:E156)</f>
        <v>3.3291318219962583E-11</v>
      </c>
    </row>
    <row r="166" spans="1:2" ht="15.75" customHeight="1">
      <c r="A166" t="s">
        <v>97</v>
      </c>
      <c r="B166" s="91">
        <f>SUM(E58:E156)</f>
        <v>77.965213000000006</v>
      </c>
    </row>
    <row r="167" spans="1:2" ht="15.75" customHeight="1">
      <c r="A167" t="s">
        <v>98</v>
      </c>
      <c r="B167">
        <f>_xlfn.STDEV.S(E58:E156)</f>
        <v>7.0940433812520173E-2</v>
      </c>
    </row>
    <row r="168" spans="1:2" ht="15.75" customHeight="1"/>
    <row r="169" spans="1:2" ht="15.75" customHeight="1"/>
    <row r="170" spans="1:2" ht="15.75" customHeight="1"/>
    <row r="171" spans="1:2" ht="15.75" customHeight="1"/>
    <row r="172" spans="1:2" ht="15.75" customHeight="1"/>
    <row r="173" spans="1:2" ht="15.75" customHeight="1"/>
    <row r="174" spans="1:2" ht="15.75" customHeight="1"/>
    <row r="175" spans="1:2" ht="15.75" customHeight="1"/>
    <row r="176" spans="1: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5" priority="1" operator="between">
      <formula>0.92</formula>
      <formula>1.08</formula>
    </cfRule>
  </conditionalFormatting>
  <conditionalFormatting sqref="AA58:AA156">
    <cfRule type="cellIs" dxfId="4" priority="2" operator="lessThan">
      <formula>0.92</formula>
    </cfRule>
  </conditionalFormatting>
  <conditionalFormatting sqref="AA58:AA156">
    <cfRule type="cellIs" dxfId="3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AE1000"/>
  <sheetViews>
    <sheetView tabSelected="1" topLeftCell="A140" workbookViewId="0">
      <selection activeCell="B167" sqref="B167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-2.1607000000000001E-2</v>
      </c>
      <c r="Z6" s="65" t="s">
        <v>9</v>
      </c>
      <c r="AA6" s="69">
        <f>MAX(R58:R156)</f>
        <v>1279.8675068031396</v>
      </c>
      <c r="AB6" s="69" t="s">
        <v>10</v>
      </c>
      <c r="AC6" s="66">
        <f>34*AA8*((ABS(T6-T7))/(T8+273.15))</f>
        <v>4.1239180044704158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0.84555000000000002</v>
      </c>
      <c r="Z7" s="71" t="s">
        <v>13</v>
      </c>
      <c r="AA7" s="2">
        <f>-237.02+1.3863*AA6</f>
        <v>1537.2603246811925</v>
      </c>
      <c r="AB7" s="2" t="s">
        <v>14</v>
      </c>
      <c r="AC7" s="3">
        <f>ABS(W8-AC6)</f>
        <v>1.5685398482407424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2.5553781562296733</v>
      </c>
      <c r="Z8" s="67" t="s">
        <v>23</v>
      </c>
      <c r="AA8" s="70">
        <f>ABS(AA7/AA6)</f>
        <v>1.2011089558175989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13.688050517030598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30834.172682417331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42270.346486818853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90.916033266747263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113.2797708342995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14.3444</v>
      </c>
      <c r="AB17" s="2"/>
      <c r="AC17" s="3"/>
    </row>
    <row r="18" spans="26:31">
      <c r="Z18" s="71" t="s">
        <v>28</v>
      </c>
      <c r="AA18" s="11">
        <v>14.899900000000001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1.8995154611325977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6" si="1">1/(273.15+B58)</f>
        <v>2.8027275022961345E-3</v>
      </c>
      <c r="B58" s="2">
        <f>Modellek!N7</f>
        <v>83.645300000000006</v>
      </c>
      <c r="C58" s="53">
        <v>1</v>
      </c>
      <c r="D58" s="77">
        <f>Modellek!L7</f>
        <v>0.01</v>
      </c>
      <c r="E58" s="77">
        <f>Modellek!M7</f>
        <v>0.456285</v>
      </c>
      <c r="F58" s="75">
        <f t="shared" ref="F58:F156" si="2">(10^($B$10-($C$10/($D$10+273.15+B58))))</f>
        <v>1.7395533997842287</v>
      </c>
      <c r="G58" s="15">
        <f t="shared" ref="G58:G156" si="3">(C58*E58)/(F58*D58)</f>
        <v>26.230008234101739</v>
      </c>
      <c r="I58" s="71">
        <f t="shared" ref="I58:J58" si="4">1-D58</f>
        <v>0.99</v>
      </c>
      <c r="J58" s="3">
        <f t="shared" si="4"/>
        <v>0.54371499999999995</v>
      </c>
      <c r="K58" s="16">
        <f t="shared" ref="K58:K156" si="5">(10^($K$10-($L$10/($M$10+273.15+B58))))</f>
        <v>0.54807185081417453</v>
      </c>
      <c r="L58" s="17">
        <f t="shared" ref="L58:L156" si="6">(C58*J58)/(I58*K58)</f>
        <v>1.0020712975702177</v>
      </c>
      <c r="O58" s="71">
        <f t="shared" ref="O58:O156" si="7">LN(G58/L58)</f>
        <v>3.2648349524070199</v>
      </c>
      <c r="P58" s="3">
        <f t="shared" ref="P58:P156" si="8">ABS(O58)</f>
        <v>3.2648349524070199</v>
      </c>
      <c r="Q58" s="2"/>
      <c r="R58" s="71">
        <f t="shared" ref="R58:R156" si="9">8.314*(273.15+B58)*((D58*LN(G58))+(I58*LN(L58)))</f>
        <v>102.98587202182811</v>
      </c>
      <c r="S58" s="2">
        <f t="shared" ref="S58:S156" si="10">LN(F58)</f>
        <v>0.55362841349120651</v>
      </c>
      <c r="T58" s="3">
        <f t="shared" ref="T58:T156" si="11">LN(K58)</f>
        <v>-0.60134888600448655</v>
      </c>
      <c r="U58" s="2"/>
      <c r="V58" s="71">
        <f t="shared" ref="V58:V156" si="12">8.314*(B58+273.15)*((D58*LN(G58))+(I58*LN(L58)))</f>
        <v>102.98587202182811</v>
      </c>
      <c r="W58" s="2">
        <f t="shared" ref="W58:W156" si="13">(D58*LN(E58/D58))+(I58*LN(J58/I58))</f>
        <v>-0.55508160809450335</v>
      </c>
      <c r="X58" s="2">
        <f t="shared" ref="X58:X156" si="14">(D58*$AA$13)+(I58*$AA$14)</f>
        <v>113.05613345862398</v>
      </c>
      <c r="Y58" s="2">
        <f t="shared" ref="Y58:Y156" si="15">(V58-8.314*(B58+273.15)*W58)/X58</f>
        <v>15.475301952798276</v>
      </c>
      <c r="Z58" s="2">
        <f t="shared" ref="Z58:Z156" si="16">(((($T$6+273.15)*D58*$AA$13)+(($T$7+273.15)*I58*$AA$14))/X58)-(B58+273.15)</f>
        <v>16.081283155065989</v>
      </c>
      <c r="AA58" s="3">
        <f t="shared" ref="AA58:AA156" si="17">Z58/Y58</f>
        <v>1.0391579566018185</v>
      </c>
    </row>
    <row r="59" spans="1:27" ht="15.75" customHeight="1">
      <c r="A59" s="2">
        <f t="shared" si="1"/>
        <v>2.8623777371129316E-3</v>
      </c>
      <c r="B59" s="2">
        <f>Modellek!N8</f>
        <v>76.209900000000005</v>
      </c>
      <c r="C59" s="53">
        <v>1</v>
      </c>
      <c r="D59" s="77">
        <f>Modellek!L8</f>
        <v>0.02</v>
      </c>
      <c r="E59" s="77">
        <f>Modellek!M8</f>
        <v>0.60053900000000004</v>
      </c>
      <c r="F59" s="75">
        <f t="shared" si="2"/>
        <v>1.3965708498044658</v>
      </c>
      <c r="G59" s="15">
        <f t="shared" si="3"/>
        <v>21.500484564892702</v>
      </c>
      <c r="I59" s="71">
        <f t="shared" ref="I59:J59" si="18">1-D59</f>
        <v>0.98</v>
      </c>
      <c r="J59" s="3">
        <f t="shared" si="18"/>
        <v>0.39946099999999996</v>
      </c>
      <c r="K59" s="16">
        <f t="shared" si="5"/>
        <v>0.40557027176072935</v>
      </c>
      <c r="L59" s="17">
        <f t="shared" si="6"/>
        <v>1.0050373355436621</v>
      </c>
      <c r="O59" s="71">
        <f t="shared" si="7"/>
        <v>3.0630507821659374</v>
      </c>
      <c r="P59" s="3">
        <f t="shared" si="8"/>
        <v>3.0630507821659374</v>
      </c>
      <c r="Q59" s="2"/>
      <c r="R59" s="71">
        <f t="shared" si="9"/>
        <v>192.53201794158102</v>
      </c>
      <c r="S59" s="2">
        <f t="shared" si="10"/>
        <v>0.33401983895396109</v>
      </c>
      <c r="T59" s="3">
        <f t="shared" si="11"/>
        <v>-0.90246112386685429</v>
      </c>
      <c r="U59" s="2"/>
      <c r="V59" s="71">
        <f t="shared" si="12"/>
        <v>192.53201794158102</v>
      </c>
      <c r="W59" s="2">
        <f t="shared" si="13"/>
        <v>-0.81144579835142794</v>
      </c>
      <c r="X59" s="2">
        <f t="shared" si="14"/>
        <v>112.83249608294845</v>
      </c>
      <c r="Y59" s="2">
        <f t="shared" si="15"/>
        <v>22.59490740521202</v>
      </c>
      <c r="Z59" s="2">
        <f t="shared" si="16"/>
        <v>23.242182469433772</v>
      </c>
      <c r="AA59" s="3">
        <f t="shared" si="17"/>
        <v>1.0286469447567836</v>
      </c>
    </row>
    <row r="60" spans="1:27" ht="15.75" customHeight="1">
      <c r="A60" s="2">
        <f t="shared" si="1"/>
        <v>2.8944582124173415E-3</v>
      </c>
      <c r="B60" s="2">
        <f>Modellek!N9</f>
        <v>72.337800000000001</v>
      </c>
      <c r="C60" s="53">
        <v>1</v>
      </c>
      <c r="D60" s="77">
        <f>Modellek!L9</f>
        <v>0.03</v>
      </c>
      <c r="E60" s="77">
        <f>Modellek!M9</f>
        <v>0.66237199999999996</v>
      </c>
      <c r="F60" s="75">
        <f t="shared" si="2"/>
        <v>1.2402655056486434</v>
      </c>
      <c r="G60" s="15">
        <f t="shared" si="3"/>
        <v>17.801887229879533</v>
      </c>
      <c r="I60" s="71">
        <f t="shared" ref="I60:J60" si="19">1-D60</f>
        <v>0.97</v>
      </c>
      <c r="J60" s="3">
        <f t="shared" si="19"/>
        <v>0.33762800000000004</v>
      </c>
      <c r="K60" s="16">
        <f t="shared" si="5"/>
        <v>0.34466318701381649</v>
      </c>
      <c r="L60" s="17">
        <f t="shared" si="6"/>
        <v>1.0098847692684698</v>
      </c>
      <c r="O60" s="71">
        <f t="shared" si="7"/>
        <v>2.8694682413171821</v>
      </c>
      <c r="P60" s="3">
        <f t="shared" si="8"/>
        <v>2.8694682413171821</v>
      </c>
      <c r="Q60" s="2"/>
      <c r="R60" s="71">
        <f t="shared" si="9"/>
        <v>275.52003309443882</v>
      </c>
      <c r="S60" s="2">
        <f t="shared" si="10"/>
        <v>0.21532547415565745</v>
      </c>
      <c r="T60" s="3">
        <f t="shared" si="11"/>
        <v>-1.0651876083374285</v>
      </c>
      <c r="U60" s="2"/>
      <c r="V60" s="71">
        <f t="shared" si="12"/>
        <v>275.52003309443882</v>
      </c>
      <c r="W60" s="2">
        <f t="shared" si="13"/>
        <v>-0.9308519341118906</v>
      </c>
      <c r="X60" s="2">
        <f t="shared" si="14"/>
        <v>112.60885870727293</v>
      </c>
      <c r="Y60" s="2">
        <f t="shared" si="15"/>
        <v>26.190530030732479</v>
      </c>
      <c r="Z60" s="2">
        <f t="shared" si="16"/>
        <v>26.838691485690788</v>
      </c>
      <c r="AA60" s="3">
        <f t="shared" si="17"/>
        <v>1.0247479319508901</v>
      </c>
    </row>
    <row r="61" spans="1:27" ht="15.75" customHeight="1">
      <c r="A61" s="2">
        <f t="shared" si="1"/>
        <v>2.9123468069175229E-3</v>
      </c>
      <c r="B61" s="2">
        <f>Modellek!N10</f>
        <v>70.215699999999998</v>
      </c>
      <c r="C61" s="53">
        <v>1</v>
      </c>
      <c r="D61" s="77">
        <f>Modellek!L10</f>
        <v>0.04</v>
      </c>
      <c r="E61" s="77">
        <f>Modellek!M10</f>
        <v>0.69296199999999997</v>
      </c>
      <c r="F61" s="75">
        <f t="shared" si="2"/>
        <v>1.1606268914046884</v>
      </c>
      <c r="G61" s="15">
        <f t="shared" si="3"/>
        <v>14.926459250856212</v>
      </c>
      <c r="I61" s="71">
        <f t="shared" ref="I61:J61" si="20">1-D61</f>
        <v>0.96</v>
      </c>
      <c r="J61" s="3">
        <f t="shared" si="20"/>
        <v>0.30703800000000003</v>
      </c>
      <c r="K61" s="16">
        <f t="shared" si="5"/>
        <v>0.31469023858108586</v>
      </c>
      <c r="L61" s="17">
        <f t="shared" si="6"/>
        <v>1.016336736220655</v>
      </c>
      <c r="O61" s="71">
        <f t="shared" si="7"/>
        <v>2.6869306992184865</v>
      </c>
      <c r="P61" s="3">
        <f t="shared" si="8"/>
        <v>2.6869306992184865</v>
      </c>
      <c r="Q61" s="2"/>
      <c r="R61" s="71">
        <f t="shared" si="9"/>
        <v>353.08012616990084</v>
      </c>
      <c r="S61" s="2">
        <f t="shared" si="10"/>
        <v>0.14896028276674791</v>
      </c>
      <c r="T61" s="3">
        <f t="shared" si="11"/>
        <v>-1.1561664935654397</v>
      </c>
      <c r="U61" s="2"/>
      <c r="V61" s="71">
        <f t="shared" si="12"/>
        <v>353.08012616990084</v>
      </c>
      <c r="W61" s="2">
        <f t="shared" si="13"/>
        <v>-0.9802794670109557</v>
      </c>
      <c r="X61" s="2">
        <f t="shared" si="14"/>
        <v>112.38522133159741</v>
      </c>
      <c r="Y61" s="2">
        <f t="shared" si="15"/>
        <v>28.042170281527444</v>
      </c>
      <c r="Z61" s="2">
        <f t="shared" si="16"/>
        <v>28.684103695025442</v>
      </c>
      <c r="AA61" s="76">
        <f t="shared" si="17"/>
        <v>1.0228917165488032</v>
      </c>
    </row>
    <row r="62" spans="1:27" ht="15.75" customHeight="1">
      <c r="A62" s="2">
        <f t="shared" si="1"/>
        <v>2.9222617019778159E-3</v>
      </c>
      <c r="B62" s="2">
        <f>Modellek!N11</f>
        <v>69.050700000000006</v>
      </c>
      <c r="C62" s="53">
        <v>1</v>
      </c>
      <c r="D62" s="77">
        <f>Modellek!L11</f>
        <v>0.05</v>
      </c>
      <c r="E62" s="77">
        <f>Modellek!M11</f>
        <v>0.70889599999999997</v>
      </c>
      <c r="F62" s="75">
        <f t="shared" si="2"/>
        <v>1.1186486339783448</v>
      </c>
      <c r="G62" s="15">
        <f t="shared" si="3"/>
        <v>12.67414947764059</v>
      </c>
      <c r="I62" s="71">
        <f t="shared" ref="I62:J62" si="21">1-D62</f>
        <v>0.95</v>
      </c>
      <c r="J62" s="3">
        <f t="shared" si="21"/>
        <v>0.29110400000000003</v>
      </c>
      <c r="K62" s="16">
        <f t="shared" si="5"/>
        <v>0.29919297996417998</v>
      </c>
      <c r="L62" s="17">
        <f t="shared" si="6"/>
        <v>1.0241726366527071</v>
      </c>
      <c r="O62" s="71">
        <f t="shared" si="7"/>
        <v>2.5156793419813139</v>
      </c>
      <c r="P62" s="3">
        <f t="shared" si="8"/>
        <v>2.5156793419813139</v>
      </c>
      <c r="Q62" s="2"/>
      <c r="R62" s="71">
        <f t="shared" si="9"/>
        <v>425.81697834799428</v>
      </c>
      <c r="S62" s="2">
        <f t="shared" si="10"/>
        <v>0.11212138000210768</v>
      </c>
      <c r="T62" s="3">
        <f t="shared" si="11"/>
        <v>-1.2066664958436322</v>
      </c>
      <c r="U62" s="2"/>
      <c r="V62" s="71">
        <f t="shared" si="12"/>
        <v>425.81697834799428</v>
      </c>
      <c r="W62" s="2">
        <f t="shared" si="13"/>
        <v>-0.99105803206358245</v>
      </c>
      <c r="X62" s="2">
        <f t="shared" si="14"/>
        <v>112.16158395592187</v>
      </c>
      <c r="Y62" s="2">
        <f t="shared" si="15"/>
        <v>28.93533666885326</v>
      </c>
      <c r="Z62" s="2">
        <f t="shared" si="16"/>
        <v>29.5713125367148</v>
      </c>
      <c r="AA62" s="3">
        <f t="shared" si="17"/>
        <v>1.0219792109260688</v>
      </c>
    </row>
    <row r="63" spans="1:27" ht="15.75" customHeight="1">
      <c r="A63" s="2">
        <f t="shared" si="1"/>
        <v>2.9274407464037126E-3</v>
      </c>
      <c r="B63" s="2">
        <f>Modellek!N12</f>
        <v>68.445300000000003</v>
      </c>
      <c r="C63" s="53">
        <v>1</v>
      </c>
      <c r="D63" s="77">
        <f>Modellek!L12</f>
        <v>0.06</v>
      </c>
      <c r="E63" s="77">
        <f>Modellek!M12</f>
        <v>0.71698200000000001</v>
      </c>
      <c r="F63" s="75">
        <f t="shared" si="2"/>
        <v>1.0973112011437633</v>
      </c>
      <c r="G63" s="15">
        <f t="shared" si="3"/>
        <v>10.889982702759653</v>
      </c>
      <c r="I63" s="71">
        <f t="shared" ref="I63:J63" si="22">1-D63</f>
        <v>0.94</v>
      </c>
      <c r="J63" s="3">
        <f t="shared" si="22"/>
        <v>0.28301799999999999</v>
      </c>
      <c r="K63" s="16">
        <f t="shared" si="5"/>
        <v>0.29139770682473959</v>
      </c>
      <c r="L63" s="17">
        <f t="shared" si="6"/>
        <v>1.0332372962169187</v>
      </c>
      <c r="O63" s="71">
        <f t="shared" si="7"/>
        <v>2.3551464692246489</v>
      </c>
      <c r="P63" s="3">
        <f t="shared" si="8"/>
        <v>2.3551464692246489</v>
      </c>
      <c r="Q63" s="2"/>
      <c r="R63" s="71">
        <f t="shared" si="9"/>
        <v>494.18015427832677</v>
      </c>
      <c r="S63" s="2">
        <f t="shared" si="10"/>
        <v>9.2862824876270983E-2</v>
      </c>
      <c r="T63" s="3">
        <f t="shared" si="11"/>
        <v>-1.2330662547621567</v>
      </c>
      <c r="U63" s="2"/>
      <c r="V63" s="71">
        <f t="shared" si="12"/>
        <v>494.18015427832677</v>
      </c>
      <c r="W63" s="2">
        <f t="shared" si="13"/>
        <v>-0.97950484247140834</v>
      </c>
      <c r="X63" s="2">
        <f t="shared" si="14"/>
        <v>111.93794658024636</v>
      </c>
      <c r="Y63" s="2">
        <f t="shared" si="15"/>
        <v>29.266185892694288</v>
      </c>
      <c r="Z63" s="2">
        <f t="shared" si="16"/>
        <v>29.89781139760629</v>
      </c>
      <c r="AA63" s="3">
        <f t="shared" si="17"/>
        <v>1.021582091606603</v>
      </c>
    </row>
    <row r="64" spans="1:27" ht="15.75" customHeight="1">
      <c r="A64" s="2">
        <f t="shared" si="1"/>
        <v>2.9297066689791817E-3</v>
      </c>
      <c r="B64" s="2">
        <f>Modellek!N13</f>
        <v>68.181100000000001</v>
      </c>
      <c r="C64" s="53">
        <v>1</v>
      </c>
      <c r="D64" s="77">
        <f>Modellek!L13</f>
        <v>7.0000000000000007E-2</v>
      </c>
      <c r="E64" s="77">
        <f>Modellek!M13</f>
        <v>0.72048999999999996</v>
      </c>
      <c r="F64" s="75">
        <f t="shared" si="2"/>
        <v>1.0881004463081339</v>
      </c>
      <c r="G64" s="15">
        <f t="shared" si="3"/>
        <v>9.4593420310017429</v>
      </c>
      <c r="I64" s="71">
        <f t="shared" ref="I64:J64" si="23">1-D64</f>
        <v>0.92999999999999994</v>
      </c>
      <c r="J64" s="3">
        <f t="shared" si="23"/>
        <v>0.27951000000000004</v>
      </c>
      <c r="K64" s="16">
        <f t="shared" si="5"/>
        <v>0.28805001051355877</v>
      </c>
      <c r="L64" s="17">
        <f t="shared" si="6"/>
        <v>1.0433896064122072</v>
      </c>
      <c r="O64" s="71">
        <f t="shared" si="7"/>
        <v>2.2045281776088403</v>
      </c>
      <c r="P64" s="3">
        <f t="shared" si="8"/>
        <v>2.2045281776088403</v>
      </c>
      <c r="Q64" s="2"/>
      <c r="R64" s="71">
        <f t="shared" si="9"/>
        <v>558.46053416253642</v>
      </c>
      <c r="S64" s="2">
        <f t="shared" si="10"/>
        <v>8.4433466146727421E-2</v>
      </c>
      <c r="T64" s="3">
        <f t="shared" si="11"/>
        <v>-1.2446211663046698</v>
      </c>
      <c r="U64" s="2"/>
      <c r="V64" s="71">
        <f t="shared" si="12"/>
        <v>558.46053416253642</v>
      </c>
      <c r="W64" s="2">
        <f t="shared" si="13"/>
        <v>-0.95479571931264151</v>
      </c>
      <c r="X64" s="2">
        <f t="shared" si="14"/>
        <v>111.71430920457084</v>
      </c>
      <c r="Y64" s="2">
        <f t="shared" si="15"/>
        <v>29.253238955565994</v>
      </c>
      <c r="Z64" s="2">
        <f t="shared" si="16"/>
        <v>29.881993611592463</v>
      </c>
      <c r="AA64" s="3">
        <f t="shared" si="17"/>
        <v>1.0214935056245058</v>
      </c>
    </row>
    <row r="65" spans="1:27" ht="15.75" customHeight="1">
      <c r="A65" s="2">
        <f t="shared" si="1"/>
        <v>2.9301513452471336E-3</v>
      </c>
      <c r="B65" s="2">
        <f>Modellek!N14</f>
        <v>68.129300000000001</v>
      </c>
      <c r="C65" s="53">
        <v>1</v>
      </c>
      <c r="D65" s="77">
        <f>Modellek!L14</f>
        <v>0.08</v>
      </c>
      <c r="E65" s="77">
        <f>Modellek!M14</f>
        <v>0.72118199999999999</v>
      </c>
      <c r="F65" s="75">
        <f t="shared" si="2"/>
        <v>1.0863017117845273</v>
      </c>
      <c r="G65" s="15">
        <f t="shared" si="3"/>
        <v>8.2985922807678687</v>
      </c>
      <c r="I65" s="71">
        <f t="shared" ref="I65:J65" si="24">1-D65</f>
        <v>0.92</v>
      </c>
      <c r="J65" s="3">
        <f t="shared" si="24"/>
        <v>0.27881800000000001</v>
      </c>
      <c r="K65" s="16">
        <f t="shared" si="5"/>
        <v>0.28739747616136541</v>
      </c>
      <c r="L65" s="17">
        <f t="shared" si="6"/>
        <v>1.0545083677356293</v>
      </c>
      <c r="O65" s="71">
        <f t="shared" si="7"/>
        <v>2.0630112395223184</v>
      </c>
      <c r="P65" s="3">
        <f t="shared" si="8"/>
        <v>2.0630112395223184</v>
      </c>
      <c r="Q65" s="2"/>
      <c r="R65" s="71">
        <f t="shared" si="9"/>
        <v>618.88022608842243</v>
      </c>
      <c r="S65" s="2">
        <f t="shared" si="10"/>
        <v>8.2779002249870989E-2</v>
      </c>
      <c r="T65" s="3">
        <f t="shared" si="11"/>
        <v>-1.2468890869994127</v>
      </c>
      <c r="U65" s="2"/>
      <c r="V65" s="71">
        <f t="shared" si="12"/>
        <v>618.88022608842243</v>
      </c>
      <c r="W65" s="2">
        <f t="shared" si="13"/>
        <v>-0.92240008452872169</v>
      </c>
      <c r="X65" s="2">
        <f t="shared" si="14"/>
        <v>111.49067182889532</v>
      </c>
      <c r="Y65" s="2">
        <f t="shared" si="15"/>
        <v>29.025698524095365</v>
      </c>
      <c r="Z65" s="2">
        <f t="shared" si="16"/>
        <v>29.652652459080457</v>
      </c>
      <c r="AA65" s="3">
        <f t="shared" si="17"/>
        <v>1.0215999602719168</v>
      </c>
    </row>
    <row r="66" spans="1:27" ht="15.75" customHeight="1">
      <c r="A66" s="2">
        <f t="shared" si="1"/>
        <v>2.9294586360440592E-3</v>
      </c>
      <c r="B66" s="2">
        <f>Modellek!N15</f>
        <v>68.209999999999994</v>
      </c>
      <c r="C66" s="53">
        <v>1</v>
      </c>
      <c r="D66" s="77">
        <f>Modellek!L15</f>
        <v>0.09</v>
      </c>
      <c r="E66" s="77">
        <f>Modellek!M15</f>
        <v>0.72008399999999995</v>
      </c>
      <c r="F66" s="75">
        <f t="shared" si="2"/>
        <v>1.0891050060230552</v>
      </c>
      <c r="G66" s="15">
        <f t="shared" si="3"/>
        <v>7.3463378545557454</v>
      </c>
      <c r="I66" s="71">
        <f t="shared" ref="I66:J66" si="25">1-D66</f>
        <v>0.91</v>
      </c>
      <c r="J66" s="3">
        <f t="shared" si="25"/>
        <v>0.27991600000000005</v>
      </c>
      <c r="K66" s="16">
        <f t="shared" si="5"/>
        <v>0.28841461326037393</v>
      </c>
      <c r="L66" s="17">
        <f t="shared" si="6"/>
        <v>1.0665201618002136</v>
      </c>
      <c r="O66" s="71">
        <f t="shared" si="7"/>
        <v>1.92980077458345</v>
      </c>
      <c r="P66" s="3">
        <f t="shared" si="8"/>
        <v>1.92980077458345</v>
      </c>
      <c r="Q66" s="2"/>
      <c r="R66" s="71">
        <f t="shared" si="9"/>
        <v>675.69617665091187</v>
      </c>
      <c r="S66" s="2">
        <f t="shared" si="10"/>
        <v>8.5356263565898122E-2</v>
      </c>
      <c r="T66" s="3">
        <f t="shared" si="11"/>
        <v>-1.2433562047427762</v>
      </c>
      <c r="U66" s="2"/>
      <c r="V66" s="71">
        <f t="shared" si="12"/>
        <v>675.69617665091187</v>
      </c>
      <c r="W66" s="2">
        <f t="shared" si="13"/>
        <v>-0.88568884949035687</v>
      </c>
      <c r="X66" s="2">
        <f t="shared" si="14"/>
        <v>111.26703445321979</v>
      </c>
      <c r="Y66" s="2">
        <f t="shared" si="15"/>
        <v>28.66384031674642</v>
      </c>
      <c r="Z66" s="2">
        <f t="shared" si="16"/>
        <v>29.289681166453647</v>
      </c>
      <c r="AA66" s="3">
        <f t="shared" si="17"/>
        <v>1.0218338102219189</v>
      </c>
    </row>
    <row r="67" spans="1:27" ht="15.75" customHeight="1">
      <c r="A67" s="2">
        <f t="shared" si="1"/>
        <v>2.9280664835063482E-3</v>
      </c>
      <c r="B67" s="2">
        <f>Modellek!N16</f>
        <v>68.372299999999996</v>
      </c>
      <c r="C67" s="53">
        <v>1</v>
      </c>
      <c r="D67" s="77">
        <f>Modellek!L16</f>
        <v>0.1</v>
      </c>
      <c r="E67" s="77">
        <f>Modellek!M16</f>
        <v>0.71784099999999995</v>
      </c>
      <c r="F67" s="75">
        <f t="shared" si="2"/>
        <v>1.0947601027289338</v>
      </c>
      <c r="G67" s="15">
        <f t="shared" si="3"/>
        <v>6.5570621199166927</v>
      </c>
      <c r="I67" s="71">
        <f t="shared" ref="I67:J67" si="26">1-D67</f>
        <v>0.9</v>
      </c>
      <c r="J67" s="3">
        <f t="shared" si="26"/>
        <v>0.28215900000000005</v>
      </c>
      <c r="K67" s="16">
        <f t="shared" si="5"/>
        <v>0.29046944772732569</v>
      </c>
      <c r="L67" s="17">
        <f t="shared" si="6"/>
        <v>1.0793217753293742</v>
      </c>
      <c r="O67" s="71">
        <f t="shared" si="7"/>
        <v>1.8042097970043309</v>
      </c>
      <c r="P67" s="3">
        <f t="shared" si="8"/>
        <v>1.8042097970043309</v>
      </c>
      <c r="Q67" s="2"/>
      <c r="R67" s="71">
        <f t="shared" si="9"/>
        <v>729.03105827702632</v>
      </c>
      <c r="S67" s="2">
        <f t="shared" si="10"/>
        <v>9.0535255000186693E-2</v>
      </c>
      <c r="T67" s="3">
        <f t="shared" si="11"/>
        <v>-1.2362568795555708</v>
      </c>
      <c r="U67" s="2"/>
      <c r="V67" s="71">
        <f t="shared" si="12"/>
        <v>729.03105827702632</v>
      </c>
      <c r="W67" s="2">
        <f t="shared" si="13"/>
        <v>-0.84682382833524594</v>
      </c>
      <c r="X67" s="2">
        <f t="shared" si="14"/>
        <v>111.04339707754428</v>
      </c>
      <c r="Y67" s="2">
        <f t="shared" si="15"/>
        <v>28.218846043026858</v>
      </c>
      <c r="Z67" s="2">
        <f t="shared" si="16"/>
        <v>28.84397290552829</v>
      </c>
      <c r="AA67" s="3">
        <f t="shared" si="17"/>
        <v>1.0221528145250258</v>
      </c>
    </row>
    <row r="68" spans="1:27" ht="15.75" customHeight="1">
      <c r="A68" s="2">
        <f t="shared" si="1"/>
        <v>2.9262662832087332E-3</v>
      </c>
      <c r="B68" s="2">
        <f>Modellek!N17</f>
        <v>68.582400000000007</v>
      </c>
      <c r="C68" s="53">
        <v>1</v>
      </c>
      <c r="D68" s="77">
        <f>Modellek!L17</f>
        <v>0.11</v>
      </c>
      <c r="E68" s="77">
        <f>Modellek!M17</f>
        <v>0.71487000000000001</v>
      </c>
      <c r="F68" s="75">
        <f t="shared" si="2"/>
        <v>1.1021150189578426</v>
      </c>
      <c r="G68" s="15">
        <f t="shared" si="3"/>
        <v>5.8966787223020054</v>
      </c>
      <c r="I68" s="71">
        <f t="shared" ref="I68:J68" si="27">1-D68</f>
        <v>0.89</v>
      </c>
      <c r="J68" s="3">
        <f t="shared" si="27"/>
        <v>0.28512999999999999</v>
      </c>
      <c r="K68" s="16">
        <f t="shared" si="5"/>
        <v>0.29314783110258996</v>
      </c>
      <c r="L68" s="17">
        <f t="shared" si="6"/>
        <v>1.0928642566171232</v>
      </c>
      <c r="O68" s="71">
        <f t="shared" si="7"/>
        <v>1.6855872558997895</v>
      </c>
      <c r="P68" s="3">
        <f t="shared" si="8"/>
        <v>1.6855872558997895</v>
      </c>
      <c r="Q68" s="2"/>
      <c r="R68" s="71">
        <f t="shared" si="9"/>
        <v>779.09412322098876</v>
      </c>
      <c r="S68" s="2">
        <f t="shared" si="10"/>
        <v>9.7231078204250851E-2</v>
      </c>
      <c r="T68" s="3">
        <f t="shared" si="11"/>
        <v>-1.2270782541918464</v>
      </c>
      <c r="U68" s="2"/>
      <c r="V68" s="71">
        <f t="shared" si="12"/>
        <v>779.09412322098876</v>
      </c>
      <c r="W68" s="2">
        <f t="shared" si="13"/>
        <v>-0.80718762139449551</v>
      </c>
      <c r="X68" s="2">
        <f t="shared" si="14"/>
        <v>110.81975970186875</v>
      </c>
      <c r="Y68" s="2">
        <f t="shared" si="15"/>
        <v>27.724711509738082</v>
      </c>
      <c r="Z68" s="2">
        <f t="shared" si="16"/>
        <v>28.349320793003187</v>
      </c>
      <c r="AA68" s="3">
        <f t="shared" si="17"/>
        <v>1.0225289732246885</v>
      </c>
    </row>
    <row r="69" spans="1:27" ht="15.75" customHeight="1">
      <c r="A69" s="2">
        <f t="shared" si="1"/>
        <v>2.9242510773672035E-3</v>
      </c>
      <c r="B69" s="2">
        <f>Modellek!N18</f>
        <v>68.817899999999995</v>
      </c>
      <c r="C69" s="53">
        <v>1</v>
      </c>
      <c r="D69" s="77">
        <f>Modellek!L18</f>
        <v>0.12</v>
      </c>
      <c r="E69" s="77">
        <f>Modellek!M18</f>
        <v>0.71145700000000001</v>
      </c>
      <c r="F69" s="75">
        <f t="shared" si="2"/>
        <v>1.1104052742386425</v>
      </c>
      <c r="G69" s="15">
        <f t="shared" si="3"/>
        <v>5.3393193196046953</v>
      </c>
      <c r="I69" s="71">
        <f t="shared" ref="I69:J69" si="28">1-D69</f>
        <v>0.88</v>
      </c>
      <c r="J69" s="3">
        <f t="shared" si="28"/>
        <v>0.28854299999999999</v>
      </c>
      <c r="K69" s="16">
        <f t="shared" si="5"/>
        <v>0.29617479873012592</v>
      </c>
      <c r="L69" s="17">
        <f t="shared" si="6"/>
        <v>1.1070819466515294</v>
      </c>
      <c r="O69" s="71">
        <f t="shared" si="7"/>
        <v>1.5733704997396563</v>
      </c>
      <c r="P69" s="3">
        <f t="shared" si="8"/>
        <v>1.5733704997396563</v>
      </c>
      <c r="Q69" s="2"/>
      <c r="R69" s="71">
        <f t="shared" si="9"/>
        <v>826.0180544560825</v>
      </c>
      <c r="S69" s="2">
        <f t="shared" si="10"/>
        <v>0.10472506061380778</v>
      </c>
      <c r="T69" s="3">
        <f t="shared" si="11"/>
        <v>-1.2168054627055667</v>
      </c>
      <c r="U69" s="2"/>
      <c r="V69" s="71">
        <f t="shared" si="12"/>
        <v>826.0180544560825</v>
      </c>
      <c r="W69" s="2">
        <f t="shared" si="13"/>
        <v>-0.76768966306962327</v>
      </c>
      <c r="X69" s="2">
        <f t="shared" si="14"/>
        <v>110.59612232619322</v>
      </c>
      <c r="Y69" s="2">
        <f t="shared" si="15"/>
        <v>27.203962366075348</v>
      </c>
      <c r="Z69" s="2">
        <f t="shared" si="16"/>
        <v>27.828117889901364</v>
      </c>
      <c r="AA69" s="3">
        <f t="shared" si="17"/>
        <v>1.0229435519512542</v>
      </c>
    </row>
    <row r="70" spans="1:27" ht="15.75" customHeight="1">
      <c r="A70" s="2">
        <f t="shared" si="1"/>
        <v>2.922151545116851E-3</v>
      </c>
      <c r="B70" s="2">
        <f>Modellek!N19</f>
        <v>69.063599999999994</v>
      </c>
      <c r="C70" s="53">
        <v>1</v>
      </c>
      <c r="D70" s="77">
        <f>Modellek!L19</f>
        <v>0.13</v>
      </c>
      <c r="E70" s="77">
        <f>Modellek!M19</f>
        <v>0.70780200000000004</v>
      </c>
      <c r="F70" s="75">
        <f t="shared" si="2"/>
        <v>1.1191068218954388</v>
      </c>
      <c r="G70" s="15">
        <f t="shared" si="3"/>
        <v>4.8651573403950499</v>
      </c>
      <c r="I70" s="71">
        <f t="shared" ref="I70:J70" si="29">1-D70</f>
        <v>0.87</v>
      </c>
      <c r="J70" s="3">
        <f t="shared" si="29"/>
        <v>0.29219799999999996</v>
      </c>
      <c r="K70" s="16">
        <f t="shared" si="5"/>
        <v>0.2993609816094015</v>
      </c>
      <c r="L70" s="17">
        <f t="shared" si="6"/>
        <v>1.1219223303896153</v>
      </c>
      <c r="O70" s="71">
        <f t="shared" si="7"/>
        <v>1.4670554759562306</v>
      </c>
      <c r="P70" s="3">
        <f t="shared" si="8"/>
        <v>1.4670554759562306</v>
      </c>
      <c r="Q70" s="2"/>
      <c r="R70" s="71">
        <f t="shared" si="9"/>
        <v>869.93955931373114</v>
      </c>
      <c r="S70" s="2">
        <f t="shared" si="10"/>
        <v>0.11253088669980718</v>
      </c>
      <c r="T70" s="3">
        <f t="shared" si="11"/>
        <v>-1.2061051374351386</v>
      </c>
      <c r="U70" s="2"/>
      <c r="V70" s="71">
        <f t="shared" si="12"/>
        <v>869.93955931373114</v>
      </c>
      <c r="W70" s="2">
        <f t="shared" si="13"/>
        <v>-0.72892166197056973</v>
      </c>
      <c r="X70" s="2">
        <f t="shared" si="14"/>
        <v>110.37248495051772</v>
      </c>
      <c r="Y70" s="2">
        <f t="shared" si="15"/>
        <v>26.671875129241702</v>
      </c>
      <c r="Z70" s="2">
        <f t="shared" si="16"/>
        <v>27.295557201007227</v>
      </c>
      <c r="AA70" s="3">
        <f t="shared" si="17"/>
        <v>1.0233835104859856</v>
      </c>
    </row>
    <row r="71" spans="1:27" ht="15.75" customHeight="1">
      <c r="A71" s="2">
        <f t="shared" si="1"/>
        <v>2.9200558781892851E-3</v>
      </c>
      <c r="B71" s="2">
        <f>Modellek!N20</f>
        <v>69.309200000000004</v>
      </c>
      <c r="C71" s="53">
        <v>1</v>
      </c>
      <c r="D71" s="77">
        <f>Modellek!L20</f>
        <v>0.14000000000000001</v>
      </c>
      <c r="E71" s="77">
        <f>Modellek!M20</f>
        <v>0.70404900000000004</v>
      </c>
      <c r="F71" s="75">
        <f t="shared" si="2"/>
        <v>1.1278583503706008</v>
      </c>
      <c r="G71" s="15">
        <f t="shared" si="3"/>
        <v>4.4588235986540203</v>
      </c>
      <c r="I71" s="71">
        <f t="shared" ref="I71:J71" si="30">1-D71</f>
        <v>0.86</v>
      </c>
      <c r="J71" s="3">
        <f t="shared" si="30"/>
        <v>0.29595099999999996</v>
      </c>
      <c r="K71" s="16">
        <f t="shared" si="5"/>
        <v>0.30257476224798946</v>
      </c>
      <c r="L71" s="17">
        <f t="shared" si="6"/>
        <v>1.1373356694085233</v>
      </c>
      <c r="O71" s="71">
        <f t="shared" si="7"/>
        <v>1.3661965691687359</v>
      </c>
      <c r="P71" s="3">
        <f t="shared" si="8"/>
        <v>1.3661965691687359</v>
      </c>
      <c r="Q71" s="2"/>
      <c r="R71" s="71">
        <f t="shared" si="9"/>
        <v>910.98033231316583</v>
      </c>
      <c r="S71" s="2">
        <f t="shared" si="10"/>
        <v>0.12032056927796414</v>
      </c>
      <c r="T71" s="3">
        <f t="shared" si="11"/>
        <v>-1.1954268841200208</v>
      </c>
      <c r="U71" s="2"/>
      <c r="V71" s="71">
        <f t="shared" si="12"/>
        <v>910.98033231316583</v>
      </c>
      <c r="W71" s="2">
        <f t="shared" si="13"/>
        <v>-0.69126632600804028</v>
      </c>
      <c r="X71" s="2">
        <f t="shared" si="14"/>
        <v>110.14884757484218</v>
      </c>
      <c r="Y71" s="2">
        <f t="shared" si="15"/>
        <v>26.138792013865437</v>
      </c>
      <c r="Z71" s="2">
        <f t="shared" si="16"/>
        <v>26.761931674294885</v>
      </c>
      <c r="AA71" s="3">
        <f t="shared" si="17"/>
        <v>1.023839650282955</v>
      </c>
    </row>
    <row r="72" spans="1:27" ht="15.75" customHeight="1">
      <c r="A72" s="2">
        <f t="shared" si="1"/>
        <v>2.9180219662857578E-3</v>
      </c>
      <c r="B72" s="2">
        <f>Modellek!N21</f>
        <v>69.547899999999998</v>
      </c>
      <c r="C72" s="53">
        <v>1</v>
      </c>
      <c r="D72" s="77">
        <f>Modellek!L21</f>
        <v>0.15</v>
      </c>
      <c r="E72" s="77">
        <f>Modellek!M21</f>
        <v>0.700299</v>
      </c>
      <c r="F72" s="75">
        <f t="shared" si="2"/>
        <v>1.1364155027294836</v>
      </c>
      <c r="G72" s="15">
        <f t="shared" si="3"/>
        <v>4.1082332903648755</v>
      </c>
      <c r="I72" s="71">
        <f t="shared" ref="I72:J72" si="31">1-D72</f>
        <v>0.85</v>
      </c>
      <c r="J72" s="3">
        <f t="shared" si="31"/>
        <v>0.299701</v>
      </c>
      <c r="K72" s="16">
        <f t="shared" si="5"/>
        <v>0.30572613461550591</v>
      </c>
      <c r="L72" s="17">
        <f t="shared" si="6"/>
        <v>1.1532851524392485</v>
      </c>
      <c r="O72" s="71">
        <f t="shared" si="7"/>
        <v>1.270378555547286</v>
      </c>
      <c r="P72" s="3">
        <f t="shared" si="8"/>
        <v>1.270378555547286</v>
      </c>
      <c r="Q72" s="2"/>
      <c r="R72" s="71">
        <f t="shared" si="9"/>
        <v>949.26847114909049</v>
      </c>
      <c r="S72" s="2">
        <f t="shared" si="10"/>
        <v>0.12787901287024769</v>
      </c>
      <c r="T72" s="3">
        <f t="shared" si="11"/>
        <v>-1.185065562684525</v>
      </c>
      <c r="U72" s="2"/>
      <c r="V72" s="71">
        <f t="shared" si="12"/>
        <v>949.26847114909049</v>
      </c>
      <c r="W72" s="2">
        <f t="shared" si="13"/>
        <v>-0.65495256883199926</v>
      </c>
      <c r="X72" s="2">
        <f t="shared" si="14"/>
        <v>109.92521019916666</v>
      </c>
      <c r="Y72" s="2">
        <f t="shared" si="15"/>
        <v>25.611531683363772</v>
      </c>
      <c r="Z72" s="2">
        <f t="shared" si="16"/>
        <v>26.234034200350266</v>
      </c>
      <c r="AA72" s="3">
        <f t="shared" si="17"/>
        <v>1.0243055559769916</v>
      </c>
    </row>
    <row r="73" spans="1:27" ht="15.75" customHeight="1">
      <c r="A73" s="2">
        <f t="shared" si="1"/>
        <v>2.9160903743064444E-3</v>
      </c>
      <c r="B73" s="2">
        <f>Modellek!N22</f>
        <v>69.774900000000002</v>
      </c>
      <c r="C73" s="53">
        <v>1</v>
      </c>
      <c r="D73" s="77">
        <f>Modellek!L22</f>
        <v>0.16</v>
      </c>
      <c r="E73" s="77">
        <f>Modellek!M22</f>
        <v>0.69662999999999997</v>
      </c>
      <c r="F73" s="75">
        <f t="shared" si="2"/>
        <v>1.1446005033451954</v>
      </c>
      <c r="G73" s="15">
        <f t="shared" si="3"/>
        <v>3.8038927007940635</v>
      </c>
      <c r="I73" s="71">
        <f t="shared" ref="I73:J73" si="32">1-D73</f>
        <v>0.84</v>
      </c>
      <c r="J73" s="3">
        <f t="shared" si="32"/>
        <v>0.30337000000000003</v>
      </c>
      <c r="K73" s="16">
        <f t="shared" si="5"/>
        <v>0.30874871491391132</v>
      </c>
      <c r="L73" s="17">
        <f t="shared" si="6"/>
        <v>1.1697368910683987</v>
      </c>
      <c r="O73" s="71">
        <f t="shared" si="7"/>
        <v>1.1792460932519213</v>
      </c>
      <c r="P73" s="3">
        <f t="shared" si="8"/>
        <v>1.1792460932519213</v>
      </c>
      <c r="Q73" s="2"/>
      <c r="R73" s="71">
        <f t="shared" si="9"/>
        <v>984.92819638676679</v>
      </c>
      <c r="S73" s="2">
        <f t="shared" si="10"/>
        <v>0.13505567074918556</v>
      </c>
      <c r="T73" s="3">
        <f t="shared" si="11"/>
        <v>-1.1752275532707617</v>
      </c>
      <c r="U73" s="2"/>
      <c r="V73" s="71">
        <f t="shared" si="12"/>
        <v>984.92819638676679</v>
      </c>
      <c r="W73" s="2">
        <f t="shared" si="13"/>
        <v>-0.62012401841548714</v>
      </c>
      <c r="X73" s="2">
        <f t="shared" si="14"/>
        <v>109.70157282349115</v>
      </c>
      <c r="Y73" s="2">
        <f t="shared" si="15"/>
        <v>25.094899144945973</v>
      </c>
      <c r="Z73" s="2">
        <f t="shared" si="16"/>
        <v>25.716657611786616</v>
      </c>
      <c r="AA73" s="3">
        <f t="shared" si="17"/>
        <v>1.0247762887290131</v>
      </c>
    </row>
    <row r="74" spans="1:27" ht="15.75" customHeight="1">
      <c r="A74" s="2">
        <f t="shared" si="1"/>
        <v>2.9142836326545483E-3</v>
      </c>
      <c r="B74" s="2">
        <f>Modellek!N23</f>
        <v>69.987499999999997</v>
      </c>
      <c r="C74" s="53">
        <v>1</v>
      </c>
      <c r="D74" s="77">
        <f>Modellek!L23</f>
        <v>0.17</v>
      </c>
      <c r="E74" s="77">
        <f>Modellek!M23</f>
        <v>0.69309799999999999</v>
      </c>
      <c r="F74" s="75">
        <f t="shared" si="2"/>
        <v>1.1523082422168478</v>
      </c>
      <c r="G74" s="15">
        <f t="shared" si="3"/>
        <v>3.5381566402579701</v>
      </c>
      <c r="I74" s="71">
        <f t="shared" ref="I74:J74" si="33">1-D74</f>
        <v>0.83</v>
      </c>
      <c r="J74" s="3">
        <f t="shared" si="33"/>
        <v>0.30690200000000001</v>
      </c>
      <c r="K74" s="16">
        <f t="shared" si="5"/>
        <v>0.31160240279008283</v>
      </c>
      <c r="L74" s="17">
        <f t="shared" si="6"/>
        <v>1.1866450401931905</v>
      </c>
      <c r="O74" s="71">
        <f t="shared" si="7"/>
        <v>1.092475836957902</v>
      </c>
      <c r="P74" s="3">
        <f t="shared" si="8"/>
        <v>1.092475836957902</v>
      </c>
      <c r="Q74" s="2"/>
      <c r="R74" s="71">
        <f t="shared" si="9"/>
        <v>1018.0404360324628</v>
      </c>
      <c r="S74" s="2">
        <f t="shared" si="10"/>
        <v>0.14176709785165656</v>
      </c>
      <c r="T74" s="3">
        <f t="shared" si="11"/>
        <v>-1.1660272538789367</v>
      </c>
      <c r="U74" s="2"/>
      <c r="V74" s="71">
        <f t="shared" si="12"/>
        <v>1018.0404360324628</v>
      </c>
      <c r="W74" s="2">
        <f t="shared" si="13"/>
        <v>-0.58685129032843253</v>
      </c>
      <c r="X74" s="2">
        <f t="shared" si="14"/>
        <v>109.47793544781561</v>
      </c>
      <c r="Y74" s="2">
        <f t="shared" si="15"/>
        <v>24.591588223471319</v>
      </c>
      <c r="Z74" s="2">
        <f t="shared" si="16"/>
        <v>25.212494682651993</v>
      </c>
      <c r="AA74" s="3">
        <f t="shared" si="17"/>
        <v>1.0252487335725657</v>
      </c>
    </row>
    <row r="75" spans="1:27" ht="15.75" customHeight="1">
      <c r="A75" s="2">
        <f t="shared" si="1"/>
        <v>2.9126182486601229E-3</v>
      </c>
      <c r="B75" s="2">
        <f>Modellek!N24</f>
        <v>70.183700000000002</v>
      </c>
      <c r="C75" s="53">
        <v>1</v>
      </c>
      <c r="D75" s="77">
        <f>Modellek!L24</f>
        <v>0.18</v>
      </c>
      <c r="E75" s="77">
        <f>Modellek!M24</f>
        <v>0.68974400000000002</v>
      </c>
      <c r="F75" s="75">
        <f t="shared" si="2"/>
        <v>1.1594575485646259</v>
      </c>
      <c r="G75" s="15">
        <f t="shared" si="3"/>
        <v>3.3049171277162359</v>
      </c>
      <c r="I75" s="71">
        <f t="shared" ref="I75:J75" si="34">1-D75</f>
        <v>0.82000000000000006</v>
      </c>
      <c r="J75" s="3">
        <f t="shared" si="34"/>
        <v>0.31025599999999998</v>
      </c>
      <c r="K75" s="16">
        <f t="shared" si="5"/>
        <v>0.31425568687986305</v>
      </c>
      <c r="L75" s="17">
        <f t="shared" si="6"/>
        <v>1.2039908628746623</v>
      </c>
      <c r="O75" s="71">
        <f t="shared" si="7"/>
        <v>1.0097696402848626</v>
      </c>
      <c r="P75" s="3">
        <f t="shared" si="8"/>
        <v>1.0097696402848626</v>
      </c>
      <c r="Q75" s="2"/>
      <c r="R75" s="71">
        <f t="shared" si="9"/>
        <v>1048.7354594190415</v>
      </c>
      <c r="S75" s="2">
        <f t="shared" si="10"/>
        <v>0.14795226519727356</v>
      </c>
      <c r="T75" s="3">
        <f t="shared" si="11"/>
        <v>-1.1575483350013367</v>
      </c>
      <c r="U75" s="2"/>
      <c r="V75" s="71">
        <f t="shared" si="12"/>
        <v>1048.7354594190415</v>
      </c>
      <c r="W75" s="2">
        <f t="shared" si="13"/>
        <v>-0.55515793383101175</v>
      </c>
      <c r="X75" s="2">
        <f t="shared" si="14"/>
        <v>109.2542980721401</v>
      </c>
      <c r="Y75" s="2">
        <f t="shared" si="15"/>
        <v>24.103588748240515</v>
      </c>
      <c r="Z75" s="2">
        <f t="shared" si="16"/>
        <v>24.723538127830068</v>
      </c>
      <c r="AA75" s="3">
        <f t="shared" si="17"/>
        <v>1.0257202106319045</v>
      </c>
    </row>
    <row r="76" spans="1:27" ht="15.75" customHeight="1">
      <c r="A76" s="2">
        <f t="shared" si="1"/>
        <v>2.9111005211743262E-3</v>
      </c>
      <c r="B76" s="2">
        <f>Modellek!N25</f>
        <v>70.362700000000004</v>
      </c>
      <c r="C76" s="53">
        <v>1</v>
      </c>
      <c r="D76" s="77">
        <f>Modellek!L25</f>
        <v>0.19</v>
      </c>
      <c r="E76" s="77">
        <f>Modellek!M25</f>
        <v>0.68659599999999998</v>
      </c>
      <c r="F76" s="75">
        <f t="shared" si="2"/>
        <v>1.1660104728900587</v>
      </c>
      <c r="G76" s="15">
        <f t="shared" si="3"/>
        <v>3.099168696948285</v>
      </c>
      <c r="I76" s="71">
        <f t="shared" ref="I76:J76" si="35">1-D76</f>
        <v>0.81</v>
      </c>
      <c r="J76" s="3">
        <f t="shared" si="35"/>
        <v>0.31340400000000002</v>
      </c>
      <c r="K76" s="16">
        <f t="shared" si="5"/>
        <v>0.31669298474056129</v>
      </c>
      <c r="L76" s="17">
        <f t="shared" si="6"/>
        <v>1.2217464142298158</v>
      </c>
      <c r="O76" s="71">
        <f t="shared" si="7"/>
        <v>0.93085259103652684</v>
      </c>
      <c r="P76" s="3">
        <f t="shared" si="8"/>
        <v>0.93085259103652684</v>
      </c>
      <c r="Q76" s="2"/>
      <c r="R76" s="71">
        <f t="shared" si="9"/>
        <v>1077.1079507798866</v>
      </c>
      <c r="S76" s="2">
        <f t="shared" si="10"/>
        <v>0.15358806978338274</v>
      </c>
      <c r="T76" s="3">
        <f t="shared" si="11"/>
        <v>-1.1498224768020449</v>
      </c>
      <c r="U76" s="2"/>
      <c r="V76" s="71">
        <f t="shared" si="12"/>
        <v>1077.1079507798866</v>
      </c>
      <c r="W76" s="2">
        <f t="shared" si="13"/>
        <v>-0.52503115843597881</v>
      </c>
      <c r="X76" s="2">
        <f t="shared" si="14"/>
        <v>109.03066069646458</v>
      </c>
      <c r="Y76" s="2">
        <f t="shared" si="15"/>
        <v>23.631686080832868</v>
      </c>
      <c r="Z76" s="2">
        <f t="shared" si="16"/>
        <v>24.250580602433047</v>
      </c>
      <c r="AA76" s="3">
        <f t="shared" si="17"/>
        <v>1.0261891817402802</v>
      </c>
    </row>
    <row r="77" spans="1:27" ht="15.75" customHeight="1">
      <c r="A77" s="2">
        <f t="shared" si="1"/>
        <v>2.9097333782208208E-3</v>
      </c>
      <c r="B77" s="2">
        <f>Modellek!N26</f>
        <v>70.524100000000004</v>
      </c>
      <c r="C77" s="53">
        <v>1</v>
      </c>
      <c r="D77" s="77">
        <f>Modellek!L26</f>
        <v>0.2</v>
      </c>
      <c r="E77" s="77">
        <f>Modellek!M26</f>
        <v>0.68367900000000004</v>
      </c>
      <c r="F77" s="75">
        <f t="shared" si="2"/>
        <v>1.1719440045510252</v>
      </c>
      <c r="G77" s="15">
        <f t="shared" si="3"/>
        <v>2.9168586440352975</v>
      </c>
      <c r="I77" s="71">
        <f t="shared" ref="I77:J77" si="36">1-D77</f>
        <v>0.8</v>
      </c>
      <c r="J77" s="3">
        <f t="shared" si="36"/>
        <v>0.31632099999999996</v>
      </c>
      <c r="K77" s="16">
        <f t="shared" si="5"/>
        <v>0.31890430094232325</v>
      </c>
      <c r="L77" s="17">
        <f t="shared" si="6"/>
        <v>1.2398743097275187</v>
      </c>
      <c r="O77" s="71">
        <f t="shared" si="7"/>
        <v>0.85549721899103259</v>
      </c>
      <c r="P77" s="3">
        <f t="shared" si="8"/>
        <v>0.85549721899103259</v>
      </c>
      <c r="Q77" s="2"/>
      <c r="R77" s="71">
        <f t="shared" si="9"/>
        <v>1103.2330433375137</v>
      </c>
      <c r="S77" s="2">
        <f t="shared" si="10"/>
        <v>0.15866391232659227</v>
      </c>
      <c r="T77" s="3">
        <f t="shared" si="11"/>
        <v>-1.1428642182514166</v>
      </c>
      <c r="U77" s="2"/>
      <c r="V77" s="71">
        <f t="shared" si="12"/>
        <v>1103.2330433375137</v>
      </c>
      <c r="W77" s="2">
        <f t="shared" si="13"/>
        <v>-0.49644913698122017</v>
      </c>
      <c r="X77" s="2">
        <f t="shared" si="14"/>
        <v>108.80702332078906</v>
      </c>
      <c r="Y77" s="2">
        <f t="shared" si="15"/>
        <v>23.176264695105299</v>
      </c>
      <c r="Z77" s="2">
        <f t="shared" si="16"/>
        <v>23.794014701188019</v>
      </c>
      <c r="AA77" s="3">
        <f t="shared" si="17"/>
        <v>1.0266544248699914</v>
      </c>
    </row>
    <row r="78" spans="1:27" ht="15.75" customHeight="1">
      <c r="A78" s="2">
        <f t="shared" si="1"/>
        <v>2.9085155518326559E-3</v>
      </c>
      <c r="B78" s="2">
        <f>Modellek!N27</f>
        <v>70.668000000000006</v>
      </c>
      <c r="C78" s="53">
        <v>1</v>
      </c>
      <c r="D78" s="77">
        <f>Modellek!L27</f>
        <v>0.21</v>
      </c>
      <c r="E78" s="77">
        <f>Modellek!M27</f>
        <v>0.681006</v>
      </c>
      <c r="F78" s="75">
        <f t="shared" si="2"/>
        <v>1.1772541652306303</v>
      </c>
      <c r="G78" s="15">
        <f t="shared" si="3"/>
        <v>2.7546181700282335</v>
      </c>
      <c r="I78" s="71">
        <f t="shared" ref="I78:J78" si="37">1-D78</f>
        <v>0.79</v>
      </c>
      <c r="J78" s="3">
        <f t="shared" si="37"/>
        <v>0.318994</v>
      </c>
      <c r="K78" s="16">
        <f t="shared" si="5"/>
        <v>0.32088682944435365</v>
      </c>
      <c r="L78" s="17">
        <f t="shared" si="6"/>
        <v>1.258356019525396</v>
      </c>
      <c r="O78" s="71">
        <f t="shared" si="7"/>
        <v>0.78347271509634087</v>
      </c>
      <c r="P78" s="3">
        <f t="shared" si="8"/>
        <v>0.78347271509634087</v>
      </c>
      <c r="Q78" s="2"/>
      <c r="R78" s="71">
        <f t="shared" si="9"/>
        <v>1127.2088449704804</v>
      </c>
      <c r="S78" s="2">
        <f t="shared" si="10"/>
        <v>0.16318474823731099</v>
      </c>
      <c r="T78" s="3">
        <f t="shared" si="11"/>
        <v>-1.1366667742628056</v>
      </c>
      <c r="U78" s="2"/>
      <c r="V78" s="71">
        <f t="shared" si="12"/>
        <v>1127.2088449704804</v>
      </c>
      <c r="W78" s="2">
        <f t="shared" si="13"/>
        <v>-0.46936256173528335</v>
      </c>
      <c r="X78" s="2">
        <f t="shared" si="14"/>
        <v>108.58338594511353</v>
      </c>
      <c r="Y78" s="2">
        <f t="shared" si="15"/>
        <v>22.73720831988771</v>
      </c>
      <c r="Z78" s="2">
        <f t="shared" si="16"/>
        <v>23.353732957814543</v>
      </c>
      <c r="AA78" s="3">
        <f t="shared" si="17"/>
        <v>1.0271152302100155</v>
      </c>
    </row>
    <row r="79" spans="1:27" ht="15.75" customHeight="1">
      <c r="A79" s="2">
        <f t="shared" si="1"/>
        <v>2.9074449780575129E-3</v>
      </c>
      <c r="B79" s="2">
        <f>Modellek!N28</f>
        <v>70.794600000000003</v>
      </c>
      <c r="C79" s="53">
        <v>1</v>
      </c>
      <c r="D79" s="77">
        <f>Modellek!L28</f>
        <v>0.22</v>
      </c>
      <c r="E79" s="77">
        <f>Modellek!M28</f>
        <v>0.67858799999999997</v>
      </c>
      <c r="F79" s="75">
        <f t="shared" si="2"/>
        <v>1.1819415380938407</v>
      </c>
      <c r="G79" s="15">
        <f t="shared" si="3"/>
        <v>2.6096814518130715</v>
      </c>
      <c r="I79" s="71">
        <f t="shared" ref="I79:J79" si="38">1-D79</f>
        <v>0.78</v>
      </c>
      <c r="J79" s="3">
        <f t="shared" si="38"/>
        <v>0.32141200000000003</v>
      </c>
      <c r="K79" s="16">
        <f t="shared" si="5"/>
        <v>0.32263960605171577</v>
      </c>
      <c r="L79" s="17">
        <f t="shared" si="6"/>
        <v>1.2771732265276095</v>
      </c>
      <c r="O79" s="71">
        <f t="shared" si="7"/>
        <v>0.71457894576452696</v>
      </c>
      <c r="P79" s="3">
        <f t="shared" si="8"/>
        <v>0.71457894576452696</v>
      </c>
      <c r="Q79" s="2"/>
      <c r="R79" s="71">
        <f t="shared" si="9"/>
        <v>1149.1311753666469</v>
      </c>
      <c r="S79" s="2">
        <f t="shared" si="10"/>
        <v>0.16715845760321738</v>
      </c>
      <c r="T79" s="3">
        <f t="shared" si="11"/>
        <v>-1.1312193494327842</v>
      </c>
      <c r="U79" s="2"/>
      <c r="V79" s="71">
        <f t="shared" si="12"/>
        <v>1149.1311753666469</v>
      </c>
      <c r="W79" s="2">
        <f t="shared" si="13"/>
        <v>-0.44371964480895754</v>
      </c>
      <c r="X79" s="2">
        <f t="shared" si="14"/>
        <v>108.35974856943801</v>
      </c>
      <c r="Y79" s="2">
        <f t="shared" si="15"/>
        <v>22.314301349352881</v>
      </c>
      <c r="Z79" s="2">
        <f t="shared" si="16"/>
        <v>22.929527844395182</v>
      </c>
      <c r="AA79" s="3">
        <f t="shared" si="17"/>
        <v>1.0275709503699135</v>
      </c>
    </row>
    <row r="80" spans="1:27" ht="15.75" customHeight="1">
      <c r="A80" s="2">
        <f t="shared" si="1"/>
        <v>2.9065162641383853E-3</v>
      </c>
      <c r="B80" s="2">
        <f>Modellek!N29</f>
        <v>70.904499999999999</v>
      </c>
      <c r="C80" s="53">
        <v>1</v>
      </c>
      <c r="D80" s="77">
        <f>Modellek!L29</f>
        <v>0.23</v>
      </c>
      <c r="E80" s="77">
        <f>Modellek!M29</f>
        <v>0.67642999999999998</v>
      </c>
      <c r="F80" s="75">
        <f t="shared" si="2"/>
        <v>1.186022467368028</v>
      </c>
      <c r="G80" s="15">
        <f t="shared" si="3"/>
        <v>2.4797169370041914</v>
      </c>
      <c r="I80" s="71">
        <f t="shared" ref="I80:J80" si="39">1-D80</f>
        <v>0.77</v>
      </c>
      <c r="J80" s="3">
        <f t="shared" si="39"/>
        <v>0.32357000000000002</v>
      </c>
      <c r="K80" s="16">
        <f t="shared" si="5"/>
        <v>0.32416771664237398</v>
      </c>
      <c r="L80" s="17">
        <f t="shared" si="6"/>
        <v>1.2963066883195289</v>
      </c>
      <c r="O80" s="71">
        <f t="shared" si="7"/>
        <v>0.64862520320126971</v>
      </c>
      <c r="P80" s="3">
        <f t="shared" si="8"/>
        <v>0.64862520320126971</v>
      </c>
      <c r="Q80" s="2"/>
      <c r="R80" s="71">
        <f t="shared" si="9"/>
        <v>1169.0823333282462</v>
      </c>
      <c r="S80" s="2">
        <f t="shared" si="10"/>
        <v>0.17060524421400064</v>
      </c>
      <c r="T80" s="3">
        <f t="shared" si="11"/>
        <v>-1.1264942531632798</v>
      </c>
      <c r="U80" s="2"/>
      <c r="V80" s="71">
        <f t="shared" si="12"/>
        <v>1169.0823333282462</v>
      </c>
      <c r="W80" s="2">
        <f t="shared" si="13"/>
        <v>-0.41945835987362567</v>
      </c>
      <c r="X80" s="2">
        <f t="shared" si="14"/>
        <v>108.13611119376247</v>
      </c>
      <c r="Y80" s="2">
        <f t="shared" si="15"/>
        <v>21.906928127752352</v>
      </c>
      <c r="Z80" s="2">
        <f t="shared" si="16"/>
        <v>22.520791770738526</v>
      </c>
      <c r="AA80" s="3">
        <f t="shared" si="17"/>
        <v>1.0280214386702859</v>
      </c>
    </row>
    <row r="81" spans="1:27" ht="15.75" customHeight="1">
      <c r="A81" s="2">
        <f t="shared" si="1"/>
        <v>2.905724073023171E-3</v>
      </c>
      <c r="B81" s="2">
        <f>Modellek!N30</f>
        <v>70.9983</v>
      </c>
      <c r="C81" s="53">
        <v>1</v>
      </c>
      <c r="D81" s="77">
        <f>Modellek!L30</f>
        <v>0.24</v>
      </c>
      <c r="E81" s="77">
        <f>Modellek!M30</f>
        <v>0.67453799999999997</v>
      </c>
      <c r="F81" s="75">
        <f t="shared" si="2"/>
        <v>1.189514299488146</v>
      </c>
      <c r="G81" s="15">
        <f t="shared" si="3"/>
        <v>2.3627921086862131</v>
      </c>
      <c r="I81" s="71">
        <f t="shared" ref="I81:J81" si="40">1-D81</f>
        <v>0.76</v>
      </c>
      <c r="J81" s="3">
        <f t="shared" si="40"/>
        <v>0.32546200000000003</v>
      </c>
      <c r="K81" s="16">
        <f t="shared" si="5"/>
        <v>0.32547679101656152</v>
      </c>
      <c r="L81" s="17">
        <f t="shared" si="6"/>
        <v>1.3157296787481847</v>
      </c>
      <c r="O81" s="71">
        <f t="shared" si="7"/>
        <v>0.58545261611306554</v>
      </c>
      <c r="P81" s="3">
        <f t="shared" si="8"/>
        <v>0.58545261611306554</v>
      </c>
      <c r="Q81" s="2"/>
      <c r="R81" s="71">
        <f t="shared" si="9"/>
        <v>1187.1322772926446</v>
      </c>
      <c r="S81" s="2">
        <f t="shared" si="10"/>
        <v>0.17354507211623182</v>
      </c>
      <c r="T81" s="3">
        <f t="shared" si="11"/>
        <v>-1.1224641224361485</v>
      </c>
      <c r="U81" s="2"/>
      <c r="V81" s="71">
        <f t="shared" si="12"/>
        <v>1187.1322772926446</v>
      </c>
      <c r="W81" s="2">
        <f t="shared" si="13"/>
        <v>-0.39652188735867749</v>
      </c>
      <c r="X81" s="2">
        <f t="shared" si="14"/>
        <v>107.91247381808697</v>
      </c>
      <c r="Y81" s="2">
        <f t="shared" si="15"/>
        <v>21.514474049469914</v>
      </c>
      <c r="Z81" s="2">
        <f t="shared" si="16"/>
        <v>22.12691708373336</v>
      </c>
      <c r="AA81" s="3">
        <f t="shared" si="17"/>
        <v>1.0284665585063901</v>
      </c>
    </row>
    <row r="82" spans="1:27" ht="15.75" customHeight="1">
      <c r="A82" s="2">
        <f t="shared" si="1"/>
        <v>2.9050605864910616E-3</v>
      </c>
      <c r="B82" s="2">
        <f>Modellek!N31</f>
        <v>71.076899999999995</v>
      </c>
      <c r="C82" s="53">
        <v>1</v>
      </c>
      <c r="D82" s="77">
        <f>Modellek!L31</f>
        <v>0.25</v>
      </c>
      <c r="E82" s="77">
        <f>Modellek!M31</f>
        <v>0.67291000000000001</v>
      </c>
      <c r="F82" s="75">
        <f t="shared" si="2"/>
        <v>1.1924465035349574</v>
      </c>
      <c r="G82" s="15">
        <f t="shared" si="3"/>
        <v>2.2572417228116706</v>
      </c>
      <c r="I82" s="71">
        <f t="shared" ref="I82:J82" si="41">1-D82</f>
        <v>0.75</v>
      </c>
      <c r="J82" s="3">
        <f t="shared" si="41"/>
        <v>0.32708999999999999</v>
      </c>
      <c r="K82" s="16">
        <f t="shared" si="5"/>
        <v>0.32657716663928121</v>
      </c>
      <c r="L82" s="17">
        <f t="shared" si="6"/>
        <v>1.335427104374733</v>
      </c>
      <c r="O82" s="71">
        <f t="shared" si="7"/>
        <v>0.52489242220740706</v>
      </c>
      <c r="P82" s="3">
        <f t="shared" si="8"/>
        <v>0.52489242220740706</v>
      </c>
      <c r="Q82" s="2"/>
      <c r="R82" s="71">
        <f t="shared" si="9"/>
        <v>1203.3563552343771</v>
      </c>
      <c r="S82" s="2">
        <f t="shared" si="10"/>
        <v>0.17600708200675361</v>
      </c>
      <c r="T82" s="3">
        <f t="shared" si="11"/>
        <v>-1.1190890132005871</v>
      </c>
      <c r="U82" s="2"/>
      <c r="V82" s="71">
        <f t="shared" si="12"/>
        <v>1203.3563552343771</v>
      </c>
      <c r="W82" s="2">
        <f t="shared" si="13"/>
        <v>-0.37484071479026909</v>
      </c>
      <c r="X82" s="2">
        <f t="shared" si="14"/>
        <v>107.68883644241144</v>
      </c>
      <c r="Y82" s="2">
        <f t="shared" si="15"/>
        <v>21.136024765158776</v>
      </c>
      <c r="Z82" s="2">
        <f t="shared" si="16"/>
        <v>21.746996066695601</v>
      </c>
      <c r="AA82" s="3">
        <f t="shared" si="17"/>
        <v>1.0289066325539118</v>
      </c>
    </row>
    <row r="83" spans="1:27" ht="15.75" customHeight="1">
      <c r="A83" s="2">
        <f t="shared" si="1"/>
        <v>2.9045214103891248E-3</v>
      </c>
      <c r="B83" s="2">
        <f>Modellek!N32</f>
        <v>71.140799999999999</v>
      </c>
      <c r="C83" s="53">
        <v>1</v>
      </c>
      <c r="D83" s="77">
        <f>Modellek!L32</f>
        <v>0.26</v>
      </c>
      <c r="E83" s="77">
        <f>Modellek!M32</f>
        <v>0.67154700000000001</v>
      </c>
      <c r="F83" s="75">
        <f t="shared" si="2"/>
        <v>1.1948344985427726</v>
      </c>
      <c r="G83" s="15">
        <f t="shared" si="3"/>
        <v>2.1616994488133416</v>
      </c>
      <c r="I83" s="71">
        <f t="shared" ref="I83:J83" si="42">1-D83</f>
        <v>0.74</v>
      </c>
      <c r="J83" s="3">
        <f t="shared" si="42"/>
        <v>0.32845299999999999</v>
      </c>
      <c r="K83" s="16">
        <f t="shared" si="5"/>
        <v>0.32747405878607072</v>
      </c>
      <c r="L83" s="17">
        <f t="shared" si="6"/>
        <v>1.3553910408987944</v>
      </c>
      <c r="O83" s="71">
        <f t="shared" si="7"/>
        <v>0.46680469043701384</v>
      </c>
      <c r="P83" s="3">
        <f t="shared" si="8"/>
        <v>0.46680469043701384</v>
      </c>
      <c r="Q83" s="2"/>
      <c r="R83" s="71">
        <f t="shared" si="9"/>
        <v>1217.8488234579722</v>
      </c>
      <c r="S83" s="2">
        <f t="shared" si="10"/>
        <v>0.17800768084887719</v>
      </c>
      <c r="T83" s="3">
        <f t="shared" si="11"/>
        <v>-1.1163464368576179</v>
      </c>
      <c r="U83" s="2"/>
      <c r="V83" s="71">
        <f t="shared" si="12"/>
        <v>1217.8488234579722</v>
      </c>
      <c r="W83" s="2">
        <f t="shared" si="13"/>
        <v>-0.35435514297381288</v>
      </c>
      <c r="X83" s="2">
        <f t="shared" si="14"/>
        <v>107.46519906673591</v>
      </c>
      <c r="Y83" s="2">
        <f t="shared" si="15"/>
        <v>20.771067748705644</v>
      </c>
      <c r="Z83" s="2">
        <f t="shared" si="16"/>
        <v>21.380520938707321</v>
      </c>
      <c r="AA83" s="3">
        <f t="shared" si="17"/>
        <v>1.02934144731388</v>
      </c>
    </row>
    <row r="84" spans="1:27" ht="15.75" customHeight="1">
      <c r="A84" s="2">
        <f t="shared" si="1"/>
        <v>2.9040954425158991E-3</v>
      </c>
      <c r="B84" s="2">
        <f>Modellek!N33</f>
        <v>71.191299999999998</v>
      </c>
      <c r="C84" s="53">
        <v>1</v>
      </c>
      <c r="D84" s="77">
        <f>Modellek!L33</f>
        <v>0.27</v>
      </c>
      <c r="E84" s="77">
        <f>Modellek!M33</f>
        <v>0.67044400000000004</v>
      </c>
      <c r="F84" s="75">
        <f t="shared" si="2"/>
        <v>1.196724379733392</v>
      </c>
      <c r="G84" s="15">
        <f t="shared" si="3"/>
        <v>2.0749355223122641</v>
      </c>
      <c r="I84" s="71">
        <f t="shared" ref="I84:J84" si="43">1-D84</f>
        <v>0.73</v>
      </c>
      <c r="J84" s="3">
        <f t="shared" si="43"/>
        <v>0.32955599999999996</v>
      </c>
      <c r="K84" s="16">
        <f t="shared" si="5"/>
        <v>0.32818433983344275</v>
      </c>
      <c r="L84" s="17">
        <f t="shared" si="6"/>
        <v>1.3755884134251497</v>
      </c>
      <c r="O84" s="71">
        <f t="shared" si="7"/>
        <v>0.41104850299934881</v>
      </c>
      <c r="P84" s="3">
        <f t="shared" si="8"/>
        <v>0.41104850299934881</v>
      </c>
      <c r="Q84" s="2"/>
      <c r="R84" s="71">
        <f t="shared" si="9"/>
        <v>1230.6396112975895</v>
      </c>
      <c r="S84" s="2">
        <f t="shared" si="10"/>
        <v>0.17958814085860011</v>
      </c>
      <c r="T84" s="3">
        <f t="shared" si="11"/>
        <v>-1.1141798167800894</v>
      </c>
      <c r="U84" s="2"/>
      <c r="V84" s="71">
        <f t="shared" si="12"/>
        <v>1230.6396112975895</v>
      </c>
      <c r="W84" s="2">
        <f t="shared" si="13"/>
        <v>-0.33499779579175104</v>
      </c>
      <c r="X84" s="2">
        <f t="shared" si="14"/>
        <v>107.2415616910604</v>
      </c>
      <c r="Y84" s="2">
        <f t="shared" si="15"/>
        <v>20.418289437328013</v>
      </c>
      <c r="Z84" s="2">
        <f t="shared" si="16"/>
        <v>21.026183853945838</v>
      </c>
      <c r="AA84" s="3">
        <f t="shared" si="17"/>
        <v>1.0297720540441793</v>
      </c>
    </row>
    <row r="85" spans="1:27" ht="15.75" customHeight="1">
      <c r="A85" s="2">
        <f t="shared" si="1"/>
        <v>2.9037775241812077E-3</v>
      </c>
      <c r="B85" s="2">
        <f>Modellek!N34</f>
        <v>71.228999999999999</v>
      </c>
      <c r="C85" s="53">
        <v>1</v>
      </c>
      <c r="D85" s="77">
        <f>Modellek!L34</f>
        <v>0.28000000000000003</v>
      </c>
      <c r="E85" s="77">
        <f>Modellek!M34</f>
        <v>0.66959999999999997</v>
      </c>
      <c r="F85" s="75">
        <f t="shared" si="2"/>
        <v>1.1981367710153215</v>
      </c>
      <c r="G85" s="15">
        <f t="shared" si="3"/>
        <v>1.995956245798244</v>
      </c>
      <c r="I85" s="71">
        <f t="shared" ref="I85:J85" si="44">1-D85</f>
        <v>0.72</v>
      </c>
      <c r="J85" s="3">
        <f t="shared" si="44"/>
        <v>0.33040000000000003</v>
      </c>
      <c r="K85" s="16">
        <f t="shared" si="5"/>
        <v>0.32871543631781497</v>
      </c>
      <c r="L85" s="17">
        <f t="shared" si="6"/>
        <v>1.3960065095489376</v>
      </c>
      <c r="O85" s="71">
        <f t="shared" si="7"/>
        <v>0.35750758937626081</v>
      </c>
      <c r="P85" s="3">
        <f t="shared" si="8"/>
        <v>0.35750758937626081</v>
      </c>
      <c r="Q85" s="2"/>
      <c r="R85" s="71">
        <f t="shared" si="9"/>
        <v>1241.80647298695</v>
      </c>
      <c r="S85" s="2">
        <f t="shared" si="10"/>
        <v>0.18076765929977459</v>
      </c>
      <c r="T85" s="3">
        <f t="shared" si="11"/>
        <v>-1.1125628376932584</v>
      </c>
      <c r="U85" s="2"/>
      <c r="V85" s="71">
        <f t="shared" si="12"/>
        <v>1241.80647298695</v>
      </c>
      <c r="W85" s="2">
        <f t="shared" si="13"/>
        <v>-0.31671250617987562</v>
      </c>
      <c r="X85" s="2">
        <f t="shared" si="14"/>
        <v>107.01792431538487</v>
      </c>
      <c r="Y85" s="2">
        <f t="shared" si="15"/>
        <v>20.077078534402649</v>
      </c>
      <c r="Z85" s="2">
        <f t="shared" si="16"/>
        <v>20.683376901006568</v>
      </c>
      <c r="AA85" s="3">
        <f t="shared" si="17"/>
        <v>1.0301985353877563</v>
      </c>
    </row>
    <row r="86" spans="1:27" ht="15.75" customHeight="1">
      <c r="A86" s="2">
        <f t="shared" si="1"/>
        <v>2.903560839907237E-3</v>
      </c>
      <c r="B86" s="2">
        <f>Modellek!N35</f>
        <v>71.2547</v>
      </c>
      <c r="C86" s="53">
        <v>1</v>
      </c>
      <c r="D86" s="77">
        <f>Modellek!L35</f>
        <v>0.28999999999999998</v>
      </c>
      <c r="E86" s="77">
        <f>Modellek!M35</f>
        <v>0.66901100000000002</v>
      </c>
      <c r="F86" s="75">
        <f t="shared" si="2"/>
        <v>1.1991003447367135</v>
      </c>
      <c r="G86" s="15">
        <f t="shared" si="3"/>
        <v>1.9238877654273001</v>
      </c>
      <c r="I86" s="71">
        <f t="shared" ref="I86:J86" si="45">1-D86</f>
        <v>0.71</v>
      </c>
      <c r="J86" s="3">
        <f t="shared" si="45"/>
        <v>0.33098899999999998</v>
      </c>
      <c r="K86" s="16">
        <f t="shared" si="5"/>
        <v>0.32907789905792167</v>
      </c>
      <c r="L86" s="17">
        <f t="shared" si="6"/>
        <v>1.4166302005556182</v>
      </c>
      <c r="O86" s="71">
        <f t="shared" si="7"/>
        <v>0.30606706341188089</v>
      </c>
      <c r="P86" s="3">
        <f t="shared" si="8"/>
        <v>0.30606706341188089</v>
      </c>
      <c r="Q86" s="2"/>
      <c r="R86" s="71">
        <f t="shared" si="9"/>
        <v>1251.4130403194988</v>
      </c>
      <c r="S86" s="2">
        <f t="shared" si="10"/>
        <v>0.18157156289942586</v>
      </c>
      <c r="T86" s="3">
        <f t="shared" si="11"/>
        <v>-1.1114607809915595</v>
      </c>
      <c r="U86" s="2"/>
      <c r="V86" s="71">
        <f t="shared" si="12"/>
        <v>1251.4130403194988</v>
      </c>
      <c r="W86" s="2">
        <f t="shared" si="13"/>
        <v>-0.29944099972108185</v>
      </c>
      <c r="X86" s="2">
        <f t="shared" si="14"/>
        <v>106.79428693970934</v>
      </c>
      <c r="Y86" s="2">
        <f t="shared" si="15"/>
        <v>19.746623840033827</v>
      </c>
      <c r="Z86" s="2">
        <f t="shared" si="16"/>
        <v>20.351292102216064</v>
      </c>
      <c r="AA86" s="3">
        <f t="shared" si="17"/>
        <v>1.0306213491015284</v>
      </c>
    </row>
    <row r="87" spans="1:27" ht="15.75" customHeight="1">
      <c r="A87" s="2">
        <f t="shared" si="1"/>
        <v>2.9034386004032297E-3</v>
      </c>
      <c r="B87" s="2">
        <f>Modellek!N36</f>
        <v>71.269199999999998</v>
      </c>
      <c r="C87" s="53">
        <v>1</v>
      </c>
      <c r="D87" s="77">
        <f>Modellek!L36</f>
        <v>0.3</v>
      </c>
      <c r="E87" s="77">
        <f>Modellek!M36</f>
        <v>0.66866999999999999</v>
      </c>
      <c r="F87" s="75">
        <f t="shared" si="2"/>
        <v>1.1996442636897335</v>
      </c>
      <c r="G87" s="15">
        <f t="shared" si="3"/>
        <v>1.8579674554059844</v>
      </c>
      <c r="I87" s="71">
        <f t="shared" ref="I87:J87" si="46">1-D87</f>
        <v>0.7</v>
      </c>
      <c r="J87" s="3">
        <f t="shared" si="46"/>
        <v>0.33133000000000001</v>
      </c>
      <c r="K87" s="16">
        <f t="shared" si="5"/>
        <v>0.32928255014832758</v>
      </c>
      <c r="L87" s="17">
        <f t="shared" si="6"/>
        <v>1.437454159703748</v>
      </c>
      <c r="O87" s="71">
        <f t="shared" si="7"/>
        <v>0.25660952003118709</v>
      </c>
      <c r="P87" s="3">
        <f t="shared" si="8"/>
        <v>0.25660952003118709</v>
      </c>
      <c r="Q87" s="2"/>
      <c r="R87" s="71">
        <f t="shared" si="9"/>
        <v>1259.5295145318016</v>
      </c>
      <c r="S87" s="2">
        <f t="shared" si="10"/>
        <v>0.18202506591965692</v>
      </c>
      <c r="T87" s="3">
        <f t="shared" si="11"/>
        <v>-1.1108390817468852</v>
      </c>
      <c r="U87" s="2"/>
      <c r="V87" s="71">
        <f t="shared" si="12"/>
        <v>1259.5295145318016</v>
      </c>
      <c r="W87" s="2">
        <f t="shared" si="13"/>
        <v>-0.28312337715840025</v>
      </c>
      <c r="X87" s="2">
        <f t="shared" si="14"/>
        <v>106.57064956403381</v>
      </c>
      <c r="Y87" s="2">
        <f t="shared" si="15"/>
        <v>19.426114614070716</v>
      </c>
      <c r="Z87" s="2">
        <f t="shared" si="16"/>
        <v>20.02912141293632</v>
      </c>
      <c r="AA87" s="3">
        <f t="shared" si="17"/>
        <v>1.0310410399014549</v>
      </c>
    </row>
    <row r="88" spans="1:27" ht="15.75" customHeight="1">
      <c r="A88" s="2">
        <f t="shared" si="1"/>
        <v>2.9034040379962681E-3</v>
      </c>
      <c r="B88" s="2">
        <f>Modellek!N37</f>
        <v>71.273300000000006</v>
      </c>
      <c r="C88" s="53">
        <v>1</v>
      </c>
      <c r="D88" s="77">
        <f>Modellek!L37</f>
        <v>0.31</v>
      </c>
      <c r="E88" s="77">
        <f>Modellek!M37</f>
        <v>0.66857299999999997</v>
      </c>
      <c r="F88" s="75">
        <f t="shared" si="2"/>
        <v>1.1997980965871133</v>
      </c>
      <c r="G88" s="15">
        <f t="shared" si="3"/>
        <v>1.7975416888133091</v>
      </c>
      <c r="I88" s="71">
        <f t="shared" ref="I88:J88" si="47">1-D88</f>
        <v>0.69</v>
      </c>
      <c r="J88" s="3">
        <f t="shared" si="47"/>
        <v>0.33142700000000003</v>
      </c>
      <c r="K88" s="16">
        <f t="shared" si="5"/>
        <v>0.32934043647954753</v>
      </c>
      <c r="L88" s="17">
        <f t="shared" si="6"/>
        <v>1.4584573660060582</v>
      </c>
      <c r="O88" s="71">
        <f t="shared" si="7"/>
        <v>0.20904072450756891</v>
      </c>
      <c r="P88" s="3">
        <f t="shared" si="8"/>
        <v>0.20904072450756891</v>
      </c>
      <c r="Q88" s="2"/>
      <c r="R88" s="71">
        <f t="shared" si="9"/>
        <v>1266.2034957049848</v>
      </c>
      <c r="S88" s="2">
        <f t="shared" si="10"/>
        <v>0.18215328979378476</v>
      </c>
      <c r="T88" s="3">
        <f t="shared" si="11"/>
        <v>-1.1106633018772349</v>
      </c>
      <c r="U88" s="2"/>
      <c r="V88" s="71">
        <f t="shared" si="12"/>
        <v>1266.2034957049848</v>
      </c>
      <c r="W88" s="2">
        <f t="shared" si="13"/>
        <v>-0.26770825536145082</v>
      </c>
      <c r="X88" s="2">
        <f t="shared" si="14"/>
        <v>106.34701218835831</v>
      </c>
      <c r="Y88" s="2">
        <f t="shared" si="15"/>
        <v>19.114740485330863</v>
      </c>
      <c r="Z88" s="2">
        <f t="shared" si="16"/>
        <v>19.716056720861161</v>
      </c>
      <c r="AA88" s="3">
        <f t="shared" si="17"/>
        <v>1.0314582474186225</v>
      </c>
    </row>
    <row r="89" spans="1:27" ht="15.75" customHeight="1">
      <c r="A89" s="2">
        <f t="shared" si="1"/>
        <v>2.9034512453918601E-3</v>
      </c>
      <c r="B89" s="2">
        <f>Modellek!N38</f>
        <v>71.267700000000005</v>
      </c>
      <c r="C89" s="53">
        <v>1</v>
      </c>
      <c r="D89" s="77">
        <f>Modellek!L38</f>
        <v>0.32</v>
      </c>
      <c r="E89" s="77">
        <f>Modellek!M38</f>
        <v>0.66871400000000003</v>
      </c>
      <c r="F89" s="75">
        <f t="shared" si="2"/>
        <v>1.199587987230647</v>
      </c>
      <c r="G89" s="15">
        <f t="shared" si="3"/>
        <v>1.7420408275547392</v>
      </c>
      <c r="I89" s="71">
        <f t="shared" ref="I89:J89" si="48">1-D89</f>
        <v>0.67999999999999994</v>
      </c>
      <c r="J89" s="3">
        <f t="shared" si="48"/>
        <v>0.33128599999999997</v>
      </c>
      <c r="K89" s="16">
        <f t="shared" si="5"/>
        <v>0.32926137436727909</v>
      </c>
      <c r="L89" s="17">
        <f t="shared" si="6"/>
        <v>1.4796308709269055</v>
      </c>
      <c r="O89" s="71">
        <f t="shared" si="7"/>
        <v>0.16326467019638569</v>
      </c>
      <c r="P89" s="3">
        <f t="shared" si="8"/>
        <v>0.16326467019638569</v>
      </c>
      <c r="Q89" s="2"/>
      <c r="R89" s="71">
        <f t="shared" si="9"/>
        <v>1271.4959299730237</v>
      </c>
      <c r="S89" s="2">
        <f t="shared" si="10"/>
        <v>0.18197815386345617</v>
      </c>
      <c r="T89" s="3">
        <f t="shared" si="11"/>
        <v>-1.1109033926615182</v>
      </c>
      <c r="U89" s="2"/>
      <c r="V89" s="71">
        <f t="shared" si="12"/>
        <v>1271.4959299730237</v>
      </c>
      <c r="W89" s="2">
        <f t="shared" si="13"/>
        <v>-0.25314395817876356</v>
      </c>
      <c r="X89" s="2">
        <f t="shared" si="14"/>
        <v>106.12337481268278</v>
      </c>
      <c r="Y89" s="2">
        <f t="shared" si="15"/>
        <v>18.811791576047021</v>
      </c>
      <c r="Z89" s="2">
        <f t="shared" si="16"/>
        <v>19.411389845303347</v>
      </c>
      <c r="AA89" s="3">
        <f t="shared" si="17"/>
        <v>1.0318735335139366</v>
      </c>
    </row>
    <row r="90" spans="1:27" ht="15.75" customHeight="1">
      <c r="A90" s="2">
        <f t="shared" si="1"/>
        <v>2.903574329034785E-3</v>
      </c>
      <c r="B90" s="2">
        <f>Modellek!N39</f>
        <v>71.253100000000003</v>
      </c>
      <c r="C90" s="53">
        <v>1</v>
      </c>
      <c r="D90" s="77">
        <f>Modellek!L39</f>
        <v>0.33</v>
      </c>
      <c r="E90" s="77">
        <f>Modellek!M39</f>
        <v>0.66908699999999999</v>
      </c>
      <c r="F90" s="75">
        <f t="shared" si="2"/>
        <v>1.1990403379570234</v>
      </c>
      <c r="G90" s="15">
        <f t="shared" si="3"/>
        <v>1.6909659328817641</v>
      </c>
      <c r="I90" s="71">
        <f t="shared" ref="I90:J90" si="49">1-D90</f>
        <v>0.66999999999999993</v>
      </c>
      <c r="J90" s="3">
        <f t="shared" si="49"/>
        <v>0.33091300000000001</v>
      </c>
      <c r="K90" s="16">
        <f t="shared" si="5"/>
        <v>0.3290553234445599</v>
      </c>
      <c r="L90" s="17">
        <f t="shared" si="6"/>
        <v>1.5009634089181167</v>
      </c>
      <c r="O90" s="71">
        <f t="shared" si="7"/>
        <v>0.11919274902470953</v>
      </c>
      <c r="P90" s="3">
        <f t="shared" si="8"/>
        <v>0.11919274902470953</v>
      </c>
      <c r="Q90" s="2"/>
      <c r="R90" s="71">
        <f t="shared" si="9"/>
        <v>1275.4606011863709</v>
      </c>
      <c r="S90" s="2">
        <f t="shared" si="10"/>
        <v>0.18152151847948364</v>
      </c>
      <c r="T90" s="3">
        <f t="shared" si="11"/>
        <v>-1.1115293859870188</v>
      </c>
      <c r="U90" s="2"/>
      <c r="V90" s="71">
        <f t="shared" si="12"/>
        <v>1275.4606011863709</v>
      </c>
      <c r="W90" s="2">
        <f t="shared" si="13"/>
        <v>-0.23938180578345766</v>
      </c>
      <c r="X90" s="2">
        <f t="shared" si="14"/>
        <v>105.89973743700725</v>
      </c>
      <c r="Y90" s="2">
        <f t="shared" si="15"/>
        <v>18.516558219218513</v>
      </c>
      <c r="Z90" s="2">
        <f t="shared" si="16"/>
        <v>19.114412536471775</v>
      </c>
      <c r="AA90" s="76">
        <f t="shared" si="17"/>
        <v>1.0322875509679084</v>
      </c>
    </row>
    <row r="91" spans="1:27" ht="15.75" customHeight="1">
      <c r="A91" s="2">
        <f t="shared" si="1"/>
        <v>2.9037674059077733E-3</v>
      </c>
      <c r="B91" s="2">
        <f>Modellek!N40</f>
        <v>71.230199999999996</v>
      </c>
      <c r="C91" s="53">
        <v>1</v>
      </c>
      <c r="D91" s="77">
        <f>Modellek!L40</f>
        <v>0.34</v>
      </c>
      <c r="E91" s="77">
        <f>Modellek!M40</f>
        <v>0.669686</v>
      </c>
      <c r="F91" s="75">
        <f t="shared" si="2"/>
        <v>1.1981817492494777</v>
      </c>
      <c r="G91" s="15">
        <f t="shared" si="3"/>
        <v>1.6438780736863334</v>
      </c>
      <c r="I91" s="71">
        <f t="shared" ref="I91:J91" si="50">1-D91</f>
        <v>0.65999999999999992</v>
      </c>
      <c r="J91" s="3">
        <f t="shared" si="50"/>
        <v>0.330314</v>
      </c>
      <c r="K91" s="16">
        <f t="shared" si="5"/>
        <v>0.32873235314751598</v>
      </c>
      <c r="L91" s="17">
        <f t="shared" si="6"/>
        <v>1.5224414414457503</v>
      </c>
      <c r="O91" s="71">
        <f t="shared" si="7"/>
        <v>7.6742871701668061E-2</v>
      </c>
      <c r="P91" s="3">
        <f t="shared" si="8"/>
        <v>7.6742871701668061E-2</v>
      </c>
      <c r="Q91" s="2"/>
      <c r="R91" s="71">
        <f t="shared" si="9"/>
        <v>1278.1446356403649</v>
      </c>
      <c r="S91" s="2">
        <f t="shared" si="10"/>
        <v>0.18080519874520407</v>
      </c>
      <c r="T91" s="3">
        <f t="shared" si="11"/>
        <v>-1.1125113755696472</v>
      </c>
      <c r="U91" s="2"/>
      <c r="V91" s="71">
        <f t="shared" si="12"/>
        <v>1278.1446356403649</v>
      </c>
      <c r="W91" s="2">
        <f t="shared" si="13"/>
        <v>-0.2263759061663986</v>
      </c>
      <c r="X91" s="2">
        <f t="shared" si="14"/>
        <v>105.67610006133174</v>
      </c>
      <c r="Y91" s="2">
        <f t="shared" si="15"/>
        <v>18.228330895240404</v>
      </c>
      <c r="Z91" s="2">
        <f t="shared" si="16"/>
        <v>18.824416474740985</v>
      </c>
      <c r="AA91" s="3">
        <f t="shared" si="17"/>
        <v>1.0327010510685992</v>
      </c>
    </row>
    <row r="92" spans="1:27" ht="15.75" customHeight="1">
      <c r="A92" s="2">
        <f t="shared" si="1"/>
        <v>2.9040254439093292E-3</v>
      </c>
      <c r="B92" s="2">
        <f>Modellek!N41</f>
        <v>71.199600000000004</v>
      </c>
      <c r="C92" s="53">
        <v>1</v>
      </c>
      <c r="D92" s="77">
        <f>Modellek!L41</f>
        <v>0.35</v>
      </c>
      <c r="E92" s="77">
        <f>Modellek!M41</f>
        <v>0.67050500000000002</v>
      </c>
      <c r="F92" s="75">
        <f t="shared" si="2"/>
        <v>1.1970352183187665</v>
      </c>
      <c r="G92" s="15">
        <f t="shared" si="3"/>
        <v>1.6003944930870193</v>
      </c>
      <c r="I92" s="71">
        <f t="shared" ref="I92:J92" si="51">1-D92</f>
        <v>0.65</v>
      </c>
      <c r="J92" s="3">
        <f t="shared" si="51"/>
        <v>0.32949499999999998</v>
      </c>
      <c r="K92" s="16">
        <f t="shared" si="5"/>
        <v>0.32830120338614138</v>
      </c>
      <c r="L92" s="17">
        <f t="shared" si="6"/>
        <v>1.5440558224794587</v>
      </c>
      <c r="O92" s="71">
        <f t="shared" si="7"/>
        <v>3.5837551630014057E-2</v>
      </c>
      <c r="P92" s="3">
        <f t="shared" si="8"/>
        <v>3.5837551630014057E-2</v>
      </c>
      <c r="Q92" s="2"/>
      <c r="R92" s="71">
        <f t="shared" si="9"/>
        <v>1279.5997020673287</v>
      </c>
      <c r="S92" s="2">
        <f t="shared" si="10"/>
        <v>0.17984784829737097</v>
      </c>
      <c r="T92" s="3">
        <f t="shared" si="11"/>
        <v>-1.1138237889737193</v>
      </c>
      <c r="U92" s="2"/>
      <c r="V92" s="71">
        <f t="shared" si="12"/>
        <v>1279.5997020673287</v>
      </c>
      <c r="W92" s="2">
        <f t="shared" si="13"/>
        <v>-0.21408296745369707</v>
      </c>
      <c r="X92" s="2">
        <f t="shared" si="14"/>
        <v>105.45246268565622</v>
      </c>
      <c r="Y92" s="2">
        <f t="shared" si="15"/>
        <v>17.946500386875073</v>
      </c>
      <c r="Z92" s="2">
        <f t="shared" si="16"/>
        <v>18.540793269910239</v>
      </c>
      <c r="AA92" s="3">
        <f t="shared" si="17"/>
        <v>1.0331146947997614</v>
      </c>
    </row>
    <row r="93" spans="1:27" ht="15.75" customHeight="1">
      <c r="A93" s="2">
        <f t="shared" si="1"/>
        <v>2.9043434165359956E-3</v>
      </c>
      <c r="B93" s="2">
        <f>Modellek!N42</f>
        <v>71.161900000000003</v>
      </c>
      <c r="C93" s="53">
        <v>1</v>
      </c>
      <c r="D93" s="77">
        <f>Modellek!L42</f>
        <v>0.36</v>
      </c>
      <c r="E93" s="77">
        <f>Modellek!M42</f>
        <v>0.671539</v>
      </c>
      <c r="F93" s="75">
        <f t="shared" si="2"/>
        <v>1.1956238468369058</v>
      </c>
      <c r="G93" s="15">
        <f t="shared" si="3"/>
        <v>1.5601780744387972</v>
      </c>
      <c r="I93" s="71">
        <f t="shared" ref="I93:J93" si="52">1-D93</f>
        <v>0.64</v>
      </c>
      <c r="J93" s="3">
        <f t="shared" si="52"/>
        <v>0.328461</v>
      </c>
      <c r="K93" s="16">
        <f t="shared" si="5"/>
        <v>0.32777067175154617</v>
      </c>
      <c r="L93" s="17">
        <f t="shared" si="6"/>
        <v>1.5657908310021913</v>
      </c>
      <c r="O93" s="71">
        <f t="shared" si="7"/>
        <v>-3.5910546552865514E-3</v>
      </c>
      <c r="P93" s="3">
        <f t="shared" si="8"/>
        <v>3.5910546552865514E-3</v>
      </c>
      <c r="Q93" s="2"/>
      <c r="R93" s="71">
        <f t="shared" si="9"/>
        <v>1279.8675068031396</v>
      </c>
      <c r="S93" s="2">
        <f t="shared" si="10"/>
        <v>0.17866809672631626</v>
      </c>
      <c r="T93" s="3">
        <f t="shared" si="11"/>
        <v>-1.1154410866215552</v>
      </c>
      <c r="U93" s="2"/>
      <c r="V93" s="71">
        <f t="shared" si="12"/>
        <v>1279.8675068031396</v>
      </c>
      <c r="W93" s="2">
        <f t="shared" si="13"/>
        <v>-0.20246354060885954</v>
      </c>
      <c r="X93" s="2">
        <f t="shared" si="14"/>
        <v>105.22882530998069</v>
      </c>
      <c r="Y93" s="2">
        <f t="shared" si="15"/>
        <v>17.670457524361272</v>
      </c>
      <c r="Z93" s="2">
        <f t="shared" si="16"/>
        <v>18.262934460454289</v>
      </c>
      <c r="AA93" s="3">
        <f t="shared" si="17"/>
        <v>1.0335292357470769</v>
      </c>
    </row>
    <row r="94" spans="1:27" ht="15.75" customHeight="1">
      <c r="A94" s="2">
        <f t="shared" si="1"/>
        <v>2.9047163007159837E-3</v>
      </c>
      <c r="B94" s="2">
        <f>Modellek!N43</f>
        <v>71.117699999999999</v>
      </c>
      <c r="C94" s="53">
        <v>1</v>
      </c>
      <c r="D94" s="77">
        <f>Modellek!L43</f>
        <v>0.37</v>
      </c>
      <c r="E94" s="77">
        <f>Modellek!M43</f>
        <v>0.67278099999999996</v>
      </c>
      <c r="F94" s="75">
        <f t="shared" si="2"/>
        <v>1.193970799776275</v>
      </c>
      <c r="G94" s="15">
        <f t="shared" si="3"/>
        <v>1.5229242016368769</v>
      </c>
      <c r="I94" s="71">
        <f t="shared" ref="I94:J94" si="53">1-D94</f>
        <v>0.63</v>
      </c>
      <c r="J94" s="3">
        <f t="shared" si="53"/>
        <v>0.32721900000000004</v>
      </c>
      <c r="K94" s="16">
        <f t="shared" si="5"/>
        <v>0.32714959059705101</v>
      </c>
      <c r="L94" s="17">
        <f t="shared" si="6"/>
        <v>1.5876383557360934</v>
      </c>
      <c r="O94" s="71">
        <f t="shared" si="7"/>
        <v>-4.1615297647815797E-2</v>
      </c>
      <c r="P94" s="3">
        <f t="shared" si="8"/>
        <v>4.1615297647815797E-2</v>
      </c>
      <c r="Q94" s="2"/>
      <c r="R94" s="71">
        <f t="shared" si="9"/>
        <v>1278.9925161360159</v>
      </c>
      <c r="S94" s="2">
        <f t="shared" si="10"/>
        <v>0.17728455887259773</v>
      </c>
      <c r="T94" s="3">
        <f t="shared" si="11"/>
        <v>-1.117337749089911</v>
      </c>
      <c r="U94" s="2"/>
      <c r="V94" s="71">
        <f t="shared" si="12"/>
        <v>1278.9925161360159</v>
      </c>
      <c r="W94" s="2">
        <f t="shared" si="13"/>
        <v>-0.19147755406679995</v>
      </c>
      <c r="X94" s="2">
        <f t="shared" si="14"/>
        <v>105.00518793430518</v>
      </c>
      <c r="Y94" s="2">
        <f t="shared" si="15"/>
        <v>17.399593142604779</v>
      </c>
      <c r="Z94" s="2">
        <f t="shared" si="16"/>
        <v>17.990231512762591</v>
      </c>
      <c r="AA94" s="3">
        <f t="shared" si="17"/>
        <v>1.0339455276521134</v>
      </c>
    </row>
    <row r="95" spans="1:27" ht="15.75" customHeight="1">
      <c r="A95" s="2">
        <f t="shared" si="1"/>
        <v>2.9051416067699099E-3</v>
      </c>
      <c r="B95" s="2">
        <f>Modellek!N44</f>
        <v>71.067300000000003</v>
      </c>
      <c r="C95" s="53">
        <v>1</v>
      </c>
      <c r="D95" s="77">
        <f>Modellek!L44</f>
        <v>0.38</v>
      </c>
      <c r="E95" s="77">
        <f>Modellek!M44</f>
        <v>0.67422599999999999</v>
      </c>
      <c r="F95" s="75">
        <f t="shared" si="2"/>
        <v>1.1920880677746621</v>
      </c>
      <c r="G95" s="15">
        <f t="shared" si="3"/>
        <v>1.4883790848444338</v>
      </c>
      <c r="I95" s="71">
        <f t="shared" ref="I95:J95" si="54">1-D95</f>
        <v>0.62</v>
      </c>
      <c r="J95" s="3">
        <f t="shared" si="54"/>
        <v>0.32577400000000001</v>
      </c>
      <c r="K95" s="16">
        <f t="shared" si="5"/>
        <v>0.32644260155130272</v>
      </c>
      <c r="L95" s="17">
        <f t="shared" si="6"/>
        <v>1.6095997672696347</v>
      </c>
      <c r="O95" s="71">
        <f t="shared" si="7"/>
        <v>-7.8297891049398383E-2</v>
      </c>
      <c r="P95" s="3">
        <f t="shared" si="8"/>
        <v>7.8297891049398383E-2</v>
      </c>
      <c r="Q95" s="2"/>
      <c r="R95" s="71">
        <f t="shared" si="9"/>
        <v>1277.0378605875824</v>
      </c>
      <c r="S95" s="2">
        <f t="shared" si="10"/>
        <v>0.17570644827528453</v>
      </c>
      <c r="T95" s="3">
        <f t="shared" si="11"/>
        <v>-1.1195011449504606</v>
      </c>
      <c r="U95" s="2"/>
      <c r="V95" s="71">
        <f t="shared" si="12"/>
        <v>1277.0378605875824</v>
      </c>
      <c r="W95" s="2">
        <f t="shared" si="13"/>
        <v>-0.18108990178912085</v>
      </c>
      <c r="X95" s="2">
        <f t="shared" si="14"/>
        <v>104.78155055862965</v>
      </c>
      <c r="Y95" s="2">
        <f t="shared" si="15"/>
        <v>17.133598714842712</v>
      </c>
      <c r="Z95" s="2">
        <f t="shared" si="16"/>
        <v>17.722375820371497</v>
      </c>
      <c r="AA95" s="3">
        <f t="shared" si="17"/>
        <v>1.0343638902327466</v>
      </c>
    </row>
    <row r="96" spans="1:27" ht="15.75" customHeight="1">
      <c r="A96" s="2">
        <f t="shared" si="1"/>
        <v>2.9056126266302305E-3</v>
      </c>
      <c r="B96" s="2">
        <f>Modellek!N45</f>
        <v>71.011499999999998</v>
      </c>
      <c r="C96" s="53">
        <v>1</v>
      </c>
      <c r="D96" s="77">
        <f>Modellek!L45</f>
        <v>0.39</v>
      </c>
      <c r="E96" s="77">
        <f>Modellek!M45</f>
        <v>0.67586599999999997</v>
      </c>
      <c r="F96" s="75">
        <f t="shared" si="2"/>
        <v>1.1900063346769962</v>
      </c>
      <c r="G96" s="15">
        <f t="shared" si="3"/>
        <v>1.456286149989386</v>
      </c>
      <c r="I96" s="71">
        <f t="shared" ref="I96:J96" si="55">1-D96</f>
        <v>0.61</v>
      </c>
      <c r="J96" s="3">
        <f t="shared" si="55"/>
        <v>0.32413400000000003</v>
      </c>
      <c r="K96" s="16">
        <f t="shared" si="5"/>
        <v>0.32566136800742185</v>
      </c>
      <c r="L96" s="17">
        <f t="shared" si="6"/>
        <v>1.6316556561988165</v>
      </c>
      <c r="O96" s="71">
        <f t="shared" si="7"/>
        <v>-0.11370577725231956</v>
      </c>
      <c r="P96" s="3">
        <f t="shared" si="8"/>
        <v>0.11370577725231956</v>
      </c>
      <c r="Q96" s="2"/>
      <c r="R96" s="71">
        <f t="shared" si="9"/>
        <v>1274.019926513675</v>
      </c>
      <c r="S96" s="2">
        <f t="shared" si="10"/>
        <v>0.17395863036724957</v>
      </c>
      <c r="T96" s="3">
        <f t="shared" si="11"/>
        <v>-1.1218971859319791</v>
      </c>
      <c r="U96" s="2"/>
      <c r="V96" s="71">
        <f t="shared" si="12"/>
        <v>1274.019926513675</v>
      </c>
      <c r="W96" s="2">
        <f t="shared" si="13"/>
        <v>-0.17126343140055614</v>
      </c>
      <c r="X96" s="2">
        <f t="shared" si="14"/>
        <v>104.55791318295412</v>
      </c>
      <c r="Y96" s="2">
        <f t="shared" si="15"/>
        <v>16.871664555323196</v>
      </c>
      <c r="Z96" s="2">
        <f t="shared" si="16"/>
        <v>17.458558703183769</v>
      </c>
      <c r="AA96" s="3">
        <f t="shared" si="17"/>
        <v>1.0347857880848752</v>
      </c>
    </row>
    <row r="97" spans="1:27" ht="15.75" customHeight="1">
      <c r="A97" s="2">
        <f t="shared" si="1"/>
        <v>2.9061251819234362E-3</v>
      </c>
      <c r="B97" s="2">
        <f>Modellek!N46</f>
        <v>70.950800000000001</v>
      </c>
      <c r="C97" s="53">
        <v>1</v>
      </c>
      <c r="D97" s="77">
        <f>Modellek!L46</f>
        <v>0.4</v>
      </c>
      <c r="E97" s="77">
        <f>Modellek!M46</f>
        <v>0.67769800000000002</v>
      </c>
      <c r="F97" s="75">
        <f t="shared" si="2"/>
        <v>1.187745040049349</v>
      </c>
      <c r="G97" s="15">
        <f t="shared" si="3"/>
        <v>1.426438286729959</v>
      </c>
      <c r="I97" s="71">
        <f t="shared" ref="I97:J97" si="56">1-D97</f>
        <v>0.6</v>
      </c>
      <c r="J97" s="3">
        <f t="shared" si="56"/>
        <v>0.32230199999999998</v>
      </c>
      <c r="K97" s="16">
        <f t="shared" si="5"/>
        <v>0.3248133237735486</v>
      </c>
      <c r="L97" s="17">
        <f t="shared" si="6"/>
        <v>1.6537806816523972</v>
      </c>
      <c r="O97" s="71">
        <f t="shared" si="7"/>
        <v>-0.1478833603337425</v>
      </c>
      <c r="P97" s="3">
        <f t="shared" si="8"/>
        <v>0.1478833603337425</v>
      </c>
      <c r="Q97" s="2"/>
      <c r="R97" s="71">
        <f t="shared" si="9"/>
        <v>1269.9635668812575</v>
      </c>
      <c r="S97" s="2">
        <f t="shared" si="10"/>
        <v>0.1720565851547676</v>
      </c>
      <c r="T97" s="3">
        <f t="shared" si="11"/>
        <v>-1.1245046500656866</v>
      </c>
      <c r="U97" s="2"/>
      <c r="V97" s="71">
        <f t="shared" si="12"/>
        <v>1269.9635668812575</v>
      </c>
      <c r="W97" s="2">
        <f t="shared" si="13"/>
        <v>-0.16196951106062601</v>
      </c>
      <c r="X97" s="2">
        <f t="shared" si="14"/>
        <v>104.3342758072786</v>
      </c>
      <c r="Y97" s="2">
        <f t="shared" si="15"/>
        <v>16.613281544903494</v>
      </c>
      <c r="Z97" s="2">
        <f t="shared" si="16"/>
        <v>17.198271406680476</v>
      </c>
      <c r="AA97" s="3">
        <f t="shared" si="17"/>
        <v>1.0352121800979435</v>
      </c>
    </row>
    <row r="98" spans="1:27" ht="15.75" customHeight="1">
      <c r="A98" s="2">
        <f t="shared" si="1"/>
        <v>2.9066767819018679E-3</v>
      </c>
      <c r="B98" s="2">
        <f>Modellek!N47</f>
        <v>70.885499999999993</v>
      </c>
      <c r="C98" s="53">
        <v>1</v>
      </c>
      <c r="D98" s="77">
        <f>Modellek!L47</f>
        <v>0.41</v>
      </c>
      <c r="E98" s="77">
        <f>Modellek!M47</f>
        <v>0.67971400000000004</v>
      </c>
      <c r="F98" s="75">
        <f t="shared" si="2"/>
        <v>1.1853161481429935</v>
      </c>
      <c r="G98" s="15">
        <f t="shared" si="3"/>
        <v>1.3986471263278923</v>
      </c>
      <c r="I98" s="71">
        <f t="shared" ref="I98:J98" si="57">1-D98</f>
        <v>0.59000000000000008</v>
      </c>
      <c r="J98" s="3">
        <f t="shared" si="57"/>
        <v>0.32028599999999996</v>
      </c>
      <c r="K98" s="16">
        <f t="shared" si="5"/>
        <v>0.3239030942464074</v>
      </c>
      <c r="L98" s="17">
        <f t="shared" si="6"/>
        <v>1.6759877777075762</v>
      </c>
      <c r="O98" s="71">
        <f t="shared" si="7"/>
        <v>-0.18089727841796296</v>
      </c>
      <c r="P98" s="3">
        <f t="shared" si="8"/>
        <v>0.18089727841796296</v>
      </c>
      <c r="Q98" s="2"/>
      <c r="R98" s="71">
        <f t="shared" si="9"/>
        <v>1264.9292005250152</v>
      </c>
      <c r="S98" s="2">
        <f t="shared" si="10"/>
        <v>0.17000953068637339</v>
      </c>
      <c r="T98" s="3">
        <f t="shared" si="11"/>
        <v>-1.1273108997587662</v>
      </c>
      <c r="U98" s="2"/>
      <c r="V98" s="71">
        <f t="shared" si="12"/>
        <v>1264.9292005250152</v>
      </c>
      <c r="W98" s="2">
        <f t="shared" si="13"/>
        <v>-0.15317469793156893</v>
      </c>
      <c r="X98" s="2">
        <f t="shared" si="14"/>
        <v>104.11063843160309</v>
      </c>
      <c r="Y98" s="2">
        <f t="shared" si="15"/>
        <v>16.358140936537293</v>
      </c>
      <c r="Z98" s="2">
        <f t="shared" si="16"/>
        <v>16.94120510112117</v>
      </c>
      <c r="AA98" s="3">
        <f t="shared" si="17"/>
        <v>1.0356436692192543</v>
      </c>
    </row>
    <row r="99" spans="1:27" ht="15.75" customHeight="1">
      <c r="A99" s="2">
        <f t="shared" si="1"/>
        <v>2.9072640900554125E-3</v>
      </c>
      <c r="B99" s="2">
        <f>Modellek!N48</f>
        <v>70.816000000000003</v>
      </c>
      <c r="C99" s="53">
        <v>1</v>
      </c>
      <c r="D99" s="77">
        <f>Modellek!L48</f>
        <v>0.42</v>
      </c>
      <c r="E99" s="77">
        <f>Modellek!M48</f>
        <v>0.68191100000000004</v>
      </c>
      <c r="F99" s="75">
        <f t="shared" si="2"/>
        <v>1.182735320730351</v>
      </c>
      <c r="G99" s="15">
        <f t="shared" si="3"/>
        <v>1.3727480617092176</v>
      </c>
      <c r="I99" s="71">
        <f t="shared" ref="I99:J99" si="58">1-D99</f>
        <v>0.58000000000000007</v>
      </c>
      <c r="J99" s="3">
        <f t="shared" si="58"/>
        <v>0.31808899999999996</v>
      </c>
      <c r="K99" s="16">
        <f t="shared" si="5"/>
        <v>0.32293668590315278</v>
      </c>
      <c r="L99" s="17">
        <f t="shared" si="6"/>
        <v>1.6982564517593981</v>
      </c>
      <c r="O99" s="71">
        <f t="shared" si="7"/>
        <v>-0.212787492946128</v>
      </c>
      <c r="P99" s="3">
        <f t="shared" si="8"/>
        <v>0.212787492946128</v>
      </c>
      <c r="Q99" s="2"/>
      <c r="R99" s="71">
        <f t="shared" si="9"/>
        <v>1258.9442936306305</v>
      </c>
      <c r="S99" s="2">
        <f t="shared" si="10"/>
        <v>0.16782982431733184</v>
      </c>
      <c r="T99" s="3">
        <f t="shared" si="11"/>
        <v>-1.1302989938493793</v>
      </c>
      <c r="U99" s="2"/>
      <c r="V99" s="71">
        <f t="shared" si="12"/>
        <v>1258.9442936306305</v>
      </c>
      <c r="W99" s="2">
        <f t="shared" si="13"/>
        <v>-0.14485352911128893</v>
      </c>
      <c r="X99" s="2">
        <f t="shared" si="14"/>
        <v>103.88700105592756</v>
      </c>
      <c r="Y99" s="2">
        <f t="shared" si="15"/>
        <v>16.105833655053992</v>
      </c>
      <c r="Z99" s="2">
        <f t="shared" si="16"/>
        <v>16.686950880734116</v>
      </c>
      <c r="AA99" s="3">
        <f t="shared" si="17"/>
        <v>1.0360811640133742</v>
      </c>
    </row>
    <row r="100" spans="1:27" ht="15.75" customHeight="1">
      <c r="A100" s="2">
        <f t="shared" si="1"/>
        <v>2.9078837672332097E-3</v>
      </c>
      <c r="B100" s="2">
        <f>Modellek!N49</f>
        <v>70.742699999999999</v>
      </c>
      <c r="C100" s="53">
        <v>1</v>
      </c>
      <c r="D100" s="77">
        <f>Modellek!L49</f>
        <v>0.43</v>
      </c>
      <c r="E100" s="77">
        <f>Modellek!M49</f>
        <v>0.68428199999999995</v>
      </c>
      <c r="F100" s="75">
        <f t="shared" si="2"/>
        <v>1.1800181676988248</v>
      </c>
      <c r="G100" s="15">
        <f t="shared" si="3"/>
        <v>1.3485838878865912</v>
      </c>
      <c r="I100" s="71">
        <f t="shared" ref="I100:J100" si="59">1-D100</f>
        <v>0.57000000000000006</v>
      </c>
      <c r="J100" s="3">
        <f t="shared" si="59"/>
        <v>0.31571800000000005</v>
      </c>
      <c r="K100" s="16">
        <f t="shared" si="5"/>
        <v>0.32192007590620569</v>
      </c>
      <c r="L100" s="17">
        <f t="shared" si="6"/>
        <v>1.7205861626087484</v>
      </c>
      <c r="O100" s="71">
        <f t="shared" si="7"/>
        <v>-0.24360995502490029</v>
      </c>
      <c r="P100" s="3">
        <f t="shared" si="8"/>
        <v>0.24360995502490029</v>
      </c>
      <c r="Q100" s="2"/>
      <c r="R100" s="71">
        <f t="shared" si="9"/>
        <v>1252.0467968229577</v>
      </c>
      <c r="S100" s="2">
        <f t="shared" si="10"/>
        <v>0.16552983471398705</v>
      </c>
      <c r="T100" s="3">
        <f t="shared" si="11"/>
        <v>-1.1334519757187052</v>
      </c>
      <c r="U100" s="2"/>
      <c r="V100" s="71">
        <f t="shared" si="12"/>
        <v>1252.0467968229577</v>
      </c>
      <c r="W100" s="2">
        <f t="shared" si="13"/>
        <v>-0.13697705291008133</v>
      </c>
      <c r="X100" s="2">
        <f t="shared" si="14"/>
        <v>103.66336368025205</v>
      </c>
      <c r="Y100" s="2">
        <f t="shared" si="15"/>
        <v>15.855950504250128</v>
      </c>
      <c r="Z100" s="2">
        <f t="shared" si="16"/>
        <v>16.435099762896755</v>
      </c>
      <c r="AA100" s="3">
        <f t="shared" si="17"/>
        <v>1.0365256727114145</v>
      </c>
    </row>
    <row r="101" spans="1:27" ht="15.75" customHeight="1">
      <c r="A101" s="2">
        <f t="shared" si="1"/>
        <v>2.9085333168128646E-3</v>
      </c>
      <c r="B101" s="2">
        <f>Modellek!N50</f>
        <v>70.665899999999993</v>
      </c>
      <c r="C101" s="53">
        <v>1</v>
      </c>
      <c r="D101" s="77">
        <f>Modellek!L50</f>
        <v>0.44</v>
      </c>
      <c r="E101" s="77">
        <f>Modellek!M50</f>
        <v>0.68682200000000004</v>
      </c>
      <c r="F101" s="75">
        <f t="shared" si="2"/>
        <v>1.1771765359145061</v>
      </c>
      <c r="G101" s="15">
        <f t="shared" si="3"/>
        <v>1.326019541917252</v>
      </c>
      <c r="I101" s="71">
        <f t="shared" ref="I101:J101" si="60">1-D101</f>
        <v>0.56000000000000005</v>
      </c>
      <c r="J101" s="3">
        <f t="shared" si="60"/>
        <v>0.31317799999999996</v>
      </c>
      <c r="K101" s="16">
        <f t="shared" si="5"/>
        <v>0.32085782285653341</v>
      </c>
      <c r="L101" s="17">
        <f t="shared" si="6"/>
        <v>1.7429727085740614</v>
      </c>
      <c r="O101" s="71">
        <f t="shared" si="7"/>
        <v>-0.27341047953460629</v>
      </c>
      <c r="P101" s="3">
        <f t="shared" si="8"/>
        <v>0.27341047953460629</v>
      </c>
      <c r="Q101" s="2"/>
      <c r="R101" s="71">
        <f t="shared" si="9"/>
        <v>1244.2743876658722</v>
      </c>
      <c r="S101" s="2">
        <f t="shared" si="10"/>
        <v>0.16311880506377477</v>
      </c>
      <c r="T101" s="3">
        <f t="shared" si="11"/>
        <v>-1.1367571734199657</v>
      </c>
      <c r="U101" s="2"/>
      <c r="V101" s="71">
        <f t="shared" si="12"/>
        <v>1244.2743876658722</v>
      </c>
      <c r="W101" s="2">
        <f t="shared" si="13"/>
        <v>-0.12952024519850852</v>
      </c>
      <c r="X101" s="2">
        <f t="shared" si="14"/>
        <v>103.43972630457652</v>
      </c>
      <c r="Y101" s="2">
        <f t="shared" si="15"/>
        <v>15.608182410091583</v>
      </c>
      <c r="Z101" s="2">
        <f t="shared" si="16"/>
        <v>16.185342687304342</v>
      </c>
      <c r="AA101" s="3">
        <f t="shared" si="17"/>
        <v>1.0369780581779715</v>
      </c>
    </row>
    <row r="102" spans="1:27" ht="15.75" customHeight="1">
      <c r="A102" s="2">
        <f t="shared" si="1"/>
        <v>2.9092093932552889E-3</v>
      </c>
      <c r="B102" s="2">
        <f>Modellek!N51</f>
        <v>70.585999999999999</v>
      </c>
      <c r="C102" s="53">
        <v>1</v>
      </c>
      <c r="D102" s="77">
        <f>Modellek!L51</f>
        <v>0.45</v>
      </c>
      <c r="E102" s="77">
        <f>Modellek!M51</f>
        <v>0.68952800000000003</v>
      </c>
      <c r="F102" s="75">
        <f t="shared" si="2"/>
        <v>1.1742259110800084</v>
      </c>
      <c r="G102" s="15">
        <f t="shared" si="3"/>
        <v>1.3049315553215033</v>
      </c>
      <c r="I102" s="71">
        <f t="shared" ref="I102:J102" si="61">1-D102</f>
        <v>0.55000000000000004</v>
      </c>
      <c r="J102" s="3">
        <f t="shared" si="61"/>
        <v>0.31047199999999997</v>
      </c>
      <c r="K102" s="16">
        <f t="shared" si="5"/>
        <v>0.31975583408456659</v>
      </c>
      <c r="L102" s="17">
        <f t="shared" si="6"/>
        <v>1.765392481643516</v>
      </c>
      <c r="O102" s="71">
        <f t="shared" si="7"/>
        <v>-0.30222244349830729</v>
      </c>
      <c r="P102" s="3">
        <f t="shared" si="8"/>
        <v>0.30222244349830729</v>
      </c>
      <c r="Q102" s="2"/>
      <c r="R102" s="71">
        <f t="shared" si="9"/>
        <v>1235.6444992809922</v>
      </c>
      <c r="S102" s="2">
        <f t="shared" si="10"/>
        <v>0.16060913141180697</v>
      </c>
      <c r="T102" s="3">
        <f t="shared" si="11"/>
        <v>-1.1401975929208594</v>
      </c>
      <c r="U102" s="2"/>
      <c r="V102" s="71">
        <f t="shared" si="12"/>
        <v>1235.6444992809922</v>
      </c>
      <c r="W102" s="2">
        <f t="shared" si="13"/>
        <v>-0.12246163167737925</v>
      </c>
      <c r="X102" s="2">
        <f t="shared" si="14"/>
        <v>103.216088928901</v>
      </c>
      <c r="Y102" s="2">
        <f t="shared" si="15"/>
        <v>15.362119909533803</v>
      </c>
      <c r="Z102" s="2">
        <f t="shared" si="16"/>
        <v>15.937270515128546</v>
      </c>
      <c r="AA102" s="3">
        <f t="shared" si="17"/>
        <v>1.0374395336699462</v>
      </c>
    </row>
    <row r="103" spans="1:27" ht="15.75" customHeight="1">
      <c r="A103" s="2">
        <f t="shared" si="1"/>
        <v>2.9099094930850372E-3</v>
      </c>
      <c r="B103" s="2">
        <f>Modellek!N52</f>
        <v>70.503299999999996</v>
      </c>
      <c r="C103" s="53">
        <v>1</v>
      </c>
      <c r="D103" s="77">
        <f>Modellek!L52</f>
        <v>0.46</v>
      </c>
      <c r="E103" s="77">
        <f>Modellek!M52</f>
        <v>0.69239300000000004</v>
      </c>
      <c r="F103" s="75">
        <f t="shared" si="2"/>
        <v>1.1711780075298301</v>
      </c>
      <c r="G103" s="15">
        <f t="shared" si="3"/>
        <v>1.2852035849680226</v>
      </c>
      <c r="I103" s="71">
        <f t="shared" ref="I103:J103" si="62">1-D103</f>
        <v>0.54</v>
      </c>
      <c r="J103" s="3">
        <f t="shared" si="62"/>
        <v>0.30760699999999996</v>
      </c>
      <c r="K103" s="16">
        <f t="shared" si="5"/>
        <v>0.31861859384054642</v>
      </c>
      <c r="L103" s="17">
        <f t="shared" si="6"/>
        <v>1.7878510658347573</v>
      </c>
      <c r="O103" s="71">
        <f t="shared" si="7"/>
        <v>-0.33009723908906824</v>
      </c>
      <c r="P103" s="3">
        <f t="shared" si="8"/>
        <v>0.33009723908906824</v>
      </c>
      <c r="Q103" s="2"/>
      <c r="R103" s="71">
        <f t="shared" si="9"/>
        <v>1226.1949905571162</v>
      </c>
      <c r="S103" s="2">
        <f t="shared" si="10"/>
        <v>0.15801008632475919</v>
      </c>
      <c r="T103" s="3">
        <f t="shared" si="11"/>
        <v>-1.1437605221276916</v>
      </c>
      <c r="U103" s="2"/>
      <c r="V103" s="71">
        <f t="shared" si="12"/>
        <v>1226.1949905571162</v>
      </c>
      <c r="W103" s="2">
        <f t="shared" si="13"/>
        <v>-0.11577639545155985</v>
      </c>
      <c r="X103" s="2">
        <f t="shared" si="14"/>
        <v>102.99245155322548</v>
      </c>
      <c r="Y103" s="2">
        <f t="shared" si="15"/>
        <v>15.11745365045017</v>
      </c>
      <c r="Z103" s="2">
        <f t="shared" si="16"/>
        <v>15.690574028165145</v>
      </c>
      <c r="AA103" s="3">
        <f t="shared" si="17"/>
        <v>1.0379111714821039</v>
      </c>
    </row>
    <row r="104" spans="1:27" ht="15.75" customHeight="1">
      <c r="A104" s="2">
        <f t="shared" si="1"/>
        <v>2.9106319564103761E-3</v>
      </c>
      <c r="B104" s="2">
        <f>Modellek!N53</f>
        <v>70.418000000000006</v>
      </c>
      <c r="C104" s="53">
        <v>1</v>
      </c>
      <c r="D104" s="77">
        <f>Modellek!L53</f>
        <v>0.47</v>
      </c>
      <c r="E104" s="77">
        <f>Modellek!M53</f>
        <v>0.69541399999999998</v>
      </c>
      <c r="F104" s="75">
        <f t="shared" si="2"/>
        <v>1.1680407965637396</v>
      </c>
      <c r="G104" s="15">
        <f t="shared" si="3"/>
        <v>1.2667402197525961</v>
      </c>
      <c r="I104" s="71">
        <f t="shared" ref="I104:J104" si="63">1-D104</f>
        <v>0.53</v>
      </c>
      <c r="J104" s="3">
        <f t="shared" si="63"/>
        <v>0.30458600000000002</v>
      </c>
      <c r="K104" s="16">
        <f t="shared" si="5"/>
        <v>0.31744917893486996</v>
      </c>
      <c r="L104" s="17">
        <f t="shared" si="6"/>
        <v>1.8103388012090065</v>
      </c>
      <c r="O104" s="71">
        <f t="shared" si="7"/>
        <v>-0.35706716614551598</v>
      </c>
      <c r="P104" s="3">
        <f t="shared" si="8"/>
        <v>0.35706716614551598</v>
      </c>
      <c r="Q104" s="2"/>
      <c r="R104" s="71">
        <f t="shared" si="9"/>
        <v>1215.9582596797968</v>
      </c>
      <c r="S104" s="2">
        <f t="shared" si="10"/>
        <v>0.15532781236089274</v>
      </c>
      <c r="T104" s="3">
        <f t="shared" si="11"/>
        <v>-1.1474375398082419</v>
      </c>
      <c r="U104" s="2"/>
      <c r="V104" s="71">
        <f t="shared" si="12"/>
        <v>1215.9582596797968</v>
      </c>
      <c r="W104" s="2">
        <f t="shared" si="13"/>
        <v>-0.10944538162755513</v>
      </c>
      <c r="X104" s="2">
        <f t="shared" si="14"/>
        <v>102.76881417754996</v>
      </c>
      <c r="Y104" s="2">
        <f t="shared" si="15"/>
        <v>14.873974417315015</v>
      </c>
      <c r="Z104" s="2">
        <f t="shared" si="16"/>
        <v>15.445043927970175</v>
      </c>
      <c r="AA104" s="3">
        <f t="shared" si="17"/>
        <v>1.0383938747393817</v>
      </c>
    </row>
    <row r="105" spans="1:27" ht="15.75" customHeight="1">
      <c r="A105" s="2">
        <f t="shared" si="1"/>
        <v>2.9113734258567809E-3</v>
      </c>
      <c r="B105" s="2">
        <f>Modellek!N54</f>
        <v>70.330500000000001</v>
      </c>
      <c r="C105" s="53">
        <v>1</v>
      </c>
      <c r="D105" s="77">
        <f>Modellek!L54</f>
        <v>0.48</v>
      </c>
      <c r="E105" s="77">
        <f>Modellek!M54</f>
        <v>0.69858600000000004</v>
      </c>
      <c r="F105" s="75">
        <f t="shared" si="2"/>
        <v>1.1648295372227599</v>
      </c>
      <c r="G105" s="15">
        <f t="shared" si="3"/>
        <v>1.2494424750509003</v>
      </c>
      <c r="I105" s="71">
        <f t="shared" ref="I105:J105" si="64">1-D105</f>
        <v>0.52</v>
      </c>
      <c r="J105" s="3">
        <f t="shared" si="64"/>
        <v>0.30141399999999996</v>
      </c>
      <c r="K105" s="16">
        <f t="shared" si="5"/>
        <v>0.31625337009859272</v>
      </c>
      <c r="L105" s="17">
        <f t="shared" si="6"/>
        <v>1.8328415204290243</v>
      </c>
      <c r="O105" s="71">
        <f t="shared" si="7"/>
        <v>-0.3831700741391299</v>
      </c>
      <c r="P105" s="3">
        <f t="shared" si="8"/>
        <v>0.3831700741391299</v>
      </c>
      <c r="Q105" s="2"/>
      <c r="R105" s="71">
        <f t="shared" si="9"/>
        <v>1204.9495043951381</v>
      </c>
      <c r="S105" s="2">
        <f t="shared" si="10"/>
        <v>0.15257475633138765</v>
      </c>
      <c r="T105" s="3">
        <f t="shared" si="11"/>
        <v>-1.1512115825589486</v>
      </c>
      <c r="U105" s="2"/>
      <c r="V105" s="71">
        <f t="shared" si="12"/>
        <v>1204.9495043951381</v>
      </c>
      <c r="W105" s="2">
        <f t="shared" si="13"/>
        <v>-0.10344826948079777</v>
      </c>
      <c r="X105" s="2">
        <f t="shared" si="14"/>
        <v>102.54517680187442</v>
      </c>
      <c r="Y105" s="2">
        <f t="shared" si="15"/>
        <v>14.631272296515087</v>
      </c>
      <c r="Z105" s="2">
        <f t="shared" si="16"/>
        <v>15.200270834984849</v>
      </c>
      <c r="AA105" s="3">
        <f t="shared" si="17"/>
        <v>1.0388892043657261</v>
      </c>
    </row>
    <row r="106" spans="1:27" ht="15.75" customHeight="1">
      <c r="A106" s="2">
        <f t="shared" si="1"/>
        <v>2.9121322341004864E-3</v>
      </c>
      <c r="B106" s="2">
        <f>Modellek!N55</f>
        <v>70.241</v>
      </c>
      <c r="C106" s="53">
        <v>1</v>
      </c>
      <c r="D106" s="77">
        <f>Modellek!L55</f>
        <v>0.49</v>
      </c>
      <c r="E106" s="77">
        <f>Modellek!M55</f>
        <v>0.70190399999999997</v>
      </c>
      <c r="F106" s="75">
        <f t="shared" si="2"/>
        <v>1.1615520589580595</v>
      </c>
      <c r="G106" s="15">
        <f t="shared" si="3"/>
        <v>1.2332268121861811</v>
      </c>
      <c r="I106" s="71">
        <f t="shared" ref="I106:J106" si="65">1-D106</f>
        <v>0.51</v>
      </c>
      <c r="J106" s="3">
        <f t="shared" si="65"/>
        <v>0.29809600000000003</v>
      </c>
      <c r="K106" s="16">
        <f t="shared" si="5"/>
        <v>0.31503416504469367</v>
      </c>
      <c r="L106" s="17">
        <f t="shared" si="6"/>
        <v>1.8553605470104833</v>
      </c>
      <c r="O106" s="71">
        <f t="shared" si="7"/>
        <v>-0.40844488338379131</v>
      </c>
      <c r="P106" s="3">
        <f t="shared" si="8"/>
        <v>0.40844488338379131</v>
      </c>
      <c r="Q106" s="2"/>
      <c r="R106" s="71">
        <f t="shared" si="9"/>
        <v>1193.2019580108013</v>
      </c>
      <c r="S106" s="2">
        <f t="shared" si="10"/>
        <v>0.149757092678556</v>
      </c>
      <c r="T106" s="3">
        <f t="shared" si="11"/>
        <v>-1.1550741855785693</v>
      </c>
      <c r="U106" s="2"/>
      <c r="V106" s="71">
        <f t="shared" si="12"/>
        <v>1193.2019580108013</v>
      </c>
      <c r="W106" s="2">
        <f t="shared" si="13"/>
        <v>-9.7765809952439608E-2</v>
      </c>
      <c r="X106" s="2">
        <f t="shared" si="14"/>
        <v>102.32153942619891</v>
      </c>
      <c r="Y106" s="2">
        <f t="shared" si="15"/>
        <v>14.389137776790482</v>
      </c>
      <c r="Z106" s="2">
        <f t="shared" si="16"/>
        <v>14.956045287649488</v>
      </c>
      <c r="AA106" s="3">
        <f t="shared" si="17"/>
        <v>1.0393982961073194</v>
      </c>
    </row>
    <row r="107" spans="1:27" ht="15.75" customHeight="1">
      <c r="A107" s="2">
        <f t="shared" si="1"/>
        <v>2.912907559461182E-3</v>
      </c>
      <c r="B107" s="2">
        <f>Modellek!N56</f>
        <v>70.149600000000007</v>
      </c>
      <c r="C107" s="53">
        <v>1</v>
      </c>
      <c r="D107" s="77">
        <f>Modellek!L56</f>
        <v>0.5</v>
      </c>
      <c r="E107" s="77">
        <f>Modellek!M56</f>
        <v>0.70536500000000002</v>
      </c>
      <c r="F107" s="75">
        <f t="shared" si="2"/>
        <v>1.1582124868316208</v>
      </c>
      <c r="G107" s="15">
        <f t="shared" si="3"/>
        <v>1.2180234767276257</v>
      </c>
      <c r="I107" s="71">
        <f t="shared" ref="I107:J107" si="66">1-D107</f>
        <v>0.5</v>
      </c>
      <c r="J107" s="3">
        <f t="shared" si="66"/>
        <v>0.29463499999999998</v>
      </c>
      <c r="K107" s="16">
        <f t="shared" si="5"/>
        <v>0.31379317544799845</v>
      </c>
      <c r="L107" s="17">
        <f t="shared" si="6"/>
        <v>1.8778929757114915</v>
      </c>
      <c r="O107" s="71">
        <f t="shared" si="7"/>
        <v>-0.43292094680375803</v>
      </c>
      <c r="P107" s="3">
        <f t="shared" si="8"/>
        <v>0.43292094680375803</v>
      </c>
      <c r="Q107" s="2"/>
      <c r="R107" s="71">
        <f t="shared" si="9"/>
        <v>1180.7508142294482</v>
      </c>
      <c r="S107" s="2">
        <f t="shared" si="10"/>
        <v>0.14687785699096279</v>
      </c>
      <c r="T107" s="3">
        <f t="shared" si="11"/>
        <v>-1.1590211870140306</v>
      </c>
      <c r="U107" s="2"/>
      <c r="V107" s="71">
        <f t="shared" si="12"/>
        <v>1180.7508142294482</v>
      </c>
      <c r="W107" s="2">
        <f t="shared" si="13"/>
        <v>-9.2381747690279931E-2</v>
      </c>
      <c r="X107" s="2">
        <f t="shared" si="14"/>
        <v>102.09790205052337</v>
      </c>
      <c r="Y107" s="2">
        <f t="shared" si="15"/>
        <v>14.147461516857481</v>
      </c>
      <c r="Z107" s="2">
        <f t="shared" si="16"/>
        <v>14.712257741505084</v>
      </c>
      <c r="AA107" s="3">
        <f t="shared" si="17"/>
        <v>1.0399220894840122</v>
      </c>
    </row>
    <row r="108" spans="1:27" ht="15.75" customHeight="1">
      <c r="A108" s="2">
        <f t="shared" si="1"/>
        <v>2.9136960321578809E-3</v>
      </c>
      <c r="B108" s="2">
        <f>Modellek!N57</f>
        <v>70.056700000000006</v>
      </c>
      <c r="C108" s="53">
        <v>1</v>
      </c>
      <c r="D108" s="77">
        <f>Modellek!L57</f>
        <v>0.51</v>
      </c>
      <c r="E108" s="77">
        <f>Modellek!M57</f>
        <v>0.70896400000000004</v>
      </c>
      <c r="F108" s="75">
        <f t="shared" si="2"/>
        <v>1.1548258453198879</v>
      </c>
      <c r="G108" s="15">
        <f t="shared" si="3"/>
        <v>1.2037533588547393</v>
      </c>
      <c r="I108" s="71">
        <f t="shared" ref="I108:J108" si="67">1-D108</f>
        <v>0.49</v>
      </c>
      <c r="J108" s="3">
        <f t="shared" si="67"/>
        <v>0.29103599999999996</v>
      </c>
      <c r="K108" s="16">
        <f t="shared" si="5"/>
        <v>0.31253605180167254</v>
      </c>
      <c r="L108" s="17">
        <f t="shared" si="6"/>
        <v>1.9004240214343959</v>
      </c>
      <c r="O108" s="71">
        <f t="shared" si="7"/>
        <v>-0.45663255599770325</v>
      </c>
      <c r="P108" s="3">
        <f t="shared" si="8"/>
        <v>0.45663255599770325</v>
      </c>
      <c r="Q108" s="2"/>
      <c r="R108" s="71">
        <f t="shared" si="9"/>
        <v>1167.6037677315485</v>
      </c>
      <c r="S108" s="2">
        <f t="shared" si="10"/>
        <v>0.14394954933199197</v>
      </c>
      <c r="T108" s="3">
        <f t="shared" si="11"/>
        <v>-1.1630354506944469</v>
      </c>
      <c r="U108" s="2"/>
      <c r="V108" s="71">
        <f t="shared" si="12"/>
        <v>1167.6037677315485</v>
      </c>
      <c r="W108" s="2">
        <f t="shared" si="13"/>
        <v>-8.7278673789935424E-2</v>
      </c>
      <c r="X108" s="2">
        <f t="shared" si="14"/>
        <v>101.87426467484786</v>
      </c>
      <c r="Y108" s="2">
        <f t="shared" si="15"/>
        <v>13.905833132535809</v>
      </c>
      <c r="Z108" s="2">
        <f t="shared" si="16"/>
        <v>14.468498568283565</v>
      </c>
      <c r="AA108" s="3">
        <f t="shared" si="17"/>
        <v>1.0404625476506886</v>
      </c>
    </row>
    <row r="109" spans="1:27" ht="15.75" customHeight="1">
      <c r="A109" s="2">
        <f t="shared" si="1"/>
        <v>2.9144976732107825E-3</v>
      </c>
      <c r="B109" s="2">
        <f>Modellek!N58</f>
        <v>69.962299999999999</v>
      </c>
      <c r="C109" s="53">
        <v>1</v>
      </c>
      <c r="D109" s="77">
        <f>Modellek!L58</f>
        <v>0.52</v>
      </c>
      <c r="E109" s="77">
        <f>Modellek!M58</f>
        <v>0.71269899999999997</v>
      </c>
      <c r="F109" s="75">
        <f t="shared" si="2"/>
        <v>1.1513924995861617</v>
      </c>
      <c r="G109" s="15">
        <f t="shared" si="3"/>
        <v>1.1903629739577231</v>
      </c>
      <c r="I109" s="71">
        <f t="shared" ref="I109:J109" si="68">1-D109</f>
        <v>0.48</v>
      </c>
      <c r="J109" s="3">
        <f t="shared" si="68"/>
        <v>0.28730100000000003</v>
      </c>
      <c r="K109" s="16">
        <f t="shared" si="5"/>
        <v>0.31126298896730226</v>
      </c>
      <c r="L109" s="17">
        <f t="shared" si="6"/>
        <v>1.9229518806133299</v>
      </c>
      <c r="O109" s="71">
        <f t="shared" si="7"/>
        <v>-0.47960316246477341</v>
      </c>
      <c r="P109" s="3">
        <f t="shared" si="8"/>
        <v>0.47960316246477341</v>
      </c>
      <c r="Q109" s="2"/>
      <c r="R109" s="71">
        <f t="shared" si="9"/>
        <v>1153.7992668684051</v>
      </c>
      <c r="S109" s="2">
        <f t="shared" si="10"/>
        <v>0.14097207906965742</v>
      </c>
      <c r="T109" s="3">
        <f t="shared" si="11"/>
        <v>-1.167117100452105</v>
      </c>
      <c r="U109" s="2"/>
      <c r="V109" s="71">
        <f t="shared" si="12"/>
        <v>1153.7992668684051</v>
      </c>
      <c r="W109" s="2">
        <f t="shared" si="13"/>
        <v>-8.244292837090228E-2</v>
      </c>
      <c r="X109" s="2">
        <f t="shared" si="14"/>
        <v>101.65062729917233</v>
      </c>
      <c r="Y109" s="2">
        <f t="shared" si="15"/>
        <v>13.66424331398839</v>
      </c>
      <c r="Z109" s="2">
        <f t="shared" si="16"/>
        <v>14.224758054985784</v>
      </c>
      <c r="AA109" s="3">
        <f t="shared" si="17"/>
        <v>1.0410205474329912</v>
      </c>
    </row>
    <row r="110" spans="1:27" ht="15.75" customHeight="1">
      <c r="A110" s="2">
        <f t="shared" si="1"/>
        <v>2.9153091043937207E-3</v>
      </c>
      <c r="B110" s="2">
        <f>Modellek!N59</f>
        <v>69.866799999999998</v>
      </c>
      <c r="C110" s="53">
        <v>1</v>
      </c>
      <c r="D110" s="77">
        <f>Modellek!L59</f>
        <v>0.53</v>
      </c>
      <c r="E110" s="77">
        <f>Modellek!M59</f>
        <v>0.71656500000000001</v>
      </c>
      <c r="F110" s="75">
        <f t="shared" si="2"/>
        <v>1.1479273162696562</v>
      </c>
      <c r="G110" s="15">
        <f t="shared" si="3"/>
        <v>1.1777831355697679</v>
      </c>
      <c r="I110" s="71">
        <f t="shared" ref="I110:J110" si="69">1-D110</f>
        <v>0.47</v>
      </c>
      <c r="J110" s="3">
        <f t="shared" si="69"/>
        <v>0.28343499999999999</v>
      </c>
      <c r="K110" s="16">
        <f t="shared" si="5"/>
        <v>0.30997955026907625</v>
      </c>
      <c r="L110" s="17">
        <f t="shared" si="6"/>
        <v>1.9454612117666612</v>
      </c>
      <c r="O110" s="71">
        <f t="shared" si="7"/>
        <v>-0.50186510299247</v>
      </c>
      <c r="P110" s="3">
        <f t="shared" si="8"/>
        <v>0.50186510299247</v>
      </c>
      <c r="Q110" s="2"/>
      <c r="R110" s="71">
        <f t="shared" si="9"/>
        <v>1139.340896763975</v>
      </c>
      <c r="S110" s="2">
        <f t="shared" si="10"/>
        <v>0.13795798253904162</v>
      </c>
      <c r="T110" s="3">
        <f t="shared" si="11"/>
        <v>-1.1712489505528025</v>
      </c>
      <c r="U110" s="2"/>
      <c r="V110" s="71">
        <f t="shared" si="12"/>
        <v>1139.340896763975</v>
      </c>
      <c r="W110" s="2">
        <f t="shared" si="13"/>
        <v>-7.7858704767538367E-2</v>
      </c>
      <c r="X110" s="2">
        <f t="shared" si="14"/>
        <v>101.42698992349682</v>
      </c>
      <c r="Y110" s="2">
        <f t="shared" si="15"/>
        <v>13.422281355524609</v>
      </c>
      <c r="Z110" s="2">
        <f t="shared" si="16"/>
        <v>13.980626402947394</v>
      </c>
      <c r="AA110" s="3">
        <f t="shared" si="17"/>
        <v>1.0415983715907557</v>
      </c>
    </row>
    <row r="111" spans="1:27" ht="15.75" customHeight="1">
      <c r="A111" s="2">
        <f t="shared" si="1"/>
        <v>2.9161303416946568E-3</v>
      </c>
      <c r="B111" s="2">
        <f>Modellek!N60</f>
        <v>69.770200000000003</v>
      </c>
      <c r="C111" s="53">
        <v>1</v>
      </c>
      <c r="D111" s="77">
        <f>Modellek!L60</f>
        <v>0.54</v>
      </c>
      <c r="E111" s="77">
        <f>Modellek!M60</f>
        <v>0.72055800000000003</v>
      </c>
      <c r="F111" s="75">
        <f t="shared" si="2"/>
        <v>1.1444305656342288</v>
      </c>
      <c r="G111" s="15">
        <f t="shared" si="3"/>
        <v>1.1659655961103919</v>
      </c>
      <c r="I111" s="71">
        <f t="shared" ref="I111:J111" si="70">1-D111</f>
        <v>0.45999999999999996</v>
      </c>
      <c r="J111" s="3">
        <f t="shared" si="70"/>
        <v>0.27944199999999997</v>
      </c>
      <c r="K111" s="16">
        <f t="shared" si="5"/>
        <v>0.30868587796589247</v>
      </c>
      <c r="L111" s="17">
        <f t="shared" si="6"/>
        <v>1.967963719943076</v>
      </c>
      <c r="O111" s="71">
        <f t="shared" si="7"/>
        <v>-0.52344978188762292</v>
      </c>
      <c r="P111" s="3">
        <f t="shared" si="8"/>
        <v>0.52344978188762292</v>
      </c>
      <c r="Q111" s="2"/>
      <c r="R111" s="71">
        <f t="shared" si="9"/>
        <v>1124.2685068831336</v>
      </c>
      <c r="S111" s="2">
        <f t="shared" si="10"/>
        <v>0.13490719071011428</v>
      </c>
      <c r="T111" s="3">
        <f t="shared" si="11"/>
        <v>-1.1754310953105516</v>
      </c>
      <c r="U111" s="2"/>
      <c r="V111" s="71">
        <f t="shared" si="12"/>
        <v>1124.2685068831336</v>
      </c>
      <c r="W111" s="2">
        <f t="shared" si="13"/>
        <v>-7.3511939606847487E-2</v>
      </c>
      <c r="X111" s="2">
        <f t="shared" si="14"/>
        <v>101.20335254782128</v>
      </c>
      <c r="Y111" s="2">
        <f t="shared" si="15"/>
        <v>13.179937684652888</v>
      </c>
      <c r="Z111" s="2">
        <f t="shared" si="16"/>
        <v>13.736093726892818</v>
      </c>
      <c r="AA111" s="3">
        <f t="shared" si="17"/>
        <v>1.0421971678126776</v>
      </c>
    </row>
    <row r="112" spans="1:27" ht="15.75" customHeight="1">
      <c r="A112" s="2">
        <f t="shared" si="1"/>
        <v>2.9169588487113463E-3</v>
      </c>
      <c r="B112" s="2">
        <f>Modellek!N61</f>
        <v>69.672799999999995</v>
      </c>
      <c r="C112" s="53">
        <v>1</v>
      </c>
      <c r="D112" s="77">
        <f>Modellek!L61</f>
        <v>0.55000000000000004</v>
      </c>
      <c r="E112" s="77">
        <f>Modellek!M61</f>
        <v>0.72467499999999996</v>
      </c>
      <c r="F112" s="75">
        <f t="shared" si="2"/>
        <v>1.1409133404761427</v>
      </c>
      <c r="G112" s="15">
        <f t="shared" si="3"/>
        <v>1.1548562562525848</v>
      </c>
      <c r="I112" s="71">
        <f t="shared" ref="I112:J112" si="71">1-D112</f>
        <v>0.44999999999999996</v>
      </c>
      <c r="J112" s="3">
        <f t="shared" si="71"/>
        <v>0.27532500000000004</v>
      </c>
      <c r="K112" s="16">
        <f t="shared" si="5"/>
        <v>0.30738611148563533</v>
      </c>
      <c r="L112" s="17">
        <f t="shared" si="6"/>
        <v>1.9904390942592263</v>
      </c>
      <c r="O112" s="71">
        <f t="shared" si="7"/>
        <v>-0.54437938201038982</v>
      </c>
      <c r="P112" s="3">
        <f t="shared" si="8"/>
        <v>0.54437938201038982</v>
      </c>
      <c r="Q112" s="2"/>
      <c r="R112" s="71">
        <f t="shared" si="9"/>
        <v>1108.5867984307301</v>
      </c>
      <c r="S112" s="2">
        <f t="shared" si="10"/>
        <v>0.13182911749261064</v>
      </c>
      <c r="T112" s="3">
        <f t="shared" si="11"/>
        <v>-1.1796506294915641</v>
      </c>
      <c r="U112" s="2"/>
      <c r="V112" s="71">
        <f t="shared" si="12"/>
        <v>1108.5867984307301</v>
      </c>
      <c r="W112" s="2">
        <f t="shared" si="13"/>
        <v>-6.9390163977775782E-2</v>
      </c>
      <c r="X112" s="2">
        <f t="shared" si="14"/>
        <v>100.97971517214577</v>
      </c>
      <c r="Y112" s="2">
        <f t="shared" si="15"/>
        <v>12.936901606216235</v>
      </c>
      <c r="Z112" s="2">
        <f t="shared" si="16"/>
        <v>13.490850053975009</v>
      </c>
      <c r="AA112" s="3">
        <f t="shared" si="17"/>
        <v>1.0428192518286294</v>
      </c>
    </row>
    <row r="113" spans="1:27" ht="15.75" customHeight="1">
      <c r="A113" s="2">
        <f t="shared" si="1"/>
        <v>2.9177954887963948E-3</v>
      </c>
      <c r="B113" s="2">
        <f>Modellek!N62</f>
        <v>69.5745</v>
      </c>
      <c r="C113" s="53">
        <v>1</v>
      </c>
      <c r="D113" s="77">
        <f>Modellek!L62</f>
        <v>0.56000000000000005</v>
      </c>
      <c r="E113" s="77">
        <f>Modellek!M62</f>
        <v>0.72891399999999995</v>
      </c>
      <c r="F113" s="75">
        <f t="shared" si="2"/>
        <v>1.1373722383521983</v>
      </c>
      <c r="G113" s="15">
        <f t="shared" si="3"/>
        <v>1.1444205326682853</v>
      </c>
      <c r="I113" s="71">
        <f t="shared" ref="I113:J113" si="72">1-D113</f>
        <v>0.43999999999999995</v>
      </c>
      <c r="J113" s="3">
        <f t="shared" si="72"/>
        <v>0.27108600000000005</v>
      </c>
      <c r="K113" s="16">
        <f t="shared" si="5"/>
        <v>0.30607902446970814</v>
      </c>
      <c r="L113" s="17">
        <f t="shared" si="6"/>
        <v>2.0128937176337609</v>
      </c>
      <c r="O113" s="71">
        <f t="shared" si="7"/>
        <v>-0.56467492337154745</v>
      </c>
      <c r="P113" s="3">
        <f t="shared" si="8"/>
        <v>0.56467492337154745</v>
      </c>
      <c r="Q113" s="2"/>
      <c r="R113" s="71">
        <f t="shared" si="9"/>
        <v>1092.3372546811941</v>
      </c>
      <c r="S113" s="2">
        <f t="shared" si="10"/>
        <v>0.12872054760270374</v>
      </c>
      <c r="T113" s="3">
        <f t="shared" si="11"/>
        <v>-1.183911960469515</v>
      </c>
      <c r="U113" s="2"/>
      <c r="V113" s="71">
        <f t="shared" si="12"/>
        <v>1092.3372546811941</v>
      </c>
      <c r="W113" s="2">
        <f t="shared" si="13"/>
        <v>-6.5482365769492512E-2</v>
      </c>
      <c r="X113" s="2">
        <f t="shared" si="14"/>
        <v>100.75607779647024</v>
      </c>
      <c r="Y113" s="2">
        <f t="shared" si="15"/>
        <v>12.693263654794828</v>
      </c>
      <c r="Z113" s="2">
        <f t="shared" si="16"/>
        <v>13.244985322804951</v>
      </c>
      <c r="AA113" s="3">
        <f t="shared" si="17"/>
        <v>1.0434657061426209</v>
      </c>
    </row>
    <row r="114" spans="1:27" ht="15.75" customHeight="1">
      <c r="A114" s="2">
        <f t="shared" si="1"/>
        <v>2.9186360163186778E-3</v>
      </c>
      <c r="B114" s="2">
        <f>Modellek!N63</f>
        <v>69.475800000000007</v>
      </c>
      <c r="C114" s="53">
        <v>1</v>
      </c>
      <c r="D114" s="77">
        <f>Modellek!L63</f>
        <v>0.56999999999999995</v>
      </c>
      <c r="E114" s="77">
        <f>Modellek!M63</f>
        <v>0.73326899999999995</v>
      </c>
      <c r="F114" s="75">
        <f t="shared" si="2"/>
        <v>1.1338254278353366</v>
      </c>
      <c r="G114" s="15">
        <f t="shared" si="3"/>
        <v>1.1345986873493279</v>
      </c>
      <c r="I114" s="71">
        <f t="shared" ref="I114:J114" si="73">1-D114</f>
        <v>0.43000000000000005</v>
      </c>
      <c r="J114" s="3">
        <f t="shared" si="73"/>
        <v>0.26673100000000005</v>
      </c>
      <c r="K114" s="16">
        <f t="shared" si="5"/>
        <v>0.30477134508525522</v>
      </c>
      <c r="L114" s="17">
        <f t="shared" si="6"/>
        <v>2.0353115906919328</v>
      </c>
      <c r="O114" s="71">
        <f t="shared" si="7"/>
        <v>-0.58436991401114269</v>
      </c>
      <c r="P114" s="3">
        <f t="shared" si="8"/>
        <v>0.58436991401114269</v>
      </c>
      <c r="Q114" s="2"/>
      <c r="R114" s="71">
        <f t="shared" si="9"/>
        <v>1075.5084885917834</v>
      </c>
      <c r="S114" s="2">
        <f t="shared" si="10"/>
        <v>0.12559724974719544</v>
      </c>
      <c r="T114" s="3">
        <f t="shared" si="11"/>
        <v>-1.1881934717765514</v>
      </c>
      <c r="U114" s="2"/>
      <c r="V114" s="71">
        <f t="shared" si="12"/>
        <v>1075.5084885917834</v>
      </c>
      <c r="W114" s="2">
        <f t="shared" si="13"/>
        <v>-6.1774688501707697E-2</v>
      </c>
      <c r="X114" s="2">
        <f t="shared" si="14"/>
        <v>100.53244042079473</v>
      </c>
      <c r="Y114" s="2">
        <f t="shared" si="15"/>
        <v>12.448512131446764</v>
      </c>
      <c r="Z114" s="2">
        <f t="shared" si="16"/>
        <v>12.997989382465676</v>
      </c>
      <c r="AA114" s="3">
        <f t="shared" si="17"/>
        <v>1.0441399940183094</v>
      </c>
    </row>
    <row r="115" spans="1:27" ht="15.75" customHeight="1">
      <c r="A115" s="2">
        <f t="shared" si="1"/>
        <v>2.9194821422576069E-3</v>
      </c>
      <c r="B115" s="2">
        <f>Modellek!N64</f>
        <v>69.376499999999993</v>
      </c>
      <c r="C115" s="53">
        <v>1</v>
      </c>
      <c r="D115" s="77">
        <f>Modellek!L64</f>
        <v>0.57999999999999996</v>
      </c>
      <c r="E115" s="77">
        <f>Modellek!M64</f>
        <v>0.73773999999999995</v>
      </c>
      <c r="F115" s="75">
        <f t="shared" si="2"/>
        <v>1.1302658395254255</v>
      </c>
      <c r="G115" s="15">
        <f t="shared" si="3"/>
        <v>1.1253684511737969</v>
      </c>
      <c r="I115" s="71">
        <f t="shared" ref="I115:J115" si="74">1-D115</f>
        <v>0.42000000000000004</v>
      </c>
      <c r="J115" s="3">
        <f t="shared" si="74"/>
        <v>0.26226000000000005</v>
      </c>
      <c r="K115" s="16">
        <f t="shared" si="5"/>
        <v>0.30346048174753742</v>
      </c>
      <c r="L115" s="17">
        <f t="shared" si="6"/>
        <v>2.0576932054963981</v>
      </c>
      <c r="O115" s="71">
        <f t="shared" si="7"/>
        <v>-0.60347505800591905</v>
      </c>
      <c r="P115" s="3">
        <f t="shared" si="8"/>
        <v>0.60347505800591905</v>
      </c>
      <c r="Q115" s="2"/>
      <c r="R115" s="71">
        <f t="shared" si="9"/>
        <v>1058.1442131584381</v>
      </c>
      <c r="S115" s="2">
        <f t="shared" si="10"/>
        <v>0.12245286127303538</v>
      </c>
      <c r="T115" s="3">
        <f t="shared" si="11"/>
        <v>-1.1925038853705259</v>
      </c>
      <c r="U115" s="2"/>
      <c r="V115" s="71">
        <f t="shared" si="12"/>
        <v>1058.1442131584381</v>
      </c>
      <c r="W115" s="2">
        <f t="shared" si="13"/>
        <v>-5.825895376430329E-2</v>
      </c>
      <c r="X115" s="2">
        <f t="shared" si="14"/>
        <v>100.30880304511921</v>
      </c>
      <c r="Y115" s="2">
        <f t="shared" si="15"/>
        <v>12.202837678918181</v>
      </c>
      <c r="Z115" s="2">
        <f t="shared" si="16"/>
        <v>12.750051991515477</v>
      </c>
      <c r="AA115" s="3">
        <f t="shared" si="17"/>
        <v>1.0448432018023703</v>
      </c>
    </row>
    <row r="116" spans="1:27" ht="15.75" customHeight="1">
      <c r="A116" s="2">
        <f t="shared" si="1"/>
        <v>2.9203321702623748E-3</v>
      </c>
      <c r="B116" s="2">
        <f>Modellek!N65</f>
        <v>69.276799999999994</v>
      </c>
      <c r="C116" s="53">
        <v>1</v>
      </c>
      <c r="D116" s="77">
        <f>Modellek!L65</f>
        <v>0.59</v>
      </c>
      <c r="E116" s="77">
        <f>Modellek!M65</f>
        <v>0.74232200000000004</v>
      </c>
      <c r="F116" s="75">
        <f t="shared" si="2"/>
        <v>1.1267007606414094</v>
      </c>
      <c r="G116" s="15">
        <f t="shared" si="3"/>
        <v>1.1166877003257532</v>
      </c>
      <c r="I116" s="71">
        <f t="shared" ref="I116:J116" si="75">1-D116</f>
        <v>0.41000000000000003</v>
      </c>
      <c r="J116" s="3">
        <f t="shared" si="75"/>
        <v>0.25767799999999996</v>
      </c>
      <c r="K116" s="16">
        <f t="shared" si="5"/>
        <v>0.30214913285496992</v>
      </c>
      <c r="L116" s="17">
        <f t="shared" si="6"/>
        <v>2.0800421331374026</v>
      </c>
      <c r="O116" s="71">
        <f t="shared" si="7"/>
        <v>-0.62202125672004638</v>
      </c>
      <c r="P116" s="3">
        <f t="shared" si="8"/>
        <v>0.62202125672004638</v>
      </c>
      <c r="Q116" s="2"/>
      <c r="R116" s="71">
        <f t="shared" si="9"/>
        <v>1040.2580633922537</v>
      </c>
      <c r="S116" s="2">
        <f t="shared" si="10"/>
        <v>0.1192936812932931</v>
      </c>
      <c r="T116" s="3">
        <f t="shared" si="11"/>
        <v>-1.1968345660943922</v>
      </c>
      <c r="U116" s="2"/>
      <c r="V116" s="71">
        <f t="shared" si="12"/>
        <v>1040.2580633922537</v>
      </c>
      <c r="W116" s="2">
        <f t="shared" si="13"/>
        <v>-5.492329177635602E-2</v>
      </c>
      <c r="X116" s="2">
        <f t="shared" si="14"/>
        <v>100.08516566944368</v>
      </c>
      <c r="Y116" s="2">
        <f t="shared" si="15"/>
        <v>11.956029395456639</v>
      </c>
      <c r="Z116" s="2">
        <f t="shared" si="16"/>
        <v>12.500962816975061</v>
      </c>
      <c r="AA116" s="3">
        <f t="shared" si="17"/>
        <v>1.0455781266082784</v>
      </c>
    </row>
    <row r="117" spans="1:27" ht="15.75" customHeight="1">
      <c r="A117" s="2">
        <f t="shared" si="1"/>
        <v>2.9211844000573725E-3</v>
      </c>
      <c r="B117" s="2">
        <f>Modellek!N66</f>
        <v>69.176900000000003</v>
      </c>
      <c r="C117" s="53">
        <v>1</v>
      </c>
      <c r="D117" s="77">
        <f>Modellek!L66</f>
        <v>0.6</v>
      </c>
      <c r="E117" s="77">
        <f>Modellek!M66</f>
        <v>0.74701399999999996</v>
      </c>
      <c r="F117" s="75">
        <f t="shared" si="2"/>
        <v>1.1231374075145801</v>
      </c>
      <c r="G117" s="15">
        <f t="shared" si="3"/>
        <v>1.1085227194849452</v>
      </c>
      <c r="I117" s="71">
        <f t="shared" ref="I117:J117" si="76">1-D117</f>
        <v>0.4</v>
      </c>
      <c r="J117" s="3">
        <f t="shared" si="76"/>
        <v>0.25298600000000004</v>
      </c>
      <c r="K117" s="16">
        <f t="shared" si="5"/>
        <v>0.30083995827587606</v>
      </c>
      <c r="L117" s="17">
        <f t="shared" si="6"/>
        <v>2.1023304338448865</v>
      </c>
      <c r="O117" s="71">
        <f t="shared" si="7"/>
        <v>-0.64001821427054351</v>
      </c>
      <c r="P117" s="3">
        <f t="shared" si="8"/>
        <v>0.64001821427054351</v>
      </c>
      <c r="Q117" s="2"/>
      <c r="R117" s="71">
        <f t="shared" si="9"/>
        <v>1021.8531246953892</v>
      </c>
      <c r="S117" s="2">
        <f t="shared" si="10"/>
        <v>0.11612602580870439</v>
      </c>
      <c r="T117" s="3">
        <f t="shared" si="11"/>
        <v>-1.2011768557160196</v>
      </c>
      <c r="U117" s="2"/>
      <c r="V117" s="71">
        <f t="shared" si="12"/>
        <v>1021.8531246953892</v>
      </c>
      <c r="W117" s="2">
        <f t="shared" si="13"/>
        <v>-5.1759595527424013E-2</v>
      </c>
      <c r="X117" s="2">
        <f t="shared" si="14"/>
        <v>99.861528293768146</v>
      </c>
      <c r="Y117" s="2">
        <f t="shared" si="15"/>
        <v>11.707876217398162</v>
      </c>
      <c r="Z117" s="2">
        <f t="shared" si="16"/>
        <v>12.250511433303927</v>
      </c>
      <c r="AA117" s="3">
        <f t="shared" si="17"/>
        <v>1.0463478777730326</v>
      </c>
    </row>
    <row r="118" spans="1:27" ht="15.75" customHeight="1">
      <c r="A118" s="2">
        <f t="shared" si="1"/>
        <v>2.9220388350649339E-3</v>
      </c>
      <c r="B118" s="2">
        <f>Modellek!N67</f>
        <v>69.076800000000006</v>
      </c>
      <c r="C118" s="53">
        <v>1</v>
      </c>
      <c r="D118" s="77">
        <f>Modellek!L67</f>
        <v>0.61</v>
      </c>
      <c r="E118" s="77">
        <f>Modellek!M67</f>
        <v>0.75181100000000001</v>
      </c>
      <c r="F118" s="75">
        <f t="shared" si="2"/>
        <v>1.1195758181637361</v>
      </c>
      <c r="G118" s="15">
        <f t="shared" si="3"/>
        <v>1.1008428631495148</v>
      </c>
      <c r="I118" s="71">
        <f t="shared" ref="I118:J118" si="77">1-D118</f>
        <v>0.39</v>
      </c>
      <c r="J118" s="3">
        <f t="shared" si="77"/>
        <v>0.24818899999999999</v>
      </c>
      <c r="K118" s="16">
        <f t="shared" si="5"/>
        <v>0.2995329727699062</v>
      </c>
      <c r="L118" s="17">
        <f t="shared" si="6"/>
        <v>2.1245809614786686</v>
      </c>
      <c r="O118" s="71">
        <f t="shared" si="7"/>
        <v>-0.65749846271294254</v>
      </c>
      <c r="P118" s="3">
        <f t="shared" si="8"/>
        <v>0.65749846271294254</v>
      </c>
      <c r="Q118" s="2"/>
      <c r="R118" s="71">
        <f t="shared" si="9"/>
        <v>1002.960446193285</v>
      </c>
      <c r="S118" s="2">
        <f t="shared" si="10"/>
        <v>0.11294987978687214</v>
      </c>
      <c r="T118" s="3">
        <f t="shared" si="11"/>
        <v>-1.2055307747655031</v>
      </c>
      <c r="U118" s="2"/>
      <c r="V118" s="71">
        <f t="shared" si="12"/>
        <v>1002.960446193285</v>
      </c>
      <c r="W118" s="2">
        <f t="shared" si="13"/>
        <v>-4.8757049410753706E-2</v>
      </c>
      <c r="X118" s="2">
        <f t="shared" si="14"/>
        <v>99.637890918092637</v>
      </c>
      <c r="Y118" s="2">
        <f t="shared" si="15"/>
        <v>11.458367714499596</v>
      </c>
      <c r="Z118" s="2">
        <f t="shared" si="16"/>
        <v>11.998687321360535</v>
      </c>
      <c r="AA118" s="3">
        <f t="shared" si="17"/>
        <v>1.0471550241992329</v>
      </c>
    </row>
    <row r="119" spans="1:27" ht="15.75" customHeight="1">
      <c r="A119" s="2">
        <f t="shared" si="1"/>
        <v>2.9228946243875804E-3</v>
      </c>
      <c r="B119" s="2">
        <f>Modellek!N68</f>
        <v>68.976600000000005</v>
      </c>
      <c r="C119" s="53">
        <v>1</v>
      </c>
      <c r="D119" s="77">
        <f>Modellek!L68</f>
        <v>0.62</v>
      </c>
      <c r="E119" s="77">
        <f>Modellek!M68</f>
        <v>0.75671200000000005</v>
      </c>
      <c r="F119" s="75">
        <f t="shared" si="2"/>
        <v>1.1160195752413666</v>
      </c>
      <c r="G119" s="15">
        <f t="shared" si="3"/>
        <v>1.0936217006251776</v>
      </c>
      <c r="I119" s="71">
        <f t="shared" ref="I119:J119" si="78">1-D119</f>
        <v>0.38</v>
      </c>
      <c r="J119" s="3">
        <f t="shared" si="78"/>
        <v>0.24328799999999995</v>
      </c>
      <c r="K119" s="16">
        <f t="shared" si="5"/>
        <v>0.29822948949801764</v>
      </c>
      <c r="L119" s="17">
        <f t="shared" si="6"/>
        <v>2.1467748881071804</v>
      </c>
      <c r="O119" s="71">
        <f t="shared" si="7"/>
        <v>-0.67447181436826487</v>
      </c>
      <c r="P119" s="3">
        <f t="shared" si="8"/>
        <v>0.67447181436826487</v>
      </c>
      <c r="Q119" s="2"/>
      <c r="R119" s="71">
        <f t="shared" si="9"/>
        <v>983.590871707264</v>
      </c>
      <c r="S119" s="2">
        <f t="shared" si="10"/>
        <v>0.10976840434414474</v>
      </c>
      <c r="T119" s="3">
        <f t="shared" si="11"/>
        <v>-1.2098919898641722</v>
      </c>
      <c r="U119" s="2"/>
      <c r="V119" s="71">
        <f t="shared" si="12"/>
        <v>983.590871707264</v>
      </c>
      <c r="W119" s="2">
        <f t="shared" si="13"/>
        <v>-4.5908406471391119E-2</v>
      </c>
      <c r="X119" s="2">
        <f t="shared" si="14"/>
        <v>99.414253542417114</v>
      </c>
      <c r="Y119" s="2">
        <f t="shared" si="15"/>
        <v>11.207392954926389</v>
      </c>
      <c r="Z119" s="2">
        <f t="shared" si="16"/>
        <v>11.74537986735055</v>
      </c>
      <c r="AA119" s="76">
        <f t="shared" si="17"/>
        <v>1.0480028597719222</v>
      </c>
    </row>
    <row r="120" spans="1:27" ht="15.75" customHeight="1">
      <c r="A120" s="2">
        <f t="shared" si="1"/>
        <v>2.9237509151340368E-3</v>
      </c>
      <c r="B120" s="2">
        <f>Modellek!N69</f>
        <v>68.876400000000004</v>
      </c>
      <c r="C120" s="53">
        <v>1</v>
      </c>
      <c r="D120" s="77">
        <f>Modellek!L69</f>
        <v>0.63</v>
      </c>
      <c r="E120" s="77">
        <f>Modellek!M69</f>
        <v>0.761714</v>
      </c>
      <c r="F120" s="75">
        <f t="shared" si="2"/>
        <v>1.1124722258079889</v>
      </c>
      <c r="G120" s="15">
        <f t="shared" si="3"/>
        <v>1.0868314850662393</v>
      </c>
      <c r="I120" s="71">
        <f t="shared" ref="I120:J120" si="79">1-D120</f>
        <v>0.37</v>
      </c>
      <c r="J120" s="3">
        <f t="shared" si="79"/>
        <v>0.238286</v>
      </c>
      <c r="K120" s="16">
        <f t="shared" si="5"/>
        <v>0.29693080239200093</v>
      </c>
      <c r="L120" s="17">
        <f t="shared" si="6"/>
        <v>2.1689100996871367</v>
      </c>
      <c r="O120" s="71">
        <f t="shared" si="7"/>
        <v>-0.69095821458666828</v>
      </c>
      <c r="P120" s="3">
        <f t="shared" si="8"/>
        <v>0.69095821458666828</v>
      </c>
      <c r="Q120" s="2"/>
      <c r="R120" s="71">
        <f t="shared" si="9"/>
        <v>963.758601035943</v>
      </c>
      <c r="S120" s="2">
        <f t="shared" si="10"/>
        <v>0.10658476918076061</v>
      </c>
      <c r="T120" s="3">
        <f t="shared" si="11"/>
        <v>-1.2142561559046146</v>
      </c>
      <c r="U120" s="2"/>
      <c r="V120" s="71">
        <f t="shared" si="12"/>
        <v>963.758601035943</v>
      </c>
      <c r="W120" s="2">
        <f t="shared" si="13"/>
        <v>-4.3205265120657643E-2</v>
      </c>
      <c r="X120" s="2">
        <f t="shared" si="14"/>
        <v>99.190616166741592</v>
      </c>
      <c r="Y120" s="2">
        <f t="shared" si="15"/>
        <v>10.954840876243486</v>
      </c>
      <c r="Z120" s="2">
        <f t="shared" si="16"/>
        <v>11.490478361758846</v>
      </c>
      <c r="AA120" s="3">
        <f t="shared" si="17"/>
        <v>1.0488950493728244</v>
      </c>
    </row>
    <row r="121" spans="1:27" ht="15.75" customHeight="1">
      <c r="A121" s="2">
        <f t="shared" si="1"/>
        <v>2.9246059970800737E-3</v>
      </c>
      <c r="B121" s="2">
        <f>Modellek!N70</f>
        <v>68.776399999999995</v>
      </c>
      <c r="C121" s="53">
        <v>1</v>
      </c>
      <c r="D121" s="77">
        <f>Modellek!L70</f>
        <v>0.64</v>
      </c>
      <c r="E121" s="77">
        <f>Modellek!M70</f>
        <v>0.76681299999999997</v>
      </c>
      <c r="F121" s="75">
        <f t="shared" si="2"/>
        <v>1.1089408084382655</v>
      </c>
      <c r="G121" s="15">
        <f t="shared" si="3"/>
        <v>1.0804411771872315</v>
      </c>
      <c r="I121" s="71">
        <f t="shared" ref="I121:J121" si="80">1-D121</f>
        <v>0.36</v>
      </c>
      <c r="J121" s="3">
        <f t="shared" si="80"/>
        <v>0.23318700000000003</v>
      </c>
      <c r="K121" s="16">
        <f t="shared" si="5"/>
        <v>0.29563947521967282</v>
      </c>
      <c r="L121" s="17">
        <f t="shared" si="6"/>
        <v>2.1909850373850341</v>
      </c>
      <c r="O121" s="71">
        <f t="shared" si="7"/>
        <v>-0.70698177634468951</v>
      </c>
      <c r="P121" s="3">
        <f t="shared" si="8"/>
        <v>0.70698177634468951</v>
      </c>
      <c r="Q121" s="2"/>
      <c r="R121" s="71">
        <f t="shared" si="9"/>
        <v>943.46875732593935</v>
      </c>
      <c r="S121" s="2">
        <f t="shared" si="10"/>
        <v>0.10340533312798608</v>
      </c>
      <c r="T121" s="3">
        <f t="shared" si="11"/>
        <v>-1.2186145561324004</v>
      </c>
      <c r="U121" s="2"/>
      <c r="V121" s="71">
        <f t="shared" si="12"/>
        <v>943.46875732593935</v>
      </c>
      <c r="W121" s="2">
        <f t="shared" si="13"/>
        <v>-4.0638932402297726E-2</v>
      </c>
      <c r="X121" s="2">
        <f t="shared" si="14"/>
        <v>98.966978791066069</v>
      </c>
      <c r="Y121" s="2">
        <f t="shared" si="15"/>
        <v>10.700499859672988</v>
      </c>
      <c r="Z121" s="2">
        <f t="shared" si="16"/>
        <v>11.23377199826848</v>
      </c>
      <c r="AA121" s="3">
        <f t="shared" si="17"/>
        <v>1.0498361894854311</v>
      </c>
    </row>
    <row r="122" spans="1:27" ht="15.75" customHeight="1">
      <c r="A122" s="2">
        <f t="shared" si="1"/>
        <v>2.9254615793279865E-3</v>
      </c>
      <c r="B122" s="2">
        <f>Modellek!N71</f>
        <v>68.676400000000001</v>
      </c>
      <c r="C122" s="53">
        <v>1</v>
      </c>
      <c r="D122" s="77">
        <f>Modellek!L71</f>
        <v>0.65</v>
      </c>
      <c r="E122" s="77">
        <f>Modellek!M71</f>
        <v>0.77200999999999997</v>
      </c>
      <c r="F122" s="75">
        <f t="shared" si="2"/>
        <v>1.1054182184351131</v>
      </c>
      <c r="G122" s="15">
        <f t="shared" si="3"/>
        <v>1.0744419374497667</v>
      </c>
      <c r="I122" s="71">
        <f t="shared" ref="I122:J122" si="81">1-D122</f>
        <v>0.35</v>
      </c>
      <c r="J122" s="3">
        <f t="shared" si="81"/>
        <v>0.22799000000000003</v>
      </c>
      <c r="K122" s="16">
        <f t="shared" si="5"/>
        <v>0.29435289700932393</v>
      </c>
      <c r="L122" s="17">
        <f t="shared" si="6"/>
        <v>2.2129899403686397</v>
      </c>
      <c r="O122" s="71">
        <f t="shared" si="7"/>
        <v>-0.7225431165274665</v>
      </c>
      <c r="P122" s="3">
        <f t="shared" si="8"/>
        <v>0.7225431165274665</v>
      </c>
      <c r="Q122" s="2"/>
      <c r="R122" s="71">
        <f t="shared" si="9"/>
        <v>922.75525467524915</v>
      </c>
      <c r="S122" s="2">
        <f t="shared" si="10"/>
        <v>0.10022374158672244</v>
      </c>
      <c r="T122" s="3">
        <f t="shared" si="11"/>
        <v>-1.2229759014998227</v>
      </c>
      <c r="U122" s="2"/>
      <c r="V122" s="71">
        <f t="shared" si="12"/>
        <v>922.75525467524915</v>
      </c>
      <c r="W122" s="2">
        <f t="shared" si="13"/>
        <v>-3.8204643876602717E-2</v>
      </c>
      <c r="X122" s="2">
        <f t="shared" si="14"/>
        <v>98.743341415390546</v>
      </c>
      <c r="Y122" s="2">
        <f t="shared" si="15"/>
        <v>10.444559852596521</v>
      </c>
      <c r="Z122" s="2">
        <f t="shared" si="16"/>
        <v>10.975449872664456</v>
      </c>
      <c r="AA122" s="3">
        <f t="shared" si="17"/>
        <v>1.0508293338886803</v>
      </c>
    </row>
    <row r="123" spans="1:27" ht="15.75" customHeight="1">
      <c r="A123" s="2">
        <f t="shared" si="1"/>
        <v>2.9263150933187252E-3</v>
      </c>
      <c r="B123" s="2">
        <f>Modellek!N72</f>
        <v>68.576700000000002</v>
      </c>
      <c r="C123" s="53">
        <v>1</v>
      </c>
      <c r="D123" s="77">
        <f>Modellek!L72</f>
        <v>0.66</v>
      </c>
      <c r="E123" s="77">
        <f>Modellek!M72</f>
        <v>0.77729899999999996</v>
      </c>
      <c r="F123" s="75">
        <f t="shared" si="2"/>
        <v>1.1019149686741658</v>
      </c>
      <c r="G123" s="15">
        <f t="shared" si="3"/>
        <v>1.0687991279334446</v>
      </c>
      <c r="I123" s="71">
        <f t="shared" ref="I123:J123" si="82">1-D123</f>
        <v>0.33999999999999997</v>
      </c>
      <c r="J123" s="3">
        <f t="shared" si="82"/>
        <v>0.22270100000000004</v>
      </c>
      <c r="K123" s="16">
        <f t="shared" si="5"/>
        <v>0.29307489224323591</v>
      </c>
      <c r="L123" s="17">
        <f t="shared" si="6"/>
        <v>2.2349336586392212</v>
      </c>
      <c r="O123" s="71">
        <f t="shared" si="7"/>
        <v>-0.73767583682013682</v>
      </c>
      <c r="P123" s="3">
        <f t="shared" si="8"/>
        <v>0.73767583682013682</v>
      </c>
      <c r="Q123" s="2"/>
      <c r="R123" s="71">
        <f t="shared" si="9"/>
        <v>901.61528734196372</v>
      </c>
      <c r="S123" s="2">
        <f t="shared" si="10"/>
        <v>9.7049546840931186E-2</v>
      </c>
      <c r="T123" s="3">
        <f t="shared" si="11"/>
        <v>-1.2273270977007236</v>
      </c>
      <c r="U123" s="2"/>
      <c r="V123" s="71">
        <f t="shared" si="12"/>
        <v>901.61528734196372</v>
      </c>
      <c r="W123" s="2">
        <f t="shared" si="13"/>
        <v>-3.5893019915008095E-2</v>
      </c>
      <c r="X123" s="2">
        <f t="shared" si="14"/>
        <v>98.519704039715023</v>
      </c>
      <c r="Y123" s="2">
        <f t="shared" si="15"/>
        <v>10.186708562849272</v>
      </c>
      <c r="Z123" s="2">
        <f t="shared" si="16"/>
        <v>10.715200981722546</v>
      </c>
      <c r="AA123" s="3">
        <f t="shared" si="17"/>
        <v>1.0518805869052419</v>
      </c>
    </row>
    <row r="124" spans="1:27" ht="15.75" customHeight="1">
      <c r="A124" s="2">
        <f t="shared" si="1"/>
        <v>2.9271673918236023E-3</v>
      </c>
      <c r="B124" s="2">
        <f>Modellek!N73</f>
        <v>68.477199999999996</v>
      </c>
      <c r="C124" s="53">
        <v>1</v>
      </c>
      <c r="D124" s="77">
        <f>Modellek!L73</f>
        <v>0.67</v>
      </c>
      <c r="E124" s="77">
        <f>Modellek!M73</f>
        <v>0.78268000000000004</v>
      </c>
      <c r="F124" s="75">
        <f t="shared" si="2"/>
        <v>1.0984274643440453</v>
      </c>
      <c r="G124" s="15">
        <f t="shared" si="3"/>
        <v>1.0635013620814924</v>
      </c>
      <c r="I124" s="71">
        <f t="shared" ref="I124:J124" si="83">1-D124</f>
        <v>0.32999999999999996</v>
      </c>
      <c r="J124" s="3">
        <f t="shared" si="83"/>
        <v>0.21731999999999996</v>
      </c>
      <c r="K124" s="16">
        <f t="shared" si="5"/>
        <v>0.29180412986462634</v>
      </c>
      <c r="L124" s="17">
        <f t="shared" si="6"/>
        <v>2.2568064915701043</v>
      </c>
      <c r="O124" s="71">
        <f t="shared" si="7"/>
        <v>-0.75238412073954186</v>
      </c>
      <c r="P124" s="3">
        <f t="shared" si="8"/>
        <v>0.75238412073954186</v>
      </c>
      <c r="Q124" s="2"/>
      <c r="R124" s="71">
        <f t="shared" si="9"/>
        <v>880.07305071109477</v>
      </c>
      <c r="S124" s="2">
        <f t="shared" si="10"/>
        <v>9.3879579113915188E-2</v>
      </c>
      <c r="T124" s="3">
        <f t="shared" si="11"/>
        <v>-1.2316724899277167</v>
      </c>
      <c r="U124" s="2"/>
      <c r="V124" s="71">
        <f t="shared" si="12"/>
        <v>880.07305071109477</v>
      </c>
      <c r="W124" s="2">
        <f t="shared" si="13"/>
        <v>-3.3699207414803353E-2</v>
      </c>
      <c r="X124" s="2">
        <f t="shared" si="14"/>
        <v>98.2960666640395</v>
      </c>
      <c r="Y124" s="2">
        <f t="shared" si="15"/>
        <v>9.9270352973582838</v>
      </c>
      <c r="Z124" s="2">
        <f t="shared" si="16"/>
        <v>10.453114222082888</v>
      </c>
      <c r="AA124" s="3">
        <f t="shared" si="17"/>
        <v>1.0529945657455857</v>
      </c>
    </row>
    <row r="125" spans="1:27" ht="15.75" customHeight="1">
      <c r="A125" s="2">
        <f t="shared" si="1"/>
        <v>2.9280167576255073E-3</v>
      </c>
      <c r="B125" s="2">
        <f>Modellek!N74</f>
        <v>68.378100000000003</v>
      </c>
      <c r="C125" s="53">
        <v>1</v>
      </c>
      <c r="D125" s="77">
        <f>Modellek!L74</f>
        <v>0.68</v>
      </c>
      <c r="E125" s="77">
        <f>Modellek!M74</f>
        <v>0.78815000000000002</v>
      </c>
      <c r="F125" s="75">
        <f t="shared" si="2"/>
        <v>1.0949626218372943</v>
      </c>
      <c r="G125" s="15">
        <f t="shared" si="3"/>
        <v>1.0585239117132956</v>
      </c>
      <c r="I125" s="71">
        <f t="shared" ref="I125:J125" si="84">1-D125</f>
        <v>0.31999999999999995</v>
      </c>
      <c r="J125" s="3">
        <f t="shared" si="84"/>
        <v>0.21184999999999998</v>
      </c>
      <c r="K125" s="16">
        <f t="shared" si="5"/>
        <v>0.29054310829865071</v>
      </c>
      <c r="L125" s="17">
        <f t="shared" si="6"/>
        <v>2.2785990480954545</v>
      </c>
      <c r="O125" s="71">
        <f t="shared" si="7"/>
        <v>-0.7666853999983142</v>
      </c>
      <c r="P125" s="3">
        <f t="shared" si="8"/>
        <v>0.7666853999983142</v>
      </c>
      <c r="Q125" s="2"/>
      <c r="R125" s="71">
        <f t="shared" si="9"/>
        <v>858.12803315500514</v>
      </c>
      <c r="S125" s="2">
        <f t="shared" si="10"/>
        <v>9.0720227377434223E-2</v>
      </c>
      <c r="T125" s="3">
        <f t="shared" si="11"/>
        <v>-1.2360033202444829</v>
      </c>
      <c r="U125" s="2"/>
      <c r="V125" s="71">
        <f t="shared" si="12"/>
        <v>858.12803315500514</v>
      </c>
      <c r="W125" s="2">
        <f t="shared" si="13"/>
        <v>-3.161657833715395E-2</v>
      </c>
      <c r="X125" s="2">
        <f t="shared" si="14"/>
        <v>98.072429288363978</v>
      </c>
      <c r="Y125" s="2">
        <f t="shared" si="15"/>
        <v>9.6653279187076748</v>
      </c>
      <c r="Z125" s="2">
        <f t="shared" si="16"/>
        <v>10.18897838910857</v>
      </c>
      <c r="AA125" s="3">
        <f t="shared" si="17"/>
        <v>1.0541782415252923</v>
      </c>
    </row>
    <row r="126" spans="1:27" ht="15.75" customHeight="1">
      <c r="A126" s="2">
        <f t="shared" si="1"/>
        <v>2.9288631851855759E-3</v>
      </c>
      <c r="B126" s="2">
        <f>Modellek!N75</f>
        <v>68.279399999999995</v>
      </c>
      <c r="C126" s="53">
        <v>1</v>
      </c>
      <c r="D126" s="77">
        <f>Modellek!L75</f>
        <v>0.69</v>
      </c>
      <c r="E126" s="77">
        <f>Modellek!M75</f>
        <v>0.79370700000000005</v>
      </c>
      <c r="F126" s="75">
        <f t="shared" si="2"/>
        <v>1.0915203219599834</v>
      </c>
      <c r="G126" s="15">
        <f t="shared" si="3"/>
        <v>1.0538511989721542</v>
      </c>
      <c r="I126" s="71">
        <f t="shared" ref="I126:J126" si="85">1-D126</f>
        <v>0.31000000000000005</v>
      </c>
      <c r="J126" s="3">
        <f t="shared" si="85"/>
        <v>0.20629299999999995</v>
      </c>
      <c r="K126" s="16">
        <f t="shared" si="5"/>
        <v>0.28929175812777463</v>
      </c>
      <c r="L126" s="17">
        <f t="shared" si="6"/>
        <v>2.3003119571372608</v>
      </c>
      <c r="O126" s="71">
        <f t="shared" si="7"/>
        <v>-0.78059348456872391</v>
      </c>
      <c r="P126" s="3">
        <f t="shared" si="8"/>
        <v>0.78059348456872391</v>
      </c>
      <c r="Q126" s="2"/>
      <c r="R126" s="71">
        <f t="shared" si="9"/>
        <v>835.79684501671545</v>
      </c>
      <c r="S126" s="2">
        <f t="shared" si="10"/>
        <v>8.7571515212904835E-2</v>
      </c>
      <c r="T126" s="3">
        <f t="shared" si="11"/>
        <v>-1.2403195564215099</v>
      </c>
      <c r="U126" s="2"/>
      <c r="V126" s="71">
        <f t="shared" si="12"/>
        <v>835.79684501671545</v>
      </c>
      <c r="W126" s="2">
        <f t="shared" si="13"/>
        <v>-2.9639474070536451E-2</v>
      </c>
      <c r="X126" s="2">
        <f t="shared" si="14"/>
        <v>97.848791912688455</v>
      </c>
      <c r="Y126" s="2">
        <f t="shared" si="15"/>
        <v>9.4015750547811852</v>
      </c>
      <c r="Z126" s="2">
        <f t="shared" si="16"/>
        <v>9.9227821757279457</v>
      </c>
      <c r="AA126" s="3">
        <f t="shared" si="17"/>
        <v>1.0554382768748625</v>
      </c>
    </row>
    <row r="127" spans="1:27" ht="15.75" customHeight="1">
      <c r="A127" s="2">
        <f t="shared" si="1"/>
        <v>2.9297075272975504E-3</v>
      </c>
      <c r="B127" s="2">
        <f>Modellek!N76</f>
        <v>68.180999999999997</v>
      </c>
      <c r="C127" s="53">
        <v>1</v>
      </c>
      <c r="D127" s="77">
        <f>Modellek!L76</f>
        <v>0.7</v>
      </c>
      <c r="E127" s="77">
        <f>Modellek!M76</f>
        <v>0.79935</v>
      </c>
      <c r="F127" s="75">
        <f t="shared" si="2"/>
        <v>1.0880969715899624</v>
      </c>
      <c r="G127" s="15">
        <f t="shared" si="3"/>
        <v>1.0494731639220984</v>
      </c>
      <c r="I127" s="71">
        <f t="shared" ref="I127:J127" si="86">1-D127</f>
        <v>0.30000000000000004</v>
      </c>
      <c r="J127" s="3">
        <f t="shared" si="86"/>
        <v>0.20065</v>
      </c>
      <c r="K127" s="16">
        <f t="shared" si="5"/>
        <v>0.28804874958914523</v>
      </c>
      <c r="L127" s="17">
        <f t="shared" si="6"/>
        <v>2.3219449287223619</v>
      </c>
      <c r="O127" s="71">
        <f t="shared" si="7"/>
        <v>-0.79411687621477245</v>
      </c>
      <c r="P127" s="3">
        <f t="shared" si="8"/>
        <v>0.79411687621477245</v>
      </c>
      <c r="Q127" s="2"/>
      <c r="R127" s="71">
        <f t="shared" si="9"/>
        <v>813.10340033675618</v>
      </c>
      <c r="S127" s="2">
        <f t="shared" si="10"/>
        <v>8.4430272761657807E-2</v>
      </c>
      <c r="T127" s="3">
        <f t="shared" si="11"/>
        <v>-1.2446255437638865</v>
      </c>
      <c r="U127" s="2"/>
      <c r="V127" s="71">
        <f t="shared" si="12"/>
        <v>813.10340033675618</v>
      </c>
      <c r="W127" s="2">
        <f t="shared" si="13"/>
        <v>-2.7763119725735308E-2</v>
      </c>
      <c r="X127" s="2">
        <f t="shared" si="14"/>
        <v>97.625154537012946</v>
      </c>
      <c r="Y127" s="2">
        <f t="shared" si="15"/>
        <v>9.1358657072860208</v>
      </c>
      <c r="Z127" s="2">
        <f t="shared" si="16"/>
        <v>9.6546141712613576</v>
      </c>
      <c r="AA127" s="3">
        <f t="shared" si="17"/>
        <v>1.0567815334196107</v>
      </c>
    </row>
    <row r="128" spans="1:27" ht="15.75" customHeight="1">
      <c r="A128" s="2">
        <f t="shared" si="1"/>
        <v>2.9305480623069684E-3</v>
      </c>
      <c r="B128" s="2">
        <f>Modellek!N77</f>
        <v>68.083100000000002</v>
      </c>
      <c r="C128" s="53">
        <v>1</v>
      </c>
      <c r="D128" s="77">
        <f>Modellek!L77</f>
        <v>0.71</v>
      </c>
      <c r="E128" s="77">
        <f>Modellek!M77</f>
        <v>0.80507600000000001</v>
      </c>
      <c r="F128" s="75">
        <f t="shared" si="2"/>
        <v>1.0846994110912009</v>
      </c>
      <c r="G128" s="15">
        <f t="shared" si="3"/>
        <v>1.0453678203938761</v>
      </c>
      <c r="I128" s="71">
        <f t="shared" ref="I128:J128" si="87">1-D128</f>
        <v>0.29000000000000004</v>
      </c>
      <c r="J128" s="3">
        <f t="shared" si="87"/>
        <v>0.19492399999999999</v>
      </c>
      <c r="K128" s="16">
        <f t="shared" si="5"/>
        <v>0.28681654082936037</v>
      </c>
      <c r="L128" s="17">
        <f t="shared" si="6"/>
        <v>2.3434901006557469</v>
      </c>
      <c r="O128" s="71">
        <f t="shared" si="7"/>
        <v>-0.80727250947683993</v>
      </c>
      <c r="P128" s="3">
        <f t="shared" si="8"/>
        <v>0.80727250947683993</v>
      </c>
      <c r="Q128" s="2"/>
      <c r="R128" s="71">
        <f t="shared" si="9"/>
        <v>790.04495062010085</v>
      </c>
      <c r="S128" s="2">
        <f t="shared" si="10"/>
        <v>8.1302908140683708E-2</v>
      </c>
      <c r="T128" s="3">
        <f t="shared" si="11"/>
        <v>-1.2489124981771984</v>
      </c>
      <c r="U128" s="2"/>
      <c r="V128" s="71">
        <f t="shared" si="12"/>
        <v>790.04495062010085</v>
      </c>
      <c r="W128" s="2">
        <f t="shared" si="13"/>
        <v>-2.5981727219149403E-2</v>
      </c>
      <c r="X128" s="2">
        <f t="shared" si="14"/>
        <v>97.401517161337409</v>
      </c>
      <c r="Y128" s="2">
        <f t="shared" si="15"/>
        <v>8.8679873530033095</v>
      </c>
      <c r="Z128" s="2">
        <f t="shared" si="16"/>
        <v>9.3842628602322975</v>
      </c>
      <c r="AA128" s="3">
        <f t="shared" si="17"/>
        <v>1.0582178894350973</v>
      </c>
    </row>
    <row r="129" spans="1:27" ht="15.75" customHeight="1">
      <c r="A129" s="2">
        <f t="shared" si="1"/>
        <v>2.9313839239387953E-3</v>
      </c>
      <c r="B129" s="2">
        <f>Modellek!N78</f>
        <v>67.985799999999998</v>
      </c>
      <c r="C129" s="53">
        <v>1</v>
      </c>
      <c r="D129" s="77">
        <f>Modellek!L78</f>
        <v>0.72</v>
      </c>
      <c r="E129" s="77">
        <f>Modellek!M78</f>
        <v>0.81088300000000002</v>
      </c>
      <c r="F129" s="75">
        <f t="shared" si="2"/>
        <v>1.081330955675214</v>
      </c>
      <c r="G129" s="15">
        <f t="shared" si="3"/>
        <v>1.0415186793442355</v>
      </c>
      <c r="I129" s="71">
        <f t="shared" ref="I129:J129" si="88">1-D129</f>
        <v>0.28000000000000003</v>
      </c>
      <c r="J129" s="3">
        <f t="shared" si="88"/>
        <v>0.18911699999999998</v>
      </c>
      <c r="K129" s="16">
        <f t="shared" si="5"/>
        <v>0.28559630230794847</v>
      </c>
      <c r="L129" s="17">
        <f t="shared" si="6"/>
        <v>2.3649390824905629</v>
      </c>
      <c r="O129" s="71">
        <f t="shared" si="7"/>
        <v>-0.82007234708191523</v>
      </c>
      <c r="P129" s="3">
        <f t="shared" si="8"/>
        <v>0.82007234708191523</v>
      </c>
      <c r="Q129" s="2"/>
      <c r="R129" s="71">
        <f t="shared" si="9"/>
        <v>766.62617491475203</v>
      </c>
      <c r="S129" s="2">
        <f t="shared" si="10"/>
        <v>7.8192648761937142E-2</v>
      </c>
      <c r="T129" s="3">
        <f t="shared" si="11"/>
        <v>-1.2531759957015429</v>
      </c>
      <c r="U129" s="2"/>
      <c r="V129" s="71">
        <f t="shared" si="12"/>
        <v>766.62617491475203</v>
      </c>
      <c r="W129" s="2">
        <f t="shared" si="13"/>
        <v>-2.4290397906769817E-2</v>
      </c>
      <c r="X129" s="2">
        <f t="shared" si="14"/>
        <v>97.177879785661887</v>
      </c>
      <c r="Y129" s="2">
        <f t="shared" si="15"/>
        <v>8.5978277893357298</v>
      </c>
      <c r="Z129" s="2">
        <f t="shared" si="16"/>
        <v>9.1116166211604082</v>
      </c>
      <c r="AA129" s="3">
        <f t="shared" si="17"/>
        <v>1.0597579812498634</v>
      </c>
    </row>
    <row r="130" spans="1:27" ht="15.75" customHeight="1">
      <c r="A130" s="2">
        <f t="shared" si="1"/>
        <v>2.9322159635701492E-3</v>
      </c>
      <c r="B130" s="2">
        <f>Modellek!N79</f>
        <v>67.888999999999996</v>
      </c>
      <c r="C130" s="53">
        <v>1</v>
      </c>
      <c r="D130" s="77">
        <f>Modellek!L79</f>
        <v>0.73</v>
      </c>
      <c r="E130" s="77">
        <f>Modellek!M79</f>
        <v>0.81676899999999997</v>
      </c>
      <c r="F130" s="75">
        <f t="shared" si="2"/>
        <v>1.0779879894331454</v>
      </c>
      <c r="G130" s="15">
        <f t="shared" si="3"/>
        <v>1.0379166139169735</v>
      </c>
      <c r="I130" s="71">
        <f t="shared" ref="I130:J130" si="89">1-D130</f>
        <v>0.27</v>
      </c>
      <c r="J130" s="3">
        <f t="shared" si="89"/>
        <v>0.18323100000000003</v>
      </c>
      <c r="K130" s="16">
        <f t="shared" si="5"/>
        <v>0.28438669260575961</v>
      </c>
      <c r="L130" s="17">
        <f t="shared" si="6"/>
        <v>2.3863048130529481</v>
      </c>
      <c r="O130" s="71">
        <f t="shared" si="7"/>
        <v>-0.83253061806368811</v>
      </c>
      <c r="P130" s="3">
        <f t="shared" si="8"/>
        <v>0.83253061806368811</v>
      </c>
      <c r="Q130" s="2"/>
      <c r="R130" s="71">
        <f t="shared" si="9"/>
        <v>742.87069691044826</v>
      </c>
      <c r="S130" s="2">
        <f t="shared" si="10"/>
        <v>7.5096330897043734E-2</v>
      </c>
      <c r="T130" s="3">
        <f t="shared" si="11"/>
        <v>-1.2574203732667786</v>
      </c>
      <c r="U130" s="2"/>
      <c r="V130" s="71">
        <f t="shared" si="12"/>
        <v>742.87069691044826</v>
      </c>
      <c r="W130" s="2">
        <f t="shared" si="13"/>
        <v>-2.2684464246517391E-2</v>
      </c>
      <c r="X130" s="2">
        <f t="shared" si="14"/>
        <v>96.954242409986364</v>
      </c>
      <c r="Y130" s="2">
        <f t="shared" si="15"/>
        <v>8.3254756778268852</v>
      </c>
      <c r="Z130" s="2">
        <f t="shared" si="16"/>
        <v>8.8367637253401767</v>
      </c>
      <c r="AA130" s="3">
        <f t="shared" si="17"/>
        <v>1.061412472668078</v>
      </c>
    </row>
    <row r="131" spans="1:27" ht="15.75" customHeight="1">
      <c r="A131" s="2">
        <f t="shared" si="1"/>
        <v>2.9330441742850049E-3</v>
      </c>
      <c r="B131" s="2">
        <f>Modellek!N80</f>
        <v>67.792699999999996</v>
      </c>
      <c r="C131" s="53">
        <v>1</v>
      </c>
      <c r="D131" s="77">
        <f>Modellek!L80</f>
        <v>0.74</v>
      </c>
      <c r="E131" s="77">
        <f>Modellek!M80</f>
        <v>0.82273300000000005</v>
      </c>
      <c r="F131" s="75">
        <f t="shared" si="2"/>
        <v>1.0746703722586284</v>
      </c>
      <c r="G131" s="15">
        <f t="shared" si="3"/>
        <v>1.0345510400688587</v>
      </c>
      <c r="I131" s="71">
        <f t="shared" ref="I131:J131" si="90">1-D131</f>
        <v>0.26</v>
      </c>
      <c r="J131" s="3">
        <f t="shared" si="90"/>
        <v>0.17726699999999995</v>
      </c>
      <c r="K131" s="16">
        <f t="shared" si="5"/>
        <v>0.28318763198611319</v>
      </c>
      <c r="L131" s="17">
        <f t="shared" si="6"/>
        <v>2.4075774392562002</v>
      </c>
      <c r="O131" s="71">
        <f t="shared" si="7"/>
        <v>-0.84465347511402133</v>
      </c>
      <c r="P131" s="3">
        <f t="shared" si="8"/>
        <v>0.84465347511402133</v>
      </c>
      <c r="Q131" s="2"/>
      <c r="R131" s="71">
        <f t="shared" si="9"/>
        <v>718.79005704907331</v>
      </c>
      <c r="S131" s="2">
        <f t="shared" si="10"/>
        <v>7.2013984101805401E-2</v>
      </c>
      <c r="T131" s="3">
        <f t="shared" si="11"/>
        <v>-1.2616455904816575</v>
      </c>
      <c r="U131" s="2"/>
      <c r="V131" s="71">
        <f t="shared" si="12"/>
        <v>718.79005704907331</v>
      </c>
      <c r="W131" s="2">
        <f t="shared" si="13"/>
        <v>-2.1160046862931936E-2</v>
      </c>
      <c r="X131" s="2">
        <f t="shared" si="14"/>
        <v>96.730605034310855</v>
      </c>
      <c r="Y131" s="2">
        <f t="shared" si="15"/>
        <v>8.0509190963029962</v>
      </c>
      <c r="Z131" s="2">
        <f t="shared" si="16"/>
        <v>8.5596923356005732</v>
      </c>
      <c r="AA131" s="3">
        <f t="shared" si="17"/>
        <v>1.0631944295069624</v>
      </c>
    </row>
    <row r="132" spans="1:27" ht="15.75" customHeight="1">
      <c r="A132" s="2">
        <f t="shared" si="1"/>
        <v>2.9338676884349871E-3</v>
      </c>
      <c r="B132" s="2">
        <f>Modellek!N81</f>
        <v>67.697000000000003</v>
      </c>
      <c r="C132" s="53">
        <v>1</v>
      </c>
      <c r="D132" s="77">
        <f>Modellek!L81</f>
        <v>0.75</v>
      </c>
      <c r="E132" s="77">
        <f>Modellek!M81</f>
        <v>0.82877199999999995</v>
      </c>
      <c r="F132" s="75">
        <f t="shared" si="2"/>
        <v>1.0713813977354849</v>
      </c>
      <c r="G132" s="15">
        <f t="shared" si="3"/>
        <v>1.0314061226645974</v>
      </c>
      <c r="I132" s="71">
        <f t="shared" ref="I132:J132" si="91">1-D132</f>
        <v>0.25</v>
      </c>
      <c r="J132" s="3">
        <f t="shared" si="91"/>
        <v>0.17122800000000005</v>
      </c>
      <c r="K132" s="16">
        <f t="shared" si="5"/>
        <v>0.28200027996563232</v>
      </c>
      <c r="L132" s="17">
        <f t="shared" si="6"/>
        <v>2.4287635462045327</v>
      </c>
      <c r="O132" s="71">
        <f t="shared" si="7"/>
        <v>-0.85645926024982677</v>
      </c>
      <c r="P132" s="3">
        <f t="shared" si="8"/>
        <v>0.85645926024982677</v>
      </c>
      <c r="Q132" s="2"/>
      <c r="R132" s="71">
        <f t="shared" si="9"/>
        <v>694.38875029461622</v>
      </c>
      <c r="S132" s="2">
        <f t="shared" si="10"/>
        <v>6.8948841737442174E-2</v>
      </c>
      <c r="T132" s="3">
        <f t="shared" si="11"/>
        <v>-1.265847215258586</v>
      </c>
      <c r="U132" s="2"/>
      <c r="V132" s="71">
        <f t="shared" si="12"/>
        <v>694.38875029461622</v>
      </c>
      <c r="W132" s="2">
        <f t="shared" si="13"/>
        <v>-1.9712318566156642E-2</v>
      </c>
      <c r="X132" s="2">
        <f t="shared" si="14"/>
        <v>96.506967658635318</v>
      </c>
      <c r="Y132" s="2">
        <f t="shared" si="15"/>
        <v>7.7740454958433176</v>
      </c>
      <c r="Z132" s="2">
        <f t="shared" si="16"/>
        <v>8.2802905050487539</v>
      </c>
      <c r="AA132" s="3">
        <f t="shared" si="17"/>
        <v>1.0651198927863388</v>
      </c>
    </row>
    <row r="133" spans="1:27" ht="15.75" customHeight="1">
      <c r="A133" s="2">
        <f t="shared" si="1"/>
        <v>2.9346864977128524E-3</v>
      </c>
      <c r="B133" s="2">
        <f>Modellek!N82</f>
        <v>67.601900000000001</v>
      </c>
      <c r="C133" s="53">
        <v>1</v>
      </c>
      <c r="D133" s="77">
        <f>Modellek!L82</f>
        <v>0.76</v>
      </c>
      <c r="E133" s="77">
        <f>Modellek!M82</f>
        <v>0.83488499999999999</v>
      </c>
      <c r="F133" s="75">
        <f t="shared" si="2"/>
        <v>1.0681209032048724</v>
      </c>
      <c r="G133" s="15">
        <f t="shared" si="3"/>
        <v>1.0284724242739929</v>
      </c>
      <c r="I133" s="71">
        <f t="shared" ref="I133:J133" si="92">1-D133</f>
        <v>0.24</v>
      </c>
      <c r="J133" s="3">
        <f t="shared" si="92"/>
        <v>0.16511500000000001</v>
      </c>
      <c r="K133" s="16">
        <f t="shared" si="5"/>
        <v>0.28082454519626143</v>
      </c>
      <c r="L133" s="17">
        <f t="shared" si="6"/>
        <v>2.449854111526665</v>
      </c>
      <c r="O133" s="71">
        <f t="shared" si="7"/>
        <v>-0.86795385831213323</v>
      </c>
      <c r="P133" s="3">
        <f t="shared" si="8"/>
        <v>0.86795385831213323</v>
      </c>
      <c r="Q133" s="2"/>
      <c r="R133" s="71">
        <f t="shared" si="9"/>
        <v>669.67725090960403</v>
      </c>
      <c r="S133" s="2">
        <f t="shared" si="10"/>
        <v>6.5900939378780429E-2</v>
      </c>
      <c r="T133" s="3">
        <f t="shared" si="11"/>
        <v>-1.2700251989830604</v>
      </c>
      <c r="U133" s="2"/>
      <c r="V133" s="71">
        <f t="shared" si="12"/>
        <v>669.67725090960403</v>
      </c>
      <c r="W133" s="2">
        <f t="shared" si="13"/>
        <v>-1.8337789677246294E-2</v>
      </c>
      <c r="X133" s="2">
        <f t="shared" si="14"/>
        <v>96.283330282959795</v>
      </c>
      <c r="Y133" s="2">
        <f t="shared" si="15"/>
        <v>7.4948427116010476</v>
      </c>
      <c r="Z133" s="2">
        <f t="shared" si="16"/>
        <v>7.9985461757953544</v>
      </c>
      <c r="AA133" s="3">
        <f t="shared" si="17"/>
        <v>1.0672066757871568</v>
      </c>
    </row>
    <row r="134" spans="1:27" ht="15.75" customHeight="1">
      <c r="A134" s="2">
        <f t="shared" si="1"/>
        <v>2.9354997321356497E-3</v>
      </c>
      <c r="B134" s="2">
        <f>Modellek!N83</f>
        <v>67.507499999999993</v>
      </c>
      <c r="C134" s="53">
        <v>1</v>
      </c>
      <c r="D134" s="77">
        <f>Modellek!L83</f>
        <v>0.77</v>
      </c>
      <c r="E134" s="77">
        <f>Modellek!M83</f>
        <v>0.84107100000000001</v>
      </c>
      <c r="F134" s="75">
        <f t="shared" si="2"/>
        <v>1.0648921436646608</v>
      </c>
      <c r="G134" s="15">
        <f t="shared" si="3"/>
        <v>1.0257376829178393</v>
      </c>
      <c r="I134" s="71">
        <f t="shared" ref="I134:J134" si="93">1-D134</f>
        <v>0.22999999999999998</v>
      </c>
      <c r="J134" s="3">
        <f t="shared" si="93"/>
        <v>0.15892899999999999</v>
      </c>
      <c r="K134" s="16">
        <f t="shared" si="5"/>
        <v>0.27966156710419432</v>
      </c>
      <c r="L134" s="17">
        <f t="shared" si="6"/>
        <v>2.4708280774113907</v>
      </c>
      <c r="O134" s="71">
        <f t="shared" si="7"/>
        <v>-0.87914130407873148</v>
      </c>
      <c r="P134" s="3">
        <f t="shared" si="8"/>
        <v>0.87914130407873148</v>
      </c>
      <c r="Q134" s="2"/>
      <c r="R134" s="71">
        <f t="shared" si="9"/>
        <v>644.65593398542183</v>
      </c>
      <c r="S134" s="2">
        <f t="shared" si="10"/>
        <v>6.2873520478566647E-2</v>
      </c>
      <c r="T134" s="3">
        <f t="shared" si="11"/>
        <v>-1.2741750957800611</v>
      </c>
      <c r="U134" s="2"/>
      <c r="V134" s="71">
        <f t="shared" si="12"/>
        <v>644.65593398542183</v>
      </c>
      <c r="W134" s="2">
        <f t="shared" si="13"/>
        <v>-1.7033116934015713E-2</v>
      </c>
      <c r="X134" s="2">
        <f t="shared" si="14"/>
        <v>96.059692907284273</v>
      </c>
      <c r="Y134" s="2">
        <f t="shared" si="15"/>
        <v>7.2131979335581109</v>
      </c>
      <c r="Z134" s="2">
        <f t="shared" si="16"/>
        <v>7.7143471776631145</v>
      </c>
      <c r="AA134" s="3">
        <f t="shared" si="17"/>
        <v>1.0694767076574312</v>
      </c>
    </row>
    <row r="135" spans="1:27" ht="15.75" customHeight="1">
      <c r="A135" s="2">
        <f t="shared" si="1"/>
        <v>2.9363082442432943E-3</v>
      </c>
      <c r="B135" s="2">
        <f>Modellek!N84</f>
        <v>67.413700000000006</v>
      </c>
      <c r="C135" s="53">
        <v>1</v>
      </c>
      <c r="D135" s="77">
        <f>Modellek!L84</f>
        <v>0.78</v>
      </c>
      <c r="E135" s="77">
        <f>Modellek!M84</f>
        <v>0.84732700000000005</v>
      </c>
      <c r="F135" s="75">
        <f t="shared" si="2"/>
        <v>1.0616915269254044</v>
      </c>
      <c r="G135" s="15">
        <f t="shared" si="3"/>
        <v>1.0231942509822747</v>
      </c>
      <c r="I135" s="71">
        <f t="shared" ref="I135:J135" si="94">1-D135</f>
        <v>0.21999999999999997</v>
      </c>
      <c r="J135" s="3">
        <f t="shared" si="94"/>
        <v>0.15267299999999995</v>
      </c>
      <c r="K135" s="16">
        <f t="shared" si="5"/>
        <v>0.27851001789282853</v>
      </c>
      <c r="L135" s="17">
        <f t="shared" si="6"/>
        <v>2.4917171276949279</v>
      </c>
      <c r="O135" s="71">
        <f t="shared" si="7"/>
        <v>-0.8900427297192629</v>
      </c>
      <c r="P135" s="3">
        <f t="shared" si="8"/>
        <v>0.8900427297192629</v>
      </c>
      <c r="Q135" s="2"/>
      <c r="R135" s="71">
        <f t="shared" si="9"/>
        <v>619.34709926091512</v>
      </c>
      <c r="S135" s="2">
        <f t="shared" si="10"/>
        <v>5.9863416338128569E-2</v>
      </c>
      <c r="T135" s="3">
        <f t="shared" si="11"/>
        <v>-1.2783012493718662</v>
      </c>
      <c r="U135" s="2"/>
      <c r="V135" s="71">
        <f t="shared" si="12"/>
        <v>619.34709926091512</v>
      </c>
      <c r="W135" s="2">
        <f t="shared" si="13"/>
        <v>-1.5794056977825502E-2</v>
      </c>
      <c r="X135" s="2">
        <f t="shared" si="14"/>
        <v>95.83605553160875</v>
      </c>
      <c r="Y135" s="2">
        <f t="shared" si="15"/>
        <v>6.9291992928526929</v>
      </c>
      <c r="Z135" s="2">
        <f t="shared" si="16"/>
        <v>7.4277812268759362</v>
      </c>
      <c r="AA135" s="3">
        <f t="shared" si="17"/>
        <v>1.0719537587174781</v>
      </c>
    </row>
    <row r="136" spans="1:27" ht="15.75" customHeight="1">
      <c r="A136" s="2">
        <f t="shared" si="1"/>
        <v>2.9371120258583345E-3</v>
      </c>
      <c r="B136" s="2">
        <f>Modellek!N85</f>
        <v>67.320499999999996</v>
      </c>
      <c r="C136" s="53">
        <v>1</v>
      </c>
      <c r="D136" s="77">
        <f>Modellek!L85</f>
        <v>0.79</v>
      </c>
      <c r="E136" s="77">
        <f>Modellek!M85</f>
        <v>0.853653</v>
      </c>
      <c r="F136" s="75">
        <f t="shared" si="2"/>
        <v>1.0585188948255215</v>
      </c>
      <c r="G136" s="15">
        <f t="shared" si="3"/>
        <v>1.0208352661476419</v>
      </c>
      <c r="I136" s="71">
        <f t="shared" ref="I136:J136" si="95">1-D136</f>
        <v>0.20999999999999996</v>
      </c>
      <c r="J136" s="3">
        <f t="shared" si="95"/>
        <v>0.146347</v>
      </c>
      <c r="K136" s="16">
        <f t="shared" si="5"/>
        <v>0.2773698092135139</v>
      </c>
      <c r="L136" s="17">
        <f t="shared" si="6"/>
        <v>2.5124957837571413</v>
      </c>
      <c r="O136" s="71">
        <f t="shared" si="7"/>
        <v>-0.90065541470711385</v>
      </c>
      <c r="P136" s="3">
        <f t="shared" si="8"/>
        <v>0.90065541470711385</v>
      </c>
      <c r="Q136" s="2"/>
      <c r="R136" s="71">
        <f t="shared" si="9"/>
        <v>593.75835673261008</v>
      </c>
      <c r="S136" s="2">
        <f t="shared" si="10"/>
        <v>5.6870662000795887E-2</v>
      </c>
      <c r="T136" s="3">
        <f t="shared" si="11"/>
        <v>-1.2824036118710891</v>
      </c>
      <c r="U136" s="2"/>
      <c r="V136" s="71">
        <f t="shared" si="12"/>
        <v>593.75835673261008</v>
      </c>
      <c r="W136" s="2">
        <f t="shared" si="13"/>
        <v>-1.461811785374427E-2</v>
      </c>
      <c r="X136" s="2">
        <f t="shared" si="14"/>
        <v>95.612418155933227</v>
      </c>
      <c r="Y136" s="2">
        <f t="shared" si="15"/>
        <v>6.6428342890930807</v>
      </c>
      <c r="Z136" s="2">
        <f t="shared" si="16"/>
        <v>7.1388359247310973</v>
      </c>
      <c r="AA136" s="3">
        <f t="shared" si="17"/>
        <v>1.0746671697730599</v>
      </c>
    </row>
    <row r="137" spans="1:27" ht="15.75" customHeight="1">
      <c r="A137" s="2">
        <f t="shared" si="1"/>
        <v>2.9379102057124728E-3</v>
      </c>
      <c r="B137" s="2">
        <f>Modellek!N86</f>
        <v>67.227999999999994</v>
      </c>
      <c r="C137" s="53">
        <v>1</v>
      </c>
      <c r="D137" s="77">
        <f>Modellek!L86</f>
        <v>0.8</v>
      </c>
      <c r="E137" s="77">
        <f>Modellek!M86</f>
        <v>0.86004599999999998</v>
      </c>
      <c r="F137" s="75">
        <f t="shared" si="2"/>
        <v>1.0553774827608755</v>
      </c>
      <c r="G137" s="15">
        <f t="shared" si="3"/>
        <v>1.0186473726800021</v>
      </c>
      <c r="I137" s="71">
        <f t="shared" ref="I137:J137" si="96">1-D137</f>
        <v>0.19999999999999996</v>
      </c>
      <c r="J137" s="3">
        <f t="shared" si="96"/>
        <v>0.13995400000000002</v>
      </c>
      <c r="K137" s="16">
        <f t="shared" si="5"/>
        <v>0.27624207073502521</v>
      </c>
      <c r="L137" s="17">
        <f t="shared" si="6"/>
        <v>2.5331767827328093</v>
      </c>
      <c r="O137" s="71">
        <f t="shared" si="7"/>
        <v>-0.91099851840016888</v>
      </c>
      <c r="P137" s="3">
        <f t="shared" si="8"/>
        <v>0.91099851840016888</v>
      </c>
      <c r="Q137" s="2"/>
      <c r="R137" s="71">
        <f t="shared" si="9"/>
        <v>567.89170102830087</v>
      </c>
      <c r="S137" s="2">
        <f t="shared" si="10"/>
        <v>5.389850649641021E-2</v>
      </c>
      <c r="T137" s="3">
        <f t="shared" si="11"/>
        <v>-1.286477729783748</v>
      </c>
      <c r="U137" s="2"/>
      <c r="V137" s="71">
        <f t="shared" si="12"/>
        <v>567.89170102830087</v>
      </c>
      <c r="W137" s="2">
        <f t="shared" si="13"/>
        <v>-1.3501395054730712E-2</v>
      </c>
      <c r="X137" s="2">
        <f t="shared" si="14"/>
        <v>95.388780780257719</v>
      </c>
      <c r="Y137" s="2">
        <f t="shared" si="15"/>
        <v>6.3539897489168986</v>
      </c>
      <c r="Z137" s="2">
        <f t="shared" si="16"/>
        <v>6.8473987562513798</v>
      </c>
      <c r="AA137" s="3">
        <f t="shared" si="17"/>
        <v>1.077653415701306</v>
      </c>
    </row>
    <row r="138" spans="1:27" ht="15.75" customHeight="1">
      <c r="A138" s="2">
        <f t="shared" si="1"/>
        <v>2.9387019107145955E-3</v>
      </c>
      <c r="B138" s="2">
        <f>Modellek!N87</f>
        <v>67.136300000000006</v>
      </c>
      <c r="C138" s="53">
        <v>1</v>
      </c>
      <c r="D138" s="77">
        <f>Modellek!L87</f>
        <v>0.81</v>
      </c>
      <c r="E138" s="77">
        <f>Modellek!M87</f>
        <v>0.86650499999999997</v>
      </c>
      <c r="F138" s="75">
        <f t="shared" si="2"/>
        <v>1.0522704959947566</v>
      </c>
      <c r="G138" s="15">
        <f t="shared" si="3"/>
        <v>1.0166200262490204</v>
      </c>
      <c r="I138" s="71">
        <f t="shared" ref="I138:J138" si="97">1-D138</f>
        <v>0.18999999999999995</v>
      </c>
      <c r="J138" s="3">
        <f t="shared" si="97"/>
        <v>0.13349500000000003</v>
      </c>
      <c r="K138" s="16">
        <f t="shared" si="5"/>
        <v>0.27512791641899587</v>
      </c>
      <c r="L138" s="17">
        <f t="shared" si="6"/>
        <v>2.5537403557692357</v>
      </c>
      <c r="O138" s="71">
        <f t="shared" si="7"/>
        <v>-0.9210756655667095</v>
      </c>
      <c r="P138" s="3">
        <f t="shared" si="8"/>
        <v>0.9210756655667095</v>
      </c>
      <c r="Q138" s="2"/>
      <c r="R138" s="71">
        <f t="shared" si="9"/>
        <v>541.74585593900065</v>
      </c>
      <c r="S138" s="2">
        <f t="shared" si="10"/>
        <v>5.095020673473076E-2</v>
      </c>
      <c r="T138" s="3">
        <f t="shared" si="11"/>
        <v>-1.2905191388500468</v>
      </c>
      <c r="U138" s="2"/>
      <c r="V138" s="71">
        <f t="shared" si="12"/>
        <v>541.74585593900065</v>
      </c>
      <c r="W138" s="2">
        <f t="shared" si="13"/>
        <v>-1.2441167390454998E-2</v>
      </c>
      <c r="X138" s="2">
        <f t="shared" si="14"/>
        <v>95.165143404582182</v>
      </c>
      <c r="Y138" s="2">
        <f t="shared" si="15"/>
        <v>6.0625523518331494</v>
      </c>
      <c r="Z138" s="2">
        <f t="shared" si="16"/>
        <v>6.5533570888195527</v>
      </c>
      <c r="AA138" s="3">
        <f t="shared" si="17"/>
        <v>1.0809567832990337</v>
      </c>
    </row>
    <row r="139" spans="1:27" ht="15.75" customHeight="1">
      <c r="A139" s="2">
        <f t="shared" si="1"/>
        <v>2.9394879941022113E-3</v>
      </c>
      <c r="B139" s="2">
        <f>Modellek!N88</f>
        <v>67.045299999999997</v>
      </c>
      <c r="C139" s="53">
        <v>1</v>
      </c>
      <c r="D139" s="77">
        <f>Modellek!L88</f>
        <v>0.82</v>
      </c>
      <c r="E139" s="77">
        <f>Modellek!M88</f>
        <v>0.87302900000000005</v>
      </c>
      <c r="F139" s="75">
        <f t="shared" si="2"/>
        <v>1.0491943574560125</v>
      </c>
      <c r="G139" s="15">
        <f t="shared" si="3"/>
        <v>1.014749559630336</v>
      </c>
      <c r="I139" s="71">
        <f t="shared" ref="I139:J139" si="98">1-D139</f>
        <v>0.18000000000000005</v>
      </c>
      <c r="J139" s="3">
        <f t="shared" si="98"/>
        <v>0.12697099999999995</v>
      </c>
      <c r="K139" s="16">
        <f t="shared" si="5"/>
        <v>0.27402602732961634</v>
      </c>
      <c r="L139" s="17">
        <f t="shared" si="6"/>
        <v>2.5741877562453204</v>
      </c>
      <c r="O139" s="71">
        <f t="shared" si="7"/>
        <v>-0.93089220711979748</v>
      </c>
      <c r="P139" s="3">
        <f t="shared" si="8"/>
        <v>0.93089220711979748</v>
      </c>
      <c r="Q139" s="2"/>
      <c r="R139" s="71">
        <f t="shared" si="9"/>
        <v>515.33841594613364</v>
      </c>
      <c r="S139" s="2">
        <f t="shared" si="10"/>
        <v>4.8022591047218816E-2</v>
      </c>
      <c r="T139" s="3">
        <f t="shared" si="11"/>
        <v>-1.2945321868512811</v>
      </c>
      <c r="U139" s="2"/>
      <c r="V139" s="71">
        <f t="shared" si="12"/>
        <v>515.33841594613364</v>
      </c>
      <c r="W139" s="2">
        <f t="shared" si="13"/>
        <v>-1.1434828924798364E-2</v>
      </c>
      <c r="X139" s="2">
        <f t="shared" si="14"/>
        <v>94.941506028906673</v>
      </c>
      <c r="Y139" s="2">
        <f t="shared" si="15"/>
        <v>5.7686097774696501</v>
      </c>
      <c r="Z139" s="2">
        <f t="shared" si="16"/>
        <v>6.2567981707919671</v>
      </c>
      <c r="AA139" s="3">
        <f t="shared" si="17"/>
        <v>1.0846284307926366</v>
      </c>
    </row>
    <row r="140" spans="1:27" ht="15.75" customHeight="1">
      <c r="A140" s="2">
        <f t="shared" si="1"/>
        <v>2.9402693110272744E-3</v>
      </c>
      <c r="B140" s="2">
        <f>Modellek!N89</f>
        <v>66.954899999999995</v>
      </c>
      <c r="C140" s="53">
        <v>1</v>
      </c>
      <c r="D140" s="77">
        <f>Modellek!L89</f>
        <v>0.83</v>
      </c>
      <c r="E140" s="77">
        <f>Modellek!M89</f>
        <v>0.87961599999999995</v>
      </c>
      <c r="F140" s="75">
        <f t="shared" si="2"/>
        <v>1.0461455232255201</v>
      </c>
      <c r="G140" s="15">
        <f t="shared" si="3"/>
        <v>1.0130314470834407</v>
      </c>
      <c r="I140" s="71">
        <f t="shared" ref="I140:J140" si="99">1-D140</f>
        <v>0.17000000000000004</v>
      </c>
      <c r="J140" s="3">
        <f t="shared" si="99"/>
        <v>0.12038400000000005</v>
      </c>
      <c r="K140" s="16">
        <f t="shared" si="5"/>
        <v>0.27293510222354334</v>
      </c>
      <c r="L140" s="17">
        <f t="shared" si="6"/>
        <v>2.5945404995602073</v>
      </c>
      <c r="O140" s="71">
        <f t="shared" si="7"/>
        <v>-0.94046216117601211</v>
      </c>
      <c r="P140" s="3">
        <f t="shared" si="8"/>
        <v>0.94046216117601211</v>
      </c>
      <c r="Q140" s="2"/>
      <c r="R140" s="71">
        <f t="shared" si="9"/>
        <v>488.68788741233675</v>
      </c>
      <c r="S140" s="2">
        <f t="shared" si="10"/>
        <v>4.5112479508510869E-2</v>
      </c>
      <c r="T140" s="3">
        <f t="shared" si="11"/>
        <v>-1.2985212328501252</v>
      </c>
      <c r="U140" s="2"/>
      <c r="V140" s="71">
        <f t="shared" si="12"/>
        <v>488.68788741233675</v>
      </c>
      <c r="W140" s="2">
        <f t="shared" si="13"/>
        <v>-1.0479415890118284E-2</v>
      </c>
      <c r="X140" s="2">
        <f t="shared" si="14"/>
        <v>94.717868653231136</v>
      </c>
      <c r="Y140" s="2">
        <f t="shared" si="15"/>
        <v>5.4722496182277558</v>
      </c>
      <c r="Z140" s="2">
        <f t="shared" si="16"/>
        <v>5.9578091300941765</v>
      </c>
      <c r="AA140" s="3">
        <f t="shared" si="17"/>
        <v>1.0887312432256468</v>
      </c>
    </row>
    <row r="141" spans="1:27" ht="15.75" customHeight="1">
      <c r="A141" s="2">
        <f t="shared" si="1"/>
        <v>2.9410432586288739E-3</v>
      </c>
      <c r="B141" s="2">
        <f>Modellek!N90</f>
        <v>66.865399999999994</v>
      </c>
      <c r="C141" s="53">
        <v>1</v>
      </c>
      <c r="D141" s="77">
        <f>Modellek!L90</f>
        <v>0.84</v>
      </c>
      <c r="E141" s="77">
        <f>Modellek!M90</f>
        <v>0.88626400000000005</v>
      </c>
      <c r="F141" s="75">
        <f t="shared" si="2"/>
        <v>1.0431339261385559</v>
      </c>
      <c r="G141" s="15">
        <f t="shared" si="3"/>
        <v>1.0114484478343468</v>
      </c>
      <c r="I141" s="71">
        <f t="shared" ref="I141:J141" si="100">1-D141</f>
        <v>0.16000000000000003</v>
      </c>
      <c r="J141" s="3">
        <f t="shared" si="100"/>
        <v>0.11373599999999995</v>
      </c>
      <c r="K141" s="16">
        <f t="shared" si="5"/>
        <v>0.27185865997558034</v>
      </c>
      <c r="L141" s="17">
        <f t="shared" si="6"/>
        <v>2.6147778410437672</v>
      </c>
      <c r="O141" s="71">
        <f t="shared" si="7"/>
        <v>-0.94979572801331391</v>
      </c>
      <c r="P141" s="3">
        <f t="shared" si="8"/>
        <v>0.94979572801331391</v>
      </c>
      <c r="Q141" s="2"/>
      <c r="R141" s="71">
        <f t="shared" si="9"/>
        <v>461.77421506453783</v>
      </c>
      <c r="S141" s="2">
        <f t="shared" si="10"/>
        <v>4.2229572510406009E-2</v>
      </c>
      <c r="T141" s="3">
        <f t="shared" si="11"/>
        <v>-1.3024729801845851</v>
      </c>
      <c r="U141" s="2"/>
      <c r="V141" s="71">
        <f t="shared" si="12"/>
        <v>461.77421506453783</v>
      </c>
      <c r="W141" s="2">
        <f t="shared" si="13"/>
        <v>-9.572109167821953E-3</v>
      </c>
      <c r="X141" s="2">
        <f t="shared" si="14"/>
        <v>94.494231277555613</v>
      </c>
      <c r="Y141" s="2">
        <f t="shared" si="15"/>
        <v>5.1731570206722139</v>
      </c>
      <c r="Z141" s="2">
        <f t="shared" si="16"/>
        <v>5.6560769727954607</v>
      </c>
      <c r="AA141" s="3">
        <f t="shared" si="17"/>
        <v>1.0933511103941893</v>
      </c>
    </row>
    <row r="142" spans="1:27" ht="15.75" customHeight="1">
      <c r="A142" s="2">
        <f t="shared" si="1"/>
        <v>2.9418115557888085E-3</v>
      </c>
      <c r="B142" s="2">
        <f>Modellek!N91</f>
        <v>66.776600000000002</v>
      </c>
      <c r="C142" s="53">
        <v>1</v>
      </c>
      <c r="D142" s="77">
        <f>Modellek!L91</f>
        <v>0.85</v>
      </c>
      <c r="E142" s="77">
        <f>Modellek!M91</f>
        <v>0.89297300000000002</v>
      </c>
      <c r="F142" s="75">
        <f t="shared" si="2"/>
        <v>1.0401526418695859</v>
      </c>
      <c r="G142" s="15">
        <f t="shared" si="3"/>
        <v>1.0100022134250886</v>
      </c>
      <c r="I142" s="71">
        <f t="shared" ref="I142:J142" si="101">1-D142</f>
        <v>0.15000000000000002</v>
      </c>
      <c r="J142" s="3">
        <f t="shared" si="101"/>
        <v>0.10702699999999998</v>
      </c>
      <c r="K142" s="16">
        <f t="shared" si="5"/>
        <v>0.2707941888813159</v>
      </c>
      <c r="L142" s="17">
        <f t="shared" si="6"/>
        <v>2.6348915989702157</v>
      </c>
      <c r="O142" s="71">
        <f t="shared" si="7"/>
        <v>-0.958889519875608</v>
      </c>
      <c r="P142" s="3">
        <f t="shared" si="8"/>
        <v>0.958889519875608</v>
      </c>
      <c r="Q142" s="2"/>
      <c r="R142" s="71">
        <f t="shared" si="9"/>
        <v>434.62212548191513</v>
      </c>
      <c r="S142" s="2">
        <f t="shared" si="10"/>
        <v>3.9367473411915661E-2</v>
      </c>
      <c r="T142" s="3">
        <f t="shared" si="11"/>
        <v>-1.3063961972536022</v>
      </c>
      <c r="U142" s="2"/>
      <c r="V142" s="71">
        <f t="shared" si="12"/>
        <v>434.62212548191513</v>
      </c>
      <c r="W142" s="2">
        <f t="shared" si="13"/>
        <v>-8.7111268458153132E-3</v>
      </c>
      <c r="X142" s="2">
        <f t="shared" si="14"/>
        <v>94.270593901880105</v>
      </c>
      <c r="Y142" s="2">
        <f t="shared" si="15"/>
        <v>4.8715199029968357</v>
      </c>
      <c r="Z142" s="2">
        <f t="shared" si="16"/>
        <v>5.3517885816635271</v>
      </c>
      <c r="AA142" s="3">
        <f t="shared" si="17"/>
        <v>1.098587029968048</v>
      </c>
    </row>
    <row r="143" spans="1:27" ht="15.75" customHeight="1">
      <c r="A143" s="2">
        <f t="shared" si="1"/>
        <v>2.9425750592046102E-3</v>
      </c>
      <c r="B143" s="2">
        <f>Modellek!N92</f>
        <v>66.688400000000001</v>
      </c>
      <c r="C143" s="53">
        <v>1</v>
      </c>
      <c r="D143" s="77">
        <f>Modellek!L92</f>
        <v>0.86</v>
      </c>
      <c r="E143" s="77">
        <f>Modellek!M92</f>
        <v>0.89974100000000001</v>
      </c>
      <c r="F143" s="75">
        <f t="shared" si="2"/>
        <v>1.0371981547802873</v>
      </c>
      <c r="G143" s="15">
        <f t="shared" si="3"/>
        <v>1.0086890921416081</v>
      </c>
      <c r="I143" s="71">
        <f t="shared" ref="I143:J143" si="102">1-D143</f>
        <v>0.14000000000000001</v>
      </c>
      <c r="J143" s="3">
        <f t="shared" si="102"/>
        <v>0.10025899999999999</v>
      </c>
      <c r="K143" s="16">
        <f t="shared" si="5"/>
        <v>0.26974040317851739</v>
      </c>
      <c r="L143" s="17">
        <f t="shared" si="6"/>
        <v>2.6549071101216049</v>
      </c>
      <c r="O143" s="71">
        <f t="shared" si="7"/>
        <v>-0.96775810806866269</v>
      </c>
      <c r="P143" s="3">
        <f t="shared" si="8"/>
        <v>0.96775810806866269</v>
      </c>
      <c r="Q143" s="2"/>
      <c r="R143" s="71">
        <f t="shared" si="9"/>
        <v>407.24901383712574</v>
      </c>
      <c r="S143" s="2">
        <f t="shared" si="10"/>
        <v>3.6522995641344459E-2</v>
      </c>
      <c r="T143" s="3">
        <f t="shared" si="11"/>
        <v>-1.3102952522014404</v>
      </c>
      <c r="U143" s="2"/>
      <c r="V143" s="71">
        <f t="shared" si="12"/>
        <v>407.24901383712574</v>
      </c>
      <c r="W143" s="2">
        <f t="shared" si="13"/>
        <v>-7.8938646853681169E-3</v>
      </c>
      <c r="X143" s="2">
        <f t="shared" si="14"/>
        <v>94.046956526204582</v>
      </c>
      <c r="Y143" s="2">
        <f t="shared" si="15"/>
        <v>4.5674255169920865</v>
      </c>
      <c r="Z143" s="2">
        <f t="shared" si="16"/>
        <v>5.0450307146985551</v>
      </c>
      <c r="AA143" s="3">
        <f t="shared" si="17"/>
        <v>1.1045677036066917</v>
      </c>
    </row>
    <row r="144" spans="1:27" ht="15.75" customHeight="1">
      <c r="A144" s="2">
        <f t="shared" si="1"/>
        <v>2.943332028456134E-3</v>
      </c>
      <c r="B144" s="2">
        <f>Modellek!N93</f>
        <v>66.600999999999999</v>
      </c>
      <c r="C144" s="53">
        <v>1</v>
      </c>
      <c r="D144" s="77">
        <f>Modellek!L93</f>
        <v>0.87</v>
      </c>
      <c r="E144" s="77">
        <f>Modellek!M93</f>
        <v>0.90656700000000001</v>
      </c>
      <c r="F144" s="75">
        <f t="shared" si="2"/>
        <v>1.0342769964434659</v>
      </c>
      <c r="G144" s="15">
        <f t="shared" si="3"/>
        <v>1.0074970612959162</v>
      </c>
      <c r="I144" s="71">
        <f t="shared" ref="I144:J144" si="103">1-D144</f>
        <v>0.13</v>
      </c>
      <c r="J144" s="3">
        <f t="shared" si="103"/>
        <v>9.3432999999999988E-2</v>
      </c>
      <c r="K144" s="16">
        <f t="shared" si="5"/>
        <v>0.26869960051869363</v>
      </c>
      <c r="L144" s="17">
        <f t="shared" si="6"/>
        <v>2.6747914147545706</v>
      </c>
      <c r="O144" s="71">
        <f t="shared" si="7"/>
        <v>-0.97640230350844348</v>
      </c>
      <c r="P144" s="3">
        <f t="shared" si="8"/>
        <v>0.97640230350844348</v>
      </c>
      <c r="Q144" s="2"/>
      <c r="R144" s="71">
        <f t="shared" si="9"/>
        <v>379.64225840016934</v>
      </c>
      <c r="S144" s="2">
        <f t="shared" si="10"/>
        <v>3.370262845378616E-2</v>
      </c>
      <c r="T144" s="3">
        <f t="shared" si="11"/>
        <v>-1.3141612500804658</v>
      </c>
      <c r="U144" s="2"/>
      <c r="V144" s="71">
        <f t="shared" si="12"/>
        <v>379.64225840016934</v>
      </c>
      <c r="W144" s="2">
        <f t="shared" si="13"/>
        <v>-7.1182782929967228E-3</v>
      </c>
      <c r="X144" s="2">
        <f t="shared" si="14"/>
        <v>93.823319150529045</v>
      </c>
      <c r="Y144" s="2">
        <f t="shared" si="15"/>
        <v>4.2606591858710683</v>
      </c>
      <c r="Z144" s="2">
        <f t="shared" si="16"/>
        <v>4.7355900036461094</v>
      </c>
      <c r="AA144" s="3">
        <f t="shared" si="17"/>
        <v>1.1114688589385364</v>
      </c>
    </row>
    <row r="145" spans="1:27" ht="15.75" customHeight="1">
      <c r="A145" s="2">
        <f t="shared" si="1"/>
        <v>2.9440824531508161E-3</v>
      </c>
      <c r="B145" s="2">
        <f>Modellek!N94</f>
        <v>66.514399999999995</v>
      </c>
      <c r="C145" s="53">
        <v>1</v>
      </c>
      <c r="D145" s="77">
        <f>Modellek!L94</f>
        <v>0.88</v>
      </c>
      <c r="E145" s="77">
        <f>Modellek!M94</f>
        <v>0.91344899999999996</v>
      </c>
      <c r="F145" s="75">
        <f t="shared" si="2"/>
        <v>1.0313889784318833</v>
      </c>
      <c r="G145" s="15">
        <f t="shared" si="3"/>
        <v>1.0064197397677361</v>
      </c>
      <c r="I145" s="71">
        <f t="shared" ref="I145:J145" si="104">1-D145</f>
        <v>0.12</v>
      </c>
      <c r="J145" s="3">
        <f t="shared" si="104"/>
        <v>8.6551000000000045E-2</v>
      </c>
      <c r="K145" s="16">
        <f t="shared" si="5"/>
        <v>0.26767167847557793</v>
      </c>
      <c r="L145" s="17">
        <f t="shared" si="6"/>
        <v>2.6945634945056041</v>
      </c>
      <c r="O145" s="71">
        <f t="shared" si="7"/>
        <v>-0.98483700159075838</v>
      </c>
      <c r="P145" s="3">
        <f t="shared" si="8"/>
        <v>0.98483700159075838</v>
      </c>
      <c r="Q145" s="2"/>
      <c r="R145" s="71">
        <f t="shared" si="9"/>
        <v>351.80920361167961</v>
      </c>
      <c r="S145" s="2">
        <f t="shared" si="10"/>
        <v>3.0906416550752602E-2</v>
      </c>
      <c r="T145" s="3">
        <f t="shared" si="11"/>
        <v>-1.3179941298106166</v>
      </c>
      <c r="U145" s="2"/>
      <c r="V145" s="71">
        <f t="shared" si="12"/>
        <v>351.80920361167961</v>
      </c>
      <c r="W145" s="2">
        <f t="shared" si="13"/>
        <v>-6.3819878134165203E-3</v>
      </c>
      <c r="X145" s="2">
        <f t="shared" si="14"/>
        <v>93.599681774853536</v>
      </c>
      <c r="Y145" s="2">
        <f t="shared" si="15"/>
        <v>3.951207286026754</v>
      </c>
      <c r="Z145" s="2">
        <f t="shared" si="16"/>
        <v>4.4234529524884465</v>
      </c>
      <c r="AA145" s="3">
        <f t="shared" si="17"/>
        <v>1.1195193347946502</v>
      </c>
    </row>
    <row r="146" spans="1:27" ht="15.75" customHeight="1">
      <c r="A146" s="2">
        <f t="shared" si="1"/>
        <v>2.9448263229779497E-3</v>
      </c>
      <c r="B146" s="2">
        <f>Modellek!N95</f>
        <v>66.428600000000003</v>
      </c>
      <c r="C146" s="53">
        <v>1</v>
      </c>
      <c r="D146" s="77">
        <f>Modellek!L95</f>
        <v>0.89</v>
      </c>
      <c r="E146" s="77">
        <f>Modellek!M95</f>
        <v>0.92038699999999996</v>
      </c>
      <c r="F146" s="75">
        <f t="shared" si="2"/>
        <v>1.0285339145032453</v>
      </c>
      <c r="G146" s="15">
        <f t="shared" si="3"/>
        <v>1.0054531815109635</v>
      </c>
      <c r="I146" s="71">
        <f t="shared" ref="I146:J146" si="105">1-D146</f>
        <v>0.10999999999999999</v>
      </c>
      <c r="J146" s="3">
        <f t="shared" si="105"/>
        <v>7.9613000000000045E-2</v>
      </c>
      <c r="K146" s="16">
        <f t="shared" si="5"/>
        <v>0.26665653597954597</v>
      </c>
      <c r="L146" s="17">
        <f t="shared" si="6"/>
        <v>2.714182657461889</v>
      </c>
      <c r="O146" s="71">
        <f t="shared" si="7"/>
        <v>-0.99305249433614984</v>
      </c>
      <c r="P146" s="3">
        <f t="shared" si="8"/>
        <v>0.99305249433614984</v>
      </c>
      <c r="Q146" s="2"/>
      <c r="R146" s="71">
        <f t="shared" si="9"/>
        <v>323.75451207287114</v>
      </c>
      <c r="S146" s="2">
        <f t="shared" si="10"/>
        <v>2.8134404290842602E-2</v>
      </c>
      <c r="T146" s="3">
        <f t="shared" si="11"/>
        <v>-1.3217938307806634</v>
      </c>
      <c r="U146" s="2"/>
      <c r="V146" s="71">
        <f t="shared" si="12"/>
        <v>323.75451207287114</v>
      </c>
      <c r="W146" s="2">
        <f t="shared" si="13"/>
        <v>-5.6835604393980985E-3</v>
      </c>
      <c r="X146" s="2">
        <f t="shared" si="14"/>
        <v>93.376044399178014</v>
      </c>
      <c r="Y146" s="2">
        <f t="shared" si="15"/>
        <v>3.639056067341166</v>
      </c>
      <c r="Z146" s="2">
        <f t="shared" si="16"/>
        <v>4.1086059359157048</v>
      </c>
      <c r="AA146" s="3">
        <f t="shared" si="17"/>
        <v>1.1290306771551366</v>
      </c>
    </row>
    <row r="147" spans="1:27" ht="15.75" customHeight="1">
      <c r="A147" s="2">
        <f t="shared" si="1"/>
        <v>2.9455653629790746E-3</v>
      </c>
      <c r="B147" s="2">
        <f>Modellek!N96</f>
        <v>66.343400000000003</v>
      </c>
      <c r="C147" s="53">
        <v>1</v>
      </c>
      <c r="D147" s="77">
        <f>Modellek!L96</f>
        <v>0.9</v>
      </c>
      <c r="E147" s="77">
        <f>Modellek!M96</f>
        <v>0.92737800000000004</v>
      </c>
      <c r="F147" s="75">
        <f t="shared" si="2"/>
        <v>1.0257049871058539</v>
      </c>
      <c r="G147" s="15">
        <f t="shared" si="3"/>
        <v>1.0045968509010081</v>
      </c>
      <c r="I147" s="71">
        <f t="shared" ref="I147:J147" si="106">1-D147</f>
        <v>9.9999999999999978E-2</v>
      </c>
      <c r="J147" s="3">
        <f t="shared" si="106"/>
        <v>7.2621999999999964E-2</v>
      </c>
      <c r="K147" s="16">
        <f t="shared" si="5"/>
        <v>0.26565171833588702</v>
      </c>
      <c r="L147" s="17">
        <f t="shared" si="6"/>
        <v>2.7337297290950531</v>
      </c>
      <c r="O147" s="71">
        <f t="shared" si="7"/>
        <v>-1.0010805602775281</v>
      </c>
      <c r="P147" s="3">
        <f t="shared" si="8"/>
        <v>1.0010805602775281</v>
      </c>
      <c r="Q147" s="2"/>
      <c r="R147" s="71">
        <f t="shared" si="9"/>
        <v>295.50490839278092</v>
      </c>
      <c r="S147" s="2">
        <f t="shared" si="10"/>
        <v>2.5380168468042037E-2</v>
      </c>
      <c r="T147" s="3">
        <f t="shared" si="11"/>
        <v>-1.3255691576856758</v>
      </c>
      <c r="U147" s="2"/>
      <c r="V147" s="71">
        <f t="shared" si="12"/>
        <v>295.50490839278092</v>
      </c>
      <c r="W147" s="2">
        <f t="shared" si="13"/>
        <v>-5.0203904701489679E-3</v>
      </c>
      <c r="X147" s="2">
        <f t="shared" si="14"/>
        <v>93.152407023502477</v>
      </c>
      <c r="Y147" s="2">
        <f t="shared" si="15"/>
        <v>3.3243929170395923</v>
      </c>
      <c r="Z147" s="2">
        <f t="shared" si="16"/>
        <v>3.7912351977727212</v>
      </c>
      <c r="AA147" s="3">
        <f t="shared" si="17"/>
        <v>1.1404293332296163</v>
      </c>
    </row>
    <row r="148" spans="1:27" ht="15.75" customHeight="1">
      <c r="A148" s="2">
        <f t="shared" si="1"/>
        <v>2.946297829462389E-3</v>
      </c>
      <c r="B148" s="2">
        <f>Modellek!N97</f>
        <v>66.259</v>
      </c>
      <c r="C148" s="53">
        <v>1</v>
      </c>
      <c r="D148" s="77">
        <f>Modellek!L97</f>
        <v>0.91</v>
      </c>
      <c r="E148" s="77">
        <f>Modellek!M97</f>
        <v>0.93442199999999997</v>
      </c>
      <c r="F148" s="75">
        <f t="shared" si="2"/>
        <v>1.0229086763102686</v>
      </c>
      <c r="G148" s="15">
        <f t="shared" si="3"/>
        <v>1.0038407009521761</v>
      </c>
      <c r="I148" s="71">
        <f t="shared" ref="I148:J148" si="107">1-D148</f>
        <v>8.9999999999999969E-2</v>
      </c>
      <c r="J148" s="3">
        <f t="shared" si="107"/>
        <v>6.5578000000000025E-2</v>
      </c>
      <c r="K148" s="16">
        <f t="shared" si="5"/>
        <v>0.26465949699533076</v>
      </c>
      <c r="L148" s="17">
        <f t="shared" si="6"/>
        <v>2.7531392325486816</v>
      </c>
      <c r="O148" s="71">
        <f t="shared" si="7"/>
        <v>-1.0089084554360013</v>
      </c>
      <c r="P148" s="3">
        <f t="shared" si="8"/>
        <v>1.0089084554360013</v>
      </c>
      <c r="Q148" s="2"/>
      <c r="R148" s="71">
        <f t="shared" si="9"/>
        <v>267.04573360847007</v>
      </c>
      <c r="S148" s="2">
        <f t="shared" si="10"/>
        <v>2.2650212515698317E-2</v>
      </c>
      <c r="T148" s="3">
        <f t="shared" si="11"/>
        <v>-1.3293111962083333</v>
      </c>
      <c r="U148" s="2"/>
      <c r="V148" s="71">
        <f t="shared" si="12"/>
        <v>267.04573360847007</v>
      </c>
      <c r="W148" s="2">
        <f t="shared" si="13"/>
        <v>-4.3912089894758144E-3</v>
      </c>
      <c r="X148" s="2">
        <f t="shared" si="14"/>
        <v>92.928769647826968</v>
      </c>
      <c r="Y148" s="2">
        <f t="shared" si="15"/>
        <v>3.0070025898354911</v>
      </c>
      <c r="Z148" s="2">
        <f t="shared" si="16"/>
        <v>3.47112684948479</v>
      </c>
      <c r="AA148" s="76">
        <f t="shared" si="17"/>
        <v>1.1543478084183127</v>
      </c>
    </row>
    <row r="149" spans="1:27" ht="15.75" customHeight="1">
      <c r="A149" s="2">
        <f t="shared" si="1"/>
        <v>2.9470237123421948E-3</v>
      </c>
      <c r="B149" s="2">
        <f>Modellek!N98</f>
        <v>66.175399999999996</v>
      </c>
      <c r="C149" s="53">
        <v>1</v>
      </c>
      <c r="D149" s="77">
        <f>Modellek!L98</f>
        <v>0.92</v>
      </c>
      <c r="E149" s="77">
        <f>Modellek!M98</f>
        <v>0.94151799999999997</v>
      </c>
      <c r="F149" s="75">
        <f t="shared" si="2"/>
        <v>1.0201448018821511</v>
      </c>
      <c r="G149" s="15">
        <f t="shared" si="3"/>
        <v>1.0031802627888176</v>
      </c>
      <c r="I149" s="71">
        <f t="shared" ref="I149:J149" si="108">1-D149</f>
        <v>7.999999999999996E-2</v>
      </c>
      <c r="J149" s="3">
        <f t="shared" si="108"/>
        <v>5.8482000000000034E-2</v>
      </c>
      <c r="K149" s="16">
        <f t="shared" si="5"/>
        <v>0.26367977461568304</v>
      </c>
      <c r="L149" s="17">
        <f t="shared" si="6"/>
        <v>2.7723969389213865</v>
      </c>
      <c r="O149" s="71">
        <f t="shared" si="7"/>
        <v>-1.0165370504857869</v>
      </c>
      <c r="P149" s="3">
        <f t="shared" si="8"/>
        <v>1.0165370504857869</v>
      </c>
      <c r="Q149" s="2"/>
      <c r="R149" s="71">
        <f t="shared" si="9"/>
        <v>238.38215812018112</v>
      </c>
      <c r="S149" s="2">
        <f t="shared" si="10"/>
        <v>1.9944579849999058E-2</v>
      </c>
      <c r="T149" s="3">
        <f t="shared" si="11"/>
        <v>-1.3330198870259471</v>
      </c>
      <c r="U149" s="2"/>
      <c r="V149" s="71">
        <f t="shared" si="12"/>
        <v>238.38215812018112</v>
      </c>
      <c r="W149" s="2">
        <f t="shared" si="13"/>
        <v>-3.7943970118060506E-3</v>
      </c>
      <c r="X149" s="2">
        <f t="shared" si="14"/>
        <v>92.705132272151445</v>
      </c>
      <c r="Y149" s="2">
        <f t="shared" si="15"/>
        <v>2.6868709462424851</v>
      </c>
      <c r="Z149" s="2">
        <f t="shared" si="16"/>
        <v>3.1482668684615192</v>
      </c>
      <c r="AA149" s="3">
        <f t="shared" si="17"/>
        <v>1.1717223980795517</v>
      </c>
    </row>
    <row r="150" spans="1:27" ht="15.75" customHeight="1">
      <c r="A150" s="2">
        <f t="shared" si="1"/>
        <v>2.9477438705350898E-3</v>
      </c>
      <c r="B150" s="2">
        <f>Modellek!N99</f>
        <v>66.092500000000001</v>
      </c>
      <c r="C150" s="53">
        <v>1</v>
      </c>
      <c r="D150" s="77">
        <f>Modellek!L99</f>
        <v>0.93</v>
      </c>
      <c r="E150" s="77">
        <f>Modellek!M99</f>
        <v>0.94866300000000003</v>
      </c>
      <c r="F150" s="75">
        <f t="shared" si="2"/>
        <v>1.0174098901618214</v>
      </c>
      <c r="G150" s="15">
        <f t="shared" si="3"/>
        <v>1.002612370686941</v>
      </c>
      <c r="I150" s="71">
        <f t="shared" ref="I150:J150" si="109">1-D150</f>
        <v>6.9999999999999951E-2</v>
      </c>
      <c r="J150" s="3">
        <f t="shared" si="109"/>
        <v>5.1336999999999966E-2</v>
      </c>
      <c r="K150" s="16">
        <f t="shared" si="5"/>
        <v>0.26271128872262045</v>
      </c>
      <c r="L150" s="17">
        <f t="shared" si="6"/>
        <v>2.7916033523022605</v>
      </c>
      <c r="O150" s="71">
        <f t="shared" si="7"/>
        <v>-1.0240071446357959</v>
      </c>
      <c r="P150" s="3">
        <f t="shared" si="8"/>
        <v>1.0240071446357959</v>
      </c>
      <c r="Q150" s="2"/>
      <c r="R150" s="71">
        <f t="shared" si="9"/>
        <v>209.53062240082031</v>
      </c>
      <c r="S150" s="2">
        <f t="shared" si="10"/>
        <v>1.7260074375419349E-2</v>
      </c>
      <c r="T150" s="3">
        <f t="shared" si="11"/>
        <v>-1.3366996112968157</v>
      </c>
      <c r="U150" s="2"/>
      <c r="V150" s="71">
        <f t="shared" si="12"/>
        <v>209.53062240082031</v>
      </c>
      <c r="W150" s="2">
        <f t="shared" si="13"/>
        <v>-3.2276391194216263E-3</v>
      </c>
      <c r="X150" s="2">
        <f t="shared" si="14"/>
        <v>92.481494896475908</v>
      </c>
      <c r="Y150" s="2">
        <f t="shared" si="15"/>
        <v>2.3640843673603009</v>
      </c>
      <c r="Z150" s="2">
        <f t="shared" si="16"/>
        <v>2.8227410964748856</v>
      </c>
      <c r="AA150" s="3">
        <f t="shared" si="17"/>
        <v>1.1940103049819299</v>
      </c>
    </row>
    <row r="151" spans="1:27" ht="15.75" customHeight="1">
      <c r="A151" s="2">
        <f t="shared" si="1"/>
        <v>2.9484574260438424E-3</v>
      </c>
      <c r="B151" s="2">
        <f>Modellek!N100</f>
        <v>66.010400000000004</v>
      </c>
      <c r="C151" s="53">
        <v>1</v>
      </c>
      <c r="D151" s="77">
        <f>Modellek!L100</f>
        <v>0.94</v>
      </c>
      <c r="E151" s="77">
        <f>Modellek!M100</f>
        <v>0.95585900000000001</v>
      </c>
      <c r="F151" s="75">
        <f t="shared" si="2"/>
        <v>1.0147070745437208</v>
      </c>
      <c r="G151" s="15">
        <f t="shared" si="3"/>
        <v>1.0021328342989992</v>
      </c>
      <c r="I151" s="71">
        <f t="shared" ref="I151:J151" si="110">1-D151</f>
        <v>6.0000000000000053E-2</v>
      </c>
      <c r="J151" s="3">
        <f t="shared" si="110"/>
        <v>4.4140999999999986E-2</v>
      </c>
      <c r="K151" s="16">
        <f t="shared" si="5"/>
        <v>0.26175511820747666</v>
      </c>
      <c r="L151" s="17">
        <f t="shared" si="6"/>
        <v>2.8105785986969813</v>
      </c>
      <c r="O151" s="71">
        <f t="shared" si="7"/>
        <v>-1.0312598061224811</v>
      </c>
      <c r="P151" s="3">
        <f t="shared" si="8"/>
        <v>1.0312598061224811</v>
      </c>
      <c r="Q151" s="2"/>
      <c r="R151" s="71">
        <f t="shared" si="9"/>
        <v>180.48323780222128</v>
      </c>
      <c r="S151" s="2">
        <f t="shared" si="10"/>
        <v>1.4599974333114834E-2</v>
      </c>
      <c r="T151" s="3">
        <f t="shared" si="11"/>
        <v>-1.3403458756214159</v>
      </c>
      <c r="U151" s="2"/>
      <c r="V151" s="71">
        <f t="shared" si="12"/>
        <v>180.48323780222128</v>
      </c>
      <c r="W151" s="2">
        <f t="shared" si="13"/>
        <v>-2.6906252599718274E-3</v>
      </c>
      <c r="X151" s="2">
        <f t="shared" si="14"/>
        <v>92.2578575208004</v>
      </c>
      <c r="Y151" s="2">
        <f t="shared" si="15"/>
        <v>2.0385278065510555</v>
      </c>
      <c r="Z151" s="2">
        <f t="shared" si="16"/>
        <v>2.4944352380160808</v>
      </c>
      <c r="AA151" s="3">
        <f t="shared" si="17"/>
        <v>1.2236454317669407</v>
      </c>
    </row>
    <row r="152" spans="1:27" ht="15.75" customHeight="1">
      <c r="A152" s="2">
        <f t="shared" si="1"/>
        <v>2.9491652387791641E-3</v>
      </c>
      <c r="B152" s="2">
        <f>Modellek!N101</f>
        <v>65.929000000000002</v>
      </c>
      <c r="C152" s="53">
        <v>1</v>
      </c>
      <c r="D152" s="77">
        <f>Modellek!L101</f>
        <v>0.95</v>
      </c>
      <c r="E152" s="77">
        <f>Modellek!M101</f>
        <v>0.96310200000000001</v>
      </c>
      <c r="F152" s="75">
        <f t="shared" si="2"/>
        <v>1.0120328991185208</v>
      </c>
      <c r="G152" s="15">
        <f t="shared" si="3"/>
        <v>1.0017377694246694</v>
      </c>
      <c r="I152" s="71">
        <f t="shared" ref="I152:J152" si="111">1-D152</f>
        <v>5.0000000000000044E-2</v>
      </c>
      <c r="J152" s="3">
        <f t="shared" si="111"/>
        <v>3.6897999999999986E-2</v>
      </c>
      <c r="K152" s="16">
        <f t="shared" si="5"/>
        <v>0.26081001019766492</v>
      </c>
      <c r="L152" s="17">
        <f t="shared" si="6"/>
        <v>2.8294926235412041</v>
      </c>
      <c r="O152" s="71">
        <f t="shared" si="7"/>
        <v>-1.0383611493635334</v>
      </c>
      <c r="P152" s="3">
        <f t="shared" si="8"/>
        <v>1.0383611493635334</v>
      </c>
      <c r="Q152" s="2"/>
      <c r="R152" s="71">
        <f t="shared" si="9"/>
        <v>151.25704045347172</v>
      </c>
      <c r="S152" s="2">
        <f t="shared" si="10"/>
        <v>1.1961079347263412E-2</v>
      </c>
      <c r="T152" s="3">
        <f t="shared" si="11"/>
        <v>-1.3439630670064764</v>
      </c>
      <c r="U152" s="2"/>
      <c r="V152" s="71">
        <f t="shared" si="12"/>
        <v>151.25704045347172</v>
      </c>
      <c r="W152" s="2">
        <f t="shared" si="13"/>
        <v>-2.18080925187762E-3</v>
      </c>
      <c r="X152" s="2">
        <f t="shared" si="14"/>
        <v>92.034220145124877</v>
      </c>
      <c r="Y152" s="2">
        <f t="shared" si="15"/>
        <v>1.7102873875237432</v>
      </c>
      <c r="Z152" s="2">
        <f t="shared" si="16"/>
        <v>2.1634348586280794</v>
      </c>
      <c r="AA152" s="3">
        <f t="shared" si="17"/>
        <v>1.2649539921828168</v>
      </c>
    </row>
    <row r="153" spans="1:27" ht="15.75" customHeight="1">
      <c r="A153" s="2">
        <f t="shared" si="1"/>
        <v>2.9498673002195E-3</v>
      </c>
      <c r="B153" s="2">
        <f>Modellek!N102</f>
        <v>65.848299999999995</v>
      </c>
      <c r="C153" s="53">
        <v>1</v>
      </c>
      <c r="D153" s="77">
        <f>Modellek!L102</f>
        <v>0.96</v>
      </c>
      <c r="E153" s="77">
        <f>Modellek!M102</f>
        <v>0.97039200000000003</v>
      </c>
      <c r="F153" s="75">
        <f t="shared" si="2"/>
        <v>1.0093872121774867</v>
      </c>
      <c r="G153" s="15">
        <f t="shared" si="3"/>
        <v>1.0014244165223884</v>
      </c>
      <c r="I153" s="71">
        <f t="shared" ref="I153:J153" si="112">1-D153</f>
        <v>4.0000000000000036E-2</v>
      </c>
      <c r="J153" s="3">
        <f t="shared" si="112"/>
        <v>2.9607999999999968E-2</v>
      </c>
      <c r="K153" s="16">
        <f t="shared" si="5"/>
        <v>0.25987588292246983</v>
      </c>
      <c r="L153" s="17">
        <f t="shared" si="6"/>
        <v>2.8482827712828835</v>
      </c>
      <c r="O153" s="71">
        <f t="shared" si="7"/>
        <v>-1.0452928732870783</v>
      </c>
      <c r="P153" s="3">
        <f t="shared" si="8"/>
        <v>1.0452928732870783</v>
      </c>
      <c r="Q153" s="2"/>
      <c r="R153" s="71">
        <f t="shared" si="9"/>
        <v>121.85523412689524</v>
      </c>
      <c r="S153" s="2">
        <f t="shared" si="10"/>
        <v>9.3434261073846378E-3</v>
      </c>
      <c r="T153" s="3">
        <f t="shared" si="11"/>
        <v>-1.3475511353206702</v>
      </c>
      <c r="U153" s="2"/>
      <c r="V153" s="71">
        <f t="shared" si="12"/>
        <v>121.85523412689524</v>
      </c>
      <c r="W153" s="2">
        <f t="shared" si="13"/>
        <v>-1.6972384147459461E-3</v>
      </c>
      <c r="X153" s="2">
        <f t="shared" si="14"/>
        <v>91.810582769449354</v>
      </c>
      <c r="Y153" s="2">
        <f t="shared" si="15"/>
        <v>1.3793484491604162</v>
      </c>
      <c r="Z153" s="2">
        <f t="shared" si="16"/>
        <v>1.8297253832122919</v>
      </c>
      <c r="AA153" s="3">
        <f t="shared" si="17"/>
        <v>1.3265142570218655</v>
      </c>
    </row>
    <row r="154" spans="1:27" ht="15.75" customHeight="1">
      <c r="A154" s="2">
        <f t="shared" si="1"/>
        <v>2.9505627313241183E-3</v>
      </c>
      <c r="B154" s="2">
        <f>Modellek!N103</f>
        <v>65.7684</v>
      </c>
      <c r="C154" s="53">
        <v>1</v>
      </c>
      <c r="D154" s="77">
        <f>Modellek!L103</f>
        <v>0.97</v>
      </c>
      <c r="E154" s="77">
        <f>Modellek!M103</f>
        <v>0.97772800000000004</v>
      </c>
      <c r="F154" s="75">
        <f t="shared" si="2"/>
        <v>1.0067731320035558</v>
      </c>
      <c r="G154" s="15">
        <f t="shared" si="3"/>
        <v>1.001185846411442</v>
      </c>
      <c r="I154" s="71">
        <f t="shared" ref="I154:J154" si="113">1-D154</f>
        <v>3.0000000000000027E-2</v>
      </c>
      <c r="J154" s="3">
        <f t="shared" si="113"/>
        <v>2.2271999999999958E-2</v>
      </c>
      <c r="K154" s="16">
        <f t="shared" si="5"/>
        <v>0.2589538079265522</v>
      </c>
      <c r="L154" s="17">
        <f t="shared" si="6"/>
        <v>2.8669205753118985</v>
      </c>
      <c r="O154" s="71">
        <f t="shared" si="7"/>
        <v>-1.0520533396012848</v>
      </c>
      <c r="P154" s="3">
        <f t="shared" si="8"/>
        <v>1.0520533396012848</v>
      </c>
      <c r="Q154" s="2"/>
      <c r="R154" s="71">
        <f t="shared" si="9"/>
        <v>92.272713625029866</v>
      </c>
      <c r="S154" s="2">
        <f t="shared" si="10"/>
        <v>6.7502973948785714E-3</v>
      </c>
      <c r="T154" s="3">
        <f t="shared" si="11"/>
        <v>-1.3511055809623844</v>
      </c>
      <c r="U154" s="2"/>
      <c r="V154" s="71">
        <f t="shared" si="12"/>
        <v>92.272713625029866</v>
      </c>
      <c r="W154" s="2">
        <f t="shared" si="13"/>
        <v>-1.2386349168502153E-3</v>
      </c>
      <c r="X154" s="2">
        <f t="shared" si="14"/>
        <v>91.586945393773831</v>
      </c>
      <c r="Y154" s="2">
        <f t="shared" si="15"/>
        <v>1.0455955106100059</v>
      </c>
      <c r="Z154" s="2">
        <f t="shared" si="16"/>
        <v>1.4931920943121781</v>
      </c>
      <c r="AA154" s="3">
        <f t="shared" si="17"/>
        <v>1.4280781422263777</v>
      </c>
    </row>
    <row r="155" spans="1:27" ht="15.75" customHeight="1">
      <c r="A155" s="2">
        <f t="shared" si="1"/>
        <v>2.9512523934656911E-3</v>
      </c>
      <c r="B155" s="2">
        <f>Modellek!N104</f>
        <v>65.6892</v>
      </c>
      <c r="C155" s="53">
        <v>1</v>
      </c>
      <c r="D155" s="77">
        <f>Modellek!L104</f>
        <v>0.98</v>
      </c>
      <c r="E155" s="77">
        <f>Modellek!M104</f>
        <v>0.98510799999999998</v>
      </c>
      <c r="F155" s="75">
        <f t="shared" si="2"/>
        <v>1.0041872285833502</v>
      </c>
      <c r="G155" s="15">
        <f t="shared" si="3"/>
        <v>1.0010207422335524</v>
      </c>
      <c r="I155" s="71">
        <f t="shared" ref="I155:J155" si="114">1-D155</f>
        <v>2.0000000000000018E-2</v>
      </c>
      <c r="J155" s="3">
        <f t="shared" si="114"/>
        <v>1.4892000000000016E-2</v>
      </c>
      <c r="K155" s="16">
        <f t="shared" si="5"/>
        <v>0.25804254629330547</v>
      </c>
      <c r="L155" s="17">
        <f t="shared" si="6"/>
        <v>2.8855706576141378</v>
      </c>
      <c r="O155" s="71">
        <f t="shared" si="7"/>
        <v>-1.058702460368824</v>
      </c>
      <c r="P155" s="3">
        <f t="shared" si="8"/>
        <v>1.058702460368824</v>
      </c>
      <c r="Q155" s="2"/>
      <c r="R155" s="71">
        <f t="shared" si="9"/>
        <v>62.523682540376782</v>
      </c>
      <c r="S155" s="2">
        <f t="shared" si="10"/>
        <v>4.178486536548189E-3</v>
      </c>
      <c r="T155" s="3">
        <f t="shared" si="11"/>
        <v>-1.3546307995427809</v>
      </c>
      <c r="U155" s="2"/>
      <c r="V155" s="71">
        <f t="shared" si="12"/>
        <v>62.523682540376782</v>
      </c>
      <c r="W155" s="2">
        <f t="shared" si="13"/>
        <v>-8.0342834722549848E-4</v>
      </c>
      <c r="X155" s="2">
        <f t="shared" si="14"/>
        <v>91.363308018098309</v>
      </c>
      <c r="Y155" s="2">
        <f t="shared" si="15"/>
        <v>0.70911429611086418</v>
      </c>
      <c r="Z155" s="2">
        <f t="shared" si="16"/>
        <v>1.15392013037075</v>
      </c>
      <c r="AA155" s="3">
        <f t="shared" si="17"/>
        <v>1.6272695906702523</v>
      </c>
    </row>
    <row r="156" spans="1:27" ht="15.75" customHeight="1">
      <c r="A156" s="70">
        <f t="shared" si="1"/>
        <v>2.9519362783227217E-3</v>
      </c>
      <c r="B156" s="2">
        <f>Modellek!N105</f>
        <v>65.610699999999994</v>
      </c>
      <c r="C156" s="53">
        <v>1</v>
      </c>
      <c r="D156" s="77">
        <f>Modellek!L105</f>
        <v>0.99</v>
      </c>
      <c r="E156" s="77">
        <f>Modellek!M105</f>
        <v>0.992533</v>
      </c>
      <c r="F156" s="19">
        <f t="shared" si="2"/>
        <v>1.0016293553409366</v>
      </c>
      <c r="G156" s="20">
        <f t="shared" si="3"/>
        <v>1.0009277189338495</v>
      </c>
      <c r="I156" s="67">
        <f t="shared" ref="I156:J156" si="115">1-D156</f>
        <v>1.0000000000000009E-2</v>
      </c>
      <c r="J156" s="68">
        <f t="shared" si="115"/>
        <v>7.4670000000000014E-3</v>
      </c>
      <c r="K156" s="21">
        <f t="shared" si="5"/>
        <v>0.25714201939178477</v>
      </c>
      <c r="L156" s="22">
        <f t="shared" si="6"/>
        <v>2.9038427938232765</v>
      </c>
      <c r="O156" s="67">
        <f t="shared" si="7"/>
        <v>-1.0651076722702513</v>
      </c>
      <c r="P156" s="68">
        <f t="shared" si="8"/>
        <v>1.0651076722702513</v>
      </c>
      <c r="Q156" s="2"/>
      <c r="R156" s="67">
        <f t="shared" si="9"/>
        <v>32.609962563564807</v>
      </c>
      <c r="S156" s="70">
        <f t="shared" si="10"/>
        <v>1.6280293816335568E-3</v>
      </c>
      <c r="T156" s="68">
        <f t="shared" si="11"/>
        <v>-1.3581267420793384</v>
      </c>
      <c r="U156" s="2"/>
      <c r="V156" s="67">
        <f t="shared" si="12"/>
        <v>32.609962563564807</v>
      </c>
      <c r="W156" s="70">
        <f t="shared" si="13"/>
        <v>-3.9115274166825597E-4</v>
      </c>
      <c r="X156" s="70">
        <f t="shared" si="14"/>
        <v>91.139670642422786</v>
      </c>
      <c r="Y156" s="70">
        <f t="shared" si="15"/>
        <v>0.3698897197233571</v>
      </c>
      <c r="Z156" s="70">
        <f t="shared" si="16"/>
        <v>0.81189448396264652</v>
      </c>
      <c r="AA156" s="3">
        <f t="shared" si="17"/>
        <v>2.1949636355664808</v>
      </c>
    </row>
    <row r="157" spans="1:27" ht="15.75" customHeight="1"/>
    <row r="158" spans="1:27" ht="15.75" customHeight="1"/>
    <row r="159" spans="1:27" ht="15.75" customHeight="1">
      <c r="A159" s="2" t="s">
        <v>91</v>
      </c>
      <c r="B159" s="2">
        <f>COUNTA(B58:B156)</f>
        <v>99</v>
      </c>
    </row>
    <row r="160" spans="1:27" ht="15.75" customHeight="1">
      <c r="A160" s="2" t="s">
        <v>92</v>
      </c>
      <c r="B160" s="92">
        <f>MAX(B58:B156)-MIN(B58:B156)</f>
        <v>18.034600000000012</v>
      </c>
    </row>
    <row r="161" spans="1:2" ht="15.75" customHeight="1">
      <c r="A161" t="s">
        <v>93</v>
      </c>
      <c r="B161" s="3">
        <f>PRODUCT(D58:D156)</f>
        <v>9.3326215443944266E-43</v>
      </c>
    </row>
    <row r="162" spans="1:2" ht="15.75" customHeight="1">
      <c r="A162" t="s">
        <v>94</v>
      </c>
      <c r="B162" s="90">
        <f>SUM(D58:D156)</f>
        <v>49.5</v>
      </c>
    </row>
    <row r="163" spans="1:2" ht="15.75" customHeight="1">
      <c r="A163" t="s">
        <v>95</v>
      </c>
      <c r="B163" s="90">
        <f>_xlfn.STDEV.S(D58:D156)</f>
        <v>0.28722813232690142</v>
      </c>
    </row>
    <row r="164" spans="1:2" ht="15.75" customHeight="1"/>
    <row r="165" spans="1:2" ht="15.75" customHeight="1">
      <c r="A165" t="s">
        <v>96</v>
      </c>
      <c r="B165">
        <f>PRODUCT(E58:E156)</f>
        <v>5.2270535857394843E-13</v>
      </c>
    </row>
    <row r="166" spans="1:2" ht="15.75" customHeight="1">
      <c r="A166" t="s">
        <v>97</v>
      </c>
      <c r="B166" s="90">
        <f>SUM(E58:E156)</f>
        <v>75.052609999999987</v>
      </c>
    </row>
    <row r="167" spans="1:2" ht="15.75" customHeight="1">
      <c r="A167" t="s">
        <v>98</v>
      </c>
      <c r="B167" s="90">
        <f>_xlfn.STDEV.S(E58:E156)</f>
        <v>0.10194510251521477</v>
      </c>
    </row>
    <row r="168" spans="1:2" ht="15.75" customHeight="1"/>
    <row r="169" spans="1:2" ht="15.75" customHeight="1"/>
    <row r="170" spans="1:2" ht="15.75" customHeight="1"/>
    <row r="171" spans="1:2" ht="15.75" customHeight="1"/>
    <row r="172" spans="1:2" ht="15.75" customHeight="1"/>
    <row r="173" spans="1:2" ht="15.75" customHeight="1"/>
    <row r="174" spans="1:2" ht="15.75" customHeight="1"/>
    <row r="175" spans="1:2" ht="15.75" customHeight="1"/>
    <row r="176" spans="1: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2" priority="1" operator="between">
      <formula>0.92</formula>
      <formula>1.08</formula>
    </cfRule>
  </conditionalFormatting>
  <conditionalFormatting sqref="AA58:AA156">
    <cfRule type="cellIs" dxfId="1" priority="2" operator="lessThan">
      <formula>0.92</formula>
    </cfRule>
  </conditionalFormatting>
  <conditionalFormatting sqref="AA58:AA156">
    <cfRule type="cellIs" dxfId="0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C4:N1000"/>
  <sheetViews>
    <sheetView workbookViewId="0"/>
  </sheetViews>
  <sheetFormatPr defaultColWidth="12.625" defaultRowHeight="15" customHeight="1"/>
  <cols>
    <col min="1" max="26" width="7.625" customWidth="1"/>
  </cols>
  <sheetData>
    <row r="4" spans="3:14">
      <c r="C4" s="55" t="s">
        <v>113</v>
      </c>
      <c r="D4" s="56"/>
      <c r="E4" s="57"/>
      <c r="F4" s="58" t="s">
        <v>114</v>
      </c>
      <c r="G4" s="56"/>
      <c r="H4" s="57"/>
      <c r="I4" s="56" t="s">
        <v>115</v>
      </c>
      <c r="J4" s="56"/>
      <c r="K4" s="56"/>
      <c r="L4" s="55" t="s">
        <v>117</v>
      </c>
      <c r="M4" s="56"/>
      <c r="N4" s="59"/>
    </row>
    <row r="5" spans="3:14">
      <c r="C5" s="32" t="s">
        <v>131</v>
      </c>
      <c r="D5" s="70" t="s">
        <v>132</v>
      </c>
      <c r="E5" s="68" t="s">
        <v>41</v>
      </c>
      <c r="F5" s="67" t="s">
        <v>131</v>
      </c>
      <c r="G5" s="70" t="s">
        <v>132</v>
      </c>
      <c r="H5" s="68" t="s">
        <v>41</v>
      </c>
      <c r="I5" s="70" t="s">
        <v>131</v>
      </c>
      <c r="J5" s="70" t="s">
        <v>132</v>
      </c>
      <c r="K5" s="70" t="s">
        <v>41</v>
      </c>
      <c r="L5" s="32" t="s">
        <v>131</v>
      </c>
      <c r="M5" s="70" t="s">
        <v>132</v>
      </c>
      <c r="N5" s="31" t="s">
        <v>133</v>
      </c>
    </row>
    <row r="6" spans="3:14">
      <c r="C6" s="30">
        <v>0</v>
      </c>
      <c r="D6" s="2">
        <v>0</v>
      </c>
      <c r="E6" s="3">
        <v>99.605999999999995</v>
      </c>
      <c r="F6" s="71">
        <v>0</v>
      </c>
      <c r="G6" s="2">
        <v>0</v>
      </c>
      <c r="H6" s="3">
        <v>99.605999999999995</v>
      </c>
      <c r="I6" s="2">
        <v>0</v>
      </c>
      <c r="J6" s="2">
        <v>0</v>
      </c>
      <c r="K6" s="2">
        <v>99.605999999999995</v>
      </c>
      <c r="L6" s="30">
        <v>0</v>
      </c>
      <c r="M6" s="2">
        <v>0</v>
      </c>
      <c r="N6" s="60">
        <v>99.605999999999995</v>
      </c>
    </row>
    <row r="7" spans="3:14">
      <c r="C7" s="30">
        <v>0.01</v>
      </c>
      <c r="D7" s="2">
        <v>0.44537300000000002</v>
      </c>
      <c r="E7" s="3">
        <v>84.154399999999995</v>
      </c>
      <c r="F7" s="71">
        <v>0.01</v>
      </c>
      <c r="G7" s="2">
        <v>0.59102600000000005</v>
      </c>
      <c r="H7" s="3">
        <v>76.565299999999993</v>
      </c>
      <c r="I7" s="2">
        <v>0.01</v>
      </c>
      <c r="J7" s="2">
        <v>0.37353799999999998</v>
      </c>
      <c r="K7" s="2">
        <v>87.281599999999997</v>
      </c>
      <c r="L7" s="30">
        <v>0.01</v>
      </c>
      <c r="M7" s="2">
        <v>0.456285</v>
      </c>
      <c r="N7" s="60">
        <v>83.645300000000006</v>
      </c>
    </row>
    <row r="8" spans="3:14">
      <c r="C8" s="30">
        <v>0.02</v>
      </c>
      <c r="D8" s="2">
        <v>0.61849699999999996</v>
      </c>
      <c r="E8" s="3">
        <v>75.123699999999999</v>
      </c>
      <c r="F8" s="71">
        <v>0.02</v>
      </c>
      <c r="G8" s="2">
        <v>0.67901199999999995</v>
      </c>
      <c r="H8" s="3">
        <v>70.916899999999998</v>
      </c>
      <c r="I8" s="2">
        <v>0.02</v>
      </c>
      <c r="J8" s="2">
        <v>0.54624399999999995</v>
      </c>
      <c r="K8" s="2">
        <v>79.357299999999995</v>
      </c>
      <c r="L8" s="30">
        <v>0.02</v>
      </c>
      <c r="M8" s="2">
        <v>0.60053900000000004</v>
      </c>
      <c r="N8" s="60">
        <v>76.209900000000005</v>
      </c>
    </row>
    <row r="9" spans="3:14">
      <c r="C9" s="30">
        <v>0.03</v>
      </c>
      <c r="D9" s="2">
        <v>0.69676700000000003</v>
      </c>
      <c r="E9" s="3">
        <v>69.868399999999994</v>
      </c>
      <c r="F9" s="71">
        <v>0.03</v>
      </c>
      <c r="G9" s="2">
        <v>0.70853100000000002</v>
      </c>
      <c r="H9" s="3">
        <v>68.745999999999995</v>
      </c>
      <c r="I9" s="2">
        <v>0.03</v>
      </c>
      <c r="J9" s="2">
        <v>0.63849900000000004</v>
      </c>
      <c r="K9" s="2">
        <v>74.0441</v>
      </c>
      <c r="L9" s="30">
        <v>0.03</v>
      </c>
      <c r="M9" s="2">
        <v>0.66237199999999996</v>
      </c>
      <c r="N9" s="60">
        <v>72.337800000000001</v>
      </c>
    </row>
    <row r="10" spans="3:14">
      <c r="C10" s="30">
        <v>0.04</v>
      </c>
      <c r="D10" s="2">
        <v>0.73680900000000005</v>
      </c>
      <c r="E10" s="3">
        <v>66.739400000000003</v>
      </c>
      <c r="F10" s="71">
        <v>0.04</v>
      </c>
      <c r="G10" s="2">
        <v>0.72229100000000002</v>
      </c>
      <c r="H10" s="3">
        <v>67.680400000000006</v>
      </c>
      <c r="I10" s="2">
        <v>0.04</v>
      </c>
      <c r="J10" s="2">
        <v>0.69318500000000005</v>
      </c>
      <c r="K10" s="2">
        <v>70.349999999999994</v>
      </c>
      <c r="L10" s="30">
        <v>0.04</v>
      </c>
      <c r="M10" s="2">
        <v>0.69296199999999997</v>
      </c>
      <c r="N10" s="60">
        <v>70.215699999999998</v>
      </c>
    </row>
    <row r="11" spans="3:14">
      <c r="C11" s="30">
        <v>0.05</v>
      </c>
      <c r="D11" s="2">
        <v>0.75895100000000004</v>
      </c>
      <c r="E11" s="3">
        <v>64.846000000000004</v>
      </c>
      <c r="F11" s="71">
        <v>0.05</v>
      </c>
      <c r="G11" s="2">
        <v>0.72994199999999998</v>
      </c>
      <c r="H11" s="3">
        <v>67.074399999999997</v>
      </c>
      <c r="I11" s="2">
        <v>0.05</v>
      </c>
      <c r="J11" s="2">
        <v>0.72804000000000002</v>
      </c>
      <c r="K11" s="2">
        <v>67.7119</v>
      </c>
      <c r="L11" s="30">
        <v>0.05</v>
      </c>
      <c r="M11" s="2">
        <v>0.70889599999999997</v>
      </c>
      <c r="N11" s="60">
        <v>69.050700000000006</v>
      </c>
    </row>
    <row r="12" spans="3:14">
      <c r="C12" s="30">
        <v>0.06</v>
      </c>
      <c r="D12" s="2">
        <v>0.77167200000000002</v>
      </c>
      <c r="E12" s="3">
        <v>63.699599999999997</v>
      </c>
      <c r="F12" s="71">
        <v>0.06</v>
      </c>
      <c r="G12" s="2">
        <v>0.734707</v>
      </c>
      <c r="H12" s="3">
        <v>66.693700000000007</v>
      </c>
      <c r="I12" s="2">
        <v>0.06</v>
      </c>
      <c r="J12" s="2">
        <v>0.75139299999999998</v>
      </c>
      <c r="K12" s="2">
        <v>65.793899999999994</v>
      </c>
      <c r="L12" s="30">
        <v>0.06</v>
      </c>
      <c r="M12" s="2">
        <v>0.71698200000000001</v>
      </c>
      <c r="N12" s="60">
        <v>68.445300000000003</v>
      </c>
    </row>
    <row r="13" spans="3:14">
      <c r="C13" s="30">
        <v>7.0000000000000007E-2</v>
      </c>
      <c r="D13" s="2">
        <v>0.77898900000000004</v>
      </c>
      <c r="E13" s="3">
        <v>63.021500000000003</v>
      </c>
      <c r="F13" s="71">
        <v>7.0000000000000007E-2</v>
      </c>
      <c r="G13" s="2">
        <v>0.737923</v>
      </c>
      <c r="H13" s="3">
        <v>66.436199999999999</v>
      </c>
      <c r="I13" s="2">
        <v>7.0000000000000007E-2</v>
      </c>
      <c r="J13" s="2">
        <v>0.76757900000000001</v>
      </c>
      <c r="K13" s="2">
        <v>64.383799999999994</v>
      </c>
      <c r="L13" s="30">
        <v>7.0000000000000007E-2</v>
      </c>
      <c r="M13" s="2">
        <v>0.72048999999999996</v>
      </c>
      <c r="N13" s="60">
        <v>68.181100000000001</v>
      </c>
    </row>
    <row r="14" spans="3:14">
      <c r="C14" s="30">
        <v>0.08</v>
      </c>
      <c r="D14" s="2">
        <v>0.78300899999999996</v>
      </c>
      <c r="E14" s="3">
        <v>62.644399999999997</v>
      </c>
      <c r="F14" s="71">
        <v>0.08</v>
      </c>
      <c r="G14" s="2">
        <v>0.74023399999999995</v>
      </c>
      <c r="H14" s="3">
        <v>66.2517</v>
      </c>
      <c r="I14" s="2">
        <v>0.08</v>
      </c>
      <c r="J14" s="2">
        <v>0.77903800000000001</v>
      </c>
      <c r="K14" s="2">
        <v>63.3431</v>
      </c>
      <c r="L14" s="30">
        <v>0.08</v>
      </c>
      <c r="M14" s="2">
        <v>0.72118199999999999</v>
      </c>
      <c r="N14" s="60">
        <v>68.129300000000001</v>
      </c>
    </row>
    <row r="15" spans="3:14">
      <c r="C15" s="30">
        <v>0.09</v>
      </c>
      <c r="D15" s="2">
        <v>0.78493100000000005</v>
      </c>
      <c r="E15" s="3">
        <v>62.463799999999999</v>
      </c>
      <c r="F15" s="71">
        <v>0.09</v>
      </c>
      <c r="G15" s="2">
        <v>0.74197900000000006</v>
      </c>
      <c r="H15" s="3">
        <v>66.112899999999996</v>
      </c>
      <c r="I15" s="2">
        <v>0.09</v>
      </c>
      <c r="J15" s="2">
        <v>0.78723799999999999</v>
      </c>
      <c r="K15" s="2">
        <v>62.576700000000002</v>
      </c>
      <c r="L15" s="30">
        <v>0.09</v>
      </c>
      <c r="M15" s="2">
        <v>0.72008399999999995</v>
      </c>
      <c r="N15" s="60">
        <v>68.209999999999994</v>
      </c>
    </row>
    <row r="16" spans="3:14">
      <c r="C16" s="30">
        <v>0.1</v>
      </c>
      <c r="D16" s="2">
        <v>0.78547800000000001</v>
      </c>
      <c r="E16" s="3">
        <v>62.412799999999997</v>
      </c>
      <c r="F16" s="71">
        <v>0.1</v>
      </c>
      <c r="G16" s="2">
        <v>0.74335399999999996</v>
      </c>
      <c r="H16" s="3">
        <v>66.004300000000001</v>
      </c>
      <c r="I16" s="2">
        <v>0.1</v>
      </c>
      <c r="J16" s="2">
        <v>0.79310800000000004</v>
      </c>
      <c r="K16" s="2">
        <v>62.017499999999998</v>
      </c>
      <c r="L16" s="30">
        <v>0.1</v>
      </c>
      <c r="M16" s="2">
        <v>0.71784099999999995</v>
      </c>
      <c r="N16" s="60">
        <v>68.372299999999996</v>
      </c>
    </row>
    <row r="17" spans="3:14">
      <c r="C17" s="30">
        <v>0.11</v>
      </c>
      <c r="D17" s="2">
        <v>0.78511299999999995</v>
      </c>
      <c r="E17" s="3">
        <v>62.446100000000001</v>
      </c>
      <c r="F17" s="71">
        <v>0.11</v>
      </c>
      <c r="G17" s="2">
        <v>0.74447700000000006</v>
      </c>
      <c r="H17" s="3">
        <v>65.916300000000007</v>
      </c>
      <c r="I17" s="2">
        <v>0.11</v>
      </c>
      <c r="J17" s="2">
        <v>0.79726699999999995</v>
      </c>
      <c r="K17" s="2">
        <v>61.617100000000001</v>
      </c>
      <c r="L17" s="30">
        <v>0.11</v>
      </c>
      <c r="M17" s="2">
        <v>0.71487000000000001</v>
      </c>
      <c r="N17" s="60">
        <v>68.582400000000007</v>
      </c>
    </row>
    <row r="18" spans="3:14">
      <c r="C18" s="30">
        <v>0.12</v>
      </c>
      <c r="D18" s="2">
        <v>0.784138</v>
      </c>
      <c r="E18" s="3">
        <v>62.534999999999997</v>
      </c>
      <c r="F18" s="71">
        <v>0.12</v>
      </c>
      <c r="G18" s="2">
        <v>0.74542399999999998</v>
      </c>
      <c r="H18" s="3">
        <v>65.842799999999997</v>
      </c>
      <c r="I18" s="2">
        <v>0.12</v>
      </c>
      <c r="J18" s="2">
        <v>0.80013699999999999</v>
      </c>
      <c r="K18" s="2">
        <v>61.339500000000001</v>
      </c>
      <c r="L18" s="30">
        <v>0.12</v>
      </c>
      <c r="M18" s="2">
        <v>0.71145700000000001</v>
      </c>
      <c r="N18" s="60">
        <v>68.817899999999995</v>
      </c>
    </row>
    <row r="19" spans="3:14">
      <c r="C19" s="30">
        <v>0.13</v>
      </c>
      <c r="D19" s="2">
        <v>0.78276000000000001</v>
      </c>
      <c r="E19" s="3">
        <v>62.658200000000001</v>
      </c>
      <c r="F19" s="71">
        <v>0.13</v>
      </c>
      <c r="G19" s="2">
        <v>0.74624299999999999</v>
      </c>
      <c r="H19" s="3">
        <v>65.779700000000005</v>
      </c>
      <c r="I19" s="2">
        <v>0.13</v>
      </c>
      <c r="J19" s="2">
        <v>0.80201800000000001</v>
      </c>
      <c r="K19" s="2">
        <v>61.157600000000002</v>
      </c>
      <c r="L19" s="30">
        <v>0.13</v>
      </c>
      <c r="M19" s="2">
        <v>0.70780200000000004</v>
      </c>
      <c r="N19" s="60">
        <v>69.063599999999994</v>
      </c>
    </row>
    <row r="20" spans="3:14">
      <c r="C20" s="30">
        <v>0.14000000000000001</v>
      </c>
      <c r="D20" s="2">
        <v>0.78112599999999999</v>
      </c>
      <c r="E20" s="3">
        <v>62.801699999999997</v>
      </c>
      <c r="F20" s="71">
        <v>0.14000000000000001</v>
      </c>
      <c r="G20" s="2">
        <v>0.74696899999999999</v>
      </c>
      <c r="H20" s="3">
        <v>65.724599999999995</v>
      </c>
      <c r="I20" s="2">
        <v>0.14000000000000001</v>
      </c>
      <c r="J20" s="2">
        <v>0.80313000000000001</v>
      </c>
      <c r="K20" s="2">
        <v>61.0505</v>
      </c>
      <c r="L20" s="30">
        <v>0.14000000000000001</v>
      </c>
      <c r="M20" s="2">
        <v>0.70404900000000004</v>
      </c>
      <c r="N20" s="60">
        <v>69.309200000000004</v>
      </c>
    </row>
    <row r="21" spans="3:14" ht="15.75" customHeight="1">
      <c r="C21" s="30">
        <v>0.15</v>
      </c>
      <c r="D21" s="2">
        <v>0.779339</v>
      </c>
      <c r="E21" s="3">
        <v>62.955599999999997</v>
      </c>
      <c r="F21" s="71">
        <v>0.15</v>
      </c>
      <c r="G21" s="2">
        <v>0.74762700000000004</v>
      </c>
      <c r="H21" s="3">
        <v>65.674899999999994</v>
      </c>
      <c r="I21" s="2">
        <v>0.15</v>
      </c>
      <c r="J21" s="2">
        <v>0.80363399999999996</v>
      </c>
      <c r="K21" s="2">
        <v>61.002600000000001</v>
      </c>
      <c r="L21" s="30">
        <v>0.15</v>
      </c>
      <c r="M21" s="2">
        <v>0.700299</v>
      </c>
      <c r="N21" s="60">
        <v>69.547899999999998</v>
      </c>
    </row>
    <row r="22" spans="3:14" ht="15.75" customHeight="1">
      <c r="C22" s="30">
        <v>0.16</v>
      </c>
      <c r="D22" s="2">
        <v>0.77747299999999997</v>
      </c>
      <c r="E22" s="3">
        <v>63.113</v>
      </c>
      <c r="F22" s="71">
        <v>0.16</v>
      </c>
      <c r="G22" s="2">
        <v>0.74823300000000004</v>
      </c>
      <c r="H22" s="3">
        <v>65.6297</v>
      </c>
      <c r="I22" s="2">
        <v>0.16</v>
      </c>
      <c r="J22" s="2">
        <v>0.80365600000000004</v>
      </c>
      <c r="K22" s="2">
        <v>61.000300000000003</v>
      </c>
      <c r="L22" s="30">
        <v>0.16</v>
      </c>
      <c r="M22" s="2">
        <v>0.69662999999999997</v>
      </c>
      <c r="N22" s="60">
        <v>69.774900000000002</v>
      </c>
    </row>
    <row r="23" spans="3:14" ht="15.75" customHeight="1">
      <c r="C23" s="30">
        <v>0.17</v>
      </c>
      <c r="D23" s="2">
        <v>0.77558300000000002</v>
      </c>
      <c r="E23" s="3">
        <v>63.269100000000002</v>
      </c>
      <c r="F23" s="71">
        <v>0.17</v>
      </c>
      <c r="G23" s="2">
        <v>0.74880000000000002</v>
      </c>
      <c r="H23" s="3">
        <v>65.587800000000001</v>
      </c>
      <c r="I23" s="2">
        <v>0.17</v>
      </c>
      <c r="J23" s="2">
        <v>0.80329099999999998</v>
      </c>
      <c r="K23" s="2">
        <v>61.034199999999998</v>
      </c>
      <c r="L23" s="30">
        <v>0.17</v>
      </c>
      <c r="M23" s="2">
        <v>0.69309799999999999</v>
      </c>
      <c r="N23" s="60">
        <v>69.987499999999997</v>
      </c>
    </row>
    <row r="24" spans="3:14" ht="15.75" customHeight="1">
      <c r="C24" s="30">
        <v>0.18</v>
      </c>
      <c r="D24" s="2">
        <v>0.77370899999999998</v>
      </c>
      <c r="E24" s="3">
        <v>63.4206</v>
      </c>
      <c r="F24" s="71">
        <v>0.18</v>
      </c>
      <c r="G24" s="2">
        <v>0.74933899999999998</v>
      </c>
      <c r="H24" s="3">
        <v>65.548599999999993</v>
      </c>
      <c r="I24" s="2">
        <v>0.18</v>
      </c>
      <c r="J24" s="2">
        <v>0.802616</v>
      </c>
      <c r="K24" s="2">
        <v>61.0961</v>
      </c>
      <c r="L24" s="30">
        <v>0.18</v>
      </c>
      <c r="M24" s="2">
        <v>0.68974400000000002</v>
      </c>
      <c r="N24" s="60">
        <v>70.183700000000002</v>
      </c>
    </row>
    <row r="25" spans="3:14" ht="15.75" customHeight="1">
      <c r="C25" s="30">
        <v>0.19</v>
      </c>
      <c r="D25" s="2">
        <v>0.77188000000000001</v>
      </c>
      <c r="E25" s="3">
        <v>63.565300000000001</v>
      </c>
      <c r="F25" s="71">
        <v>0.19</v>
      </c>
      <c r="G25" s="2">
        <v>0.74985500000000005</v>
      </c>
      <c r="H25" s="3">
        <v>65.511399999999995</v>
      </c>
      <c r="I25" s="2">
        <v>0.19</v>
      </c>
      <c r="J25" s="2">
        <v>0.80169000000000001</v>
      </c>
      <c r="K25" s="2">
        <v>61.1798</v>
      </c>
      <c r="L25" s="30">
        <v>0.19</v>
      </c>
      <c r="M25" s="2">
        <v>0.68659599999999998</v>
      </c>
      <c r="N25" s="60">
        <v>70.362700000000004</v>
      </c>
    </row>
    <row r="26" spans="3:14" ht="15.75" customHeight="1">
      <c r="C26" s="30">
        <v>0.2</v>
      </c>
      <c r="D26" s="2">
        <v>0.77011799999999997</v>
      </c>
      <c r="E26" s="3">
        <v>63.701599999999999</v>
      </c>
      <c r="F26" s="71">
        <v>0.2</v>
      </c>
      <c r="G26" s="2">
        <v>0.75035499999999999</v>
      </c>
      <c r="H26" s="3">
        <v>65.475800000000007</v>
      </c>
      <c r="I26" s="2">
        <v>0.2</v>
      </c>
      <c r="J26" s="2">
        <v>0.800562</v>
      </c>
      <c r="K26" s="2">
        <v>61.280200000000001</v>
      </c>
      <c r="L26" s="30">
        <v>0.2</v>
      </c>
      <c r="M26" s="2">
        <v>0.68367900000000004</v>
      </c>
      <c r="N26" s="60">
        <v>70.524100000000004</v>
      </c>
    </row>
    <row r="27" spans="3:14" ht="15.75" customHeight="1">
      <c r="C27" s="30">
        <v>0.21</v>
      </c>
      <c r="D27" s="2">
        <v>0.76843700000000004</v>
      </c>
      <c r="E27" s="3">
        <v>63.828899999999997</v>
      </c>
      <c r="F27" s="71">
        <v>0.21</v>
      </c>
      <c r="G27" s="2">
        <v>0.75084399999999996</v>
      </c>
      <c r="H27" s="3">
        <v>65.441400000000002</v>
      </c>
      <c r="I27" s="2">
        <v>0.21</v>
      </c>
      <c r="J27" s="2">
        <v>0.79927300000000001</v>
      </c>
      <c r="K27" s="2">
        <v>61.392499999999998</v>
      </c>
      <c r="L27" s="30">
        <v>0.21</v>
      </c>
      <c r="M27" s="2">
        <v>0.681006</v>
      </c>
      <c r="N27" s="60">
        <v>70.668000000000006</v>
      </c>
    </row>
    <row r="28" spans="3:14" ht="15.75" customHeight="1">
      <c r="C28" s="30">
        <v>0.22</v>
      </c>
      <c r="D28" s="2">
        <v>0.766849</v>
      </c>
      <c r="E28" s="3">
        <v>63.9465</v>
      </c>
      <c r="F28" s="71">
        <v>0.22</v>
      </c>
      <c r="G28" s="2">
        <v>0.75132500000000002</v>
      </c>
      <c r="H28" s="3">
        <v>65.408100000000005</v>
      </c>
      <c r="I28" s="2">
        <v>0.22</v>
      </c>
      <c r="J28" s="2">
        <v>0.79785600000000001</v>
      </c>
      <c r="K28" s="2">
        <v>61.513599999999997</v>
      </c>
      <c r="L28" s="30">
        <v>0.22</v>
      </c>
      <c r="M28" s="2">
        <v>0.67858799999999997</v>
      </c>
      <c r="N28" s="60">
        <v>70.794600000000003</v>
      </c>
    </row>
    <row r="29" spans="3:14" ht="15.75" customHeight="1">
      <c r="C29" s="30">
        <v>0.23</v>
      </c>
      <c r="D29" s="2">
        <v>0.76536199999999999</v>
      </c>
      <c r="E29" s="3">
        <v>64.054199999999994</v>
      </c>
      <c r="F29" s="71">
        <v>0.23</v>
      </c>
      <c r="G29" s="2">
        <v>0.75180000000000002</v>
      </c>
      <c r="H29" s="3">
        <v>65.375600000000006</v>
      </c>
      <c r="I29" s="2">
        <v>0.23</v>
      </c>
      <c r="J29" s="2">
        <v>0.79633799999999999</v>
      </c>
      <c r="K29" s="2">
        <v>61.640500000000003</v>
      </c>
      <c r="L29" s="30">
        <v>0.23</v>
      </c>
      <c r="M29" s="2">
        <v>0.67642999999999998</v>
      </c>
      <c r="N29" s="60">
        <v>70.904499999999999</v>
      </c>
    </row>
    <row r="30" spans="3:14" ht="15.75" customHeight="1">
      <c r="C30" s="30">
        <v>0.24</v>
      </c>
      <c r="D30" s="2">
        <v>0.76397999999999999</v>
      </c>
      <c r="E30" s="3">
        <v>64.152199999999993</v>
      </c>
      <c r="F30" s="71">
        <v>0.24</v>
      </c>
      <c r="G30" s="2">
        <v>0.752274</v>
      </c>
      <c r="H30" s="3">
        <v>65.343599999999995</v>
      </c>
      <c r="I30" s="2">
        <v>0.24</v>
      </c>
      <c r="J30" s="2">
        <v>0.79474400000000001</v>
      </c>
      <c r="K30" s="2">
        <v>61.771000000000001</v>
      </c>
      <c r="L30" s="30">
        <v>0.24</v>
      </c>
      <c r="M30" s="2">
        <v>0.67453799999999997</v>
      </c>
      <c r="N30" s="60">
        <v>70.9983</v>
      </c>
    </row>
    <row r="31" spans="3:14" ht="15.75" customHeight="1">
      <c r="C31" s="30">
        <v>0.25</v>
      </c>
      <c r="D31" s="2">
        <v>0.762706</v>
      </c>
      <c r="E31" s="3">
        <v>64.240499999999997</v>
      </c>
      <c r="F31" s="71">
        <v>0.25</v>
      </c>
      <c r="G31" s="2">
        <v>0.75274700000000005</v>
      </c>
      <c r="H31" s="3">
        <v>65.312100000000001</v>
      </c>
      <c r="I31" s="2">
        <v>0.25</v>
      </c>
      <c r="J31" s="2">
        <v>0.79309099999999999</v>
      </c>
      <c r="K31" s="2">
        <v>61.903300000000002</v>
      </c>
      <c r="L31" s="30">
        <v>0.25</v>
      </c>
      <c r="M31" s="2">
        <v>0.67291000000000001</v>
      </c>
      <c r="N31" s="60">
        <v>71.076899999999995</v>
      </c>
    </row>
    <row r="32" spans="3:14" ht="15.75" customHeight="1">
      <c r="C32" s="30">
        <v>0.26</v>
      </c>
      <c r="D32" s="2">
        <v>0.76154100000000002</v>
      </c>
      <c r="E32" s="3">
        <v>64.319500000000005</v>
      </c>
      <c r="F32" s="71">
        <v>0.26</v>
      </c>
      <c r="G32" s="2">
        <v>0.75322199999999995</v>
      </c>
      <c r="H32" s="3">
        <v>65.281000000000006</v>
      </c>
      <c r="I32" s="2">
        <v>0.26</v>
      </c>
      <c r="J32" s="2">
        <v>0.79139800000000005</v>
      </c>
      <c r="K32" s="2">
        <v>62.035699999999999</v>
      </c>
      <c r="L32" s="30">
        <v>0.26</v>
      </c>
      <c r="M32" s="2">
        <v>0.67154700000000001</v>
      </c>
      <c r="N32" s="60">
        <v>71.140799999999999</v>
      </c>
    </row>
    <row r="33" spans="3:14" ht="15.75" customHeight="1">
      <c r="C33" s="30">
        <v>0.27</v>
      </c>
      <c r="D33" s="2">
        <v>0.76048499999999997</v>
      </c>
      <c r="E33" s="3">
        <v>64.389399999999995</v>
      </c>
      <c r="F33" s="71">
        <v>0.27</v>
      </c>
      <c r="G33" s="2">
        <v>0.75370000000000004</v>
      </c>
      <c r="H33" s="3">
        <v>65.250100000000003</v>
      </c>
      <c r="I33" s="2">
        <v>0.27</v>
      </c>
      <c r="J33" s="2">
        <v>0.78968000000000005</v>
      </c>
      <c r="K33" s="2">
        <v>62.167000000000002</v>
      </c>
      <c r="L33" s="30">
        <v>0.27</v>
      </c>
      <c r="M33" s="2">
        <v>0.67044400000000004</v>
      </c>
      <c r="N33" s="60">
        <v>71.191299999999998</v>
      </c>
    </row>
    <row r="34" spans="3:14" ht="15.75" customHeight="1">
      <c r="C34" s="30">
        <v>0.28000000000000003</v>
      </c>
      <c r="D34" s="2">
        <v>0.75953800000000005</v>
      </c>
      <c r="E34" s="3">
        <v>64.450900000000004</v>
      </c>
      <c r="F34" s="71">
        <v>0.28000000000000003</v>
      </c>
      <c r="G34" s="2">
        <v>0.75418200000000002</v>
      </c>
      <c r="H34" s="3">
        <v>65.219399999999993</v>
      </c>
      <c r="I34" s="2">
        <v>0.28000000000000003</v>
      </c>
      <c r="J34" s="2">
        <v>0.78794699999999995</v>
      </c>
      <c r="K34" s="2">
        <v>62.296199999999999</v>
      </c>
      <c r="L34" s="30">
        <v>0.28000000000000003</v>
      </c>
      <c r="M34" s="2">
        <v>0.66959999999999997</v>
      </c>
      <c r="N34" s="60">
        <v>71.228999999999999</v>
      </c>
    </row>
    <row r="35" spans="3:14" ht="15.75" customHeight="1">
      <c r="C35" s="30">
        <v>0.28999999999999998</v>
      </c>
      <c r="D35" s="2">
        <v>0.75869699999999995</v>
      </c>
      <c r="E35" s="3">
        <v>64.504300000000001</v>
      </c>
      <c r="F35" s="71">
        <v>0.28999999999999998</v>
      </c>
      <c r="G35" s="2">
        <v>0.75466999999999995</v>
      </c>
      <c r="H35" s="3">
        <v>65.188800000000001</v>
      </c>
      <c r="I35" s="2">
        <v>0.28999999999999998</v>
      </c>
      <c r="J35" s="2">
        <v>0.78621200000000002</v>
      </c>
      <c r="K35" s="2">
        <v>62.422400000000003</v>
      </c>
      <c r="L35" s="30">
        <v>0.28999999999999998</v>
      </c>
      <c r="M35" s="2">
        <v>0.66901100000000002</v>
      </c>
      <c r="N35" s="60">
        <v>71.2547</v>
      </c>
    </row>
    <row r="36" spans="3:14" ht="15.75" customHeight="1">
      <c r="C36" s="30">
        <v>0.3</v>
      </c>
      <c r="D36" s="2">
        <v>0.757961</v>
      </c>
      <c r="E36" s="3">
        <v>64.5501</v>
      </c>
      <c r="F36" s="71">
        <v>0.3</v>
      </c>
      <c r="G36" s="2">
        <v>0.75516499999999998</v>
      </c>
      <c r="H36" s="3">
        <v>65.158299999999997</v>
      </c>
      <c r="I36" s="2">
        <v>0.3</v>
      </c>
      <c r="J36" s="2">
        <v>0.78448499999999999</v>
      </c>
      <c r="K36" s="2">
        <v>62.545000000000002</v>
      </c>
      <c r="L36" s="30">
        <v>0.3</v>
      </c>
      <c r="M36" s="2">
        <v>0.66866999999999999</v>
      </c>
      <c r="N36" s="60">
        <v>71.269199999999998</v>
      </c>
    </row>
    <row r="37" spans="3:14" ht="15.75" customHeight="1">
      <c r="C37" s="30">
        <v>0.31</v>
      </c>
      <c r="D37" s="2">
        <v>0.75732699999999997</v>
      </c>
      <c r="E37" s="3">
        <v>64.5886</v>
      </c>
      <c r="F37" s="71">
        <v>0.31</v>
      </c>
      <c r="G37" s="2">
        <v>0.75566800000000001</v>
      </c>
      <c r="H37" s="3">
        <v>65.127799999999993</v>
      </c>
      <c r="I37" s="2">
        <v>0.31</v>
      </c>
      <c r="J37" s="2">
        <v>0.78277200000000002</v>
      </c>
      <c r="K37" s="2">
        <v>62.6633</v>
      </c>
      <c r="L37" s="30">
        <v>0.31</v>
      </c>
      <c r="M37" s="2">
        <v>0.66857299999999997</v>
      </c>
      <c r="N37" s="60">
        <v>71.273300000000006</v>
      </c>
    </row>
    <row r="38" spans="3:14" ht="15.75" customHeight="1">
      <c r="C38" s="30">
        <v>0.32</v>
      </c>
      <c r="D38" s="2">
        <v>0.75679300000000005</v>
      </c>
      <c r="E38" s="3">
        <v>64.620400000000004</v>
      </c>
      <c r="F38" s="71">
        <v>0.32</v>
      </c>
      <c r="G38" s="2">
        <v>0.75617999999999996</v>
      </c>
      <c r="H38" s="3">
        <v>65.097200000000001</v>
      </c>
      <c r="I38" s="2">
        <v>0.32</v>
      </c>
      <c r="J38" s="2">
        <v>0.78108299999999997</v>
      </c>
      <c r="K38" s="2">
        <v>62.777099999999997</v>
      </c>
      <c r="L38" s="30">
        <v>0.32</v>
      </c>
      <c r="M38" s="2">
        <v>0.66871400000000003</v>
      </c>
      <c r="N38" s="60">
        <v>71.267700000000005</v>
      </c>
    </row>
    <row r="39" spans="3:14" ht="15.75" customHeight="1">
      <c r="C39" s="30">
        <v>0.33</v>
      </c>
      <c r="D39" s="2">
        <v>0.756355</v>
      </c>
      <c r="E39" s="3">
        <v>64.645899999999997</v>
      </c>
      <c r="F39" s="71">
        <v>0.33</v>
      </c>
      <c r="G39" s="2">
        <v>0.75670199999999999</v>
      </c>
      <c r="H39" s="3">
        <v>65.066599999999994</v>
      </c>
      <c r="I39" s="2">
        <v>0.33</v>
      </c>
      <c r="J39" s="2">
        <v>0.77942299999999998</v>
      </c>
      <c r="K39" s="2">
        <v>62.885899999999999</v>
      </c>
      <c r="L39" s="30">
        <v>0.33</v>
      </c>
      <c r="M39" s="2">
        <v>0.66908699999999999</v>
      </c>
      <c r="N39" s="60">
        <v>71.253100000000003</v>
      </c>
    </row>
    <row r="40" spans="3:14" ht="15.75" customHeight="1">
      <c r="C40" s="30">
        <v>0.34</v>
      </c>
      <c r="D40" s="2">
        <v>0.75600999999999996</v>
      </c>
      <c r="E40" s="3">
        <v>64.665599999999998</v>
      </c>
      <c r="F40" s="71">
        <v>0.34</v>
      </c>
      <c r="G40" s="2">
        <v>0.75723399999999996</v>
      </c>
      <c r="H40" s="3">
        <v>65.035899999999998</v>
      </c>
      <c r="I40" s="2">
        <v>0.34</v>
      </c>
      <c r="J40" s="2">
        <v>0.77779900000000002</v>
      </c>
      <c r="K40" s="2">
        <v>62.989600000000003</v>
      </c>
      <c r="L40" s="30">
        <v>0.34</v>
      </c>
      <c r="M40" s="2">
        <v>0.669686</v>
      </c>
      <c r="N40" s="60">
        <v>71.230199999999996</v>
      </c>
    </row>
    <row r="41" spans="3:14" ht="15.75" customHeight="1">
      <c r="C41" s="30">
        <v>0.35</v>
      </c>
      <c r="D41" s="2">
        <v>0.75575499999999995</v>
      </c>
      <c r="E41" s="3">
        <v>64.6798</v>
      </c>
      <c r="F41" s="71">
        <v>0.35</v>
      </c>
      <c r="G41" s="2">
        <v>0.75777799999999995</v>
      </c>
      <c r="H41" s="3">
        <v>65.005099999999999</v>
      </c>
      <c r="I41" s="2">
        <v>0.35</v>
      </c>
      <c r="J41" s="2">
        <v>0.77621499999999999</v>
      </c>
      <c r="K41" s="2">
        <v>63.088000000000001</v>
      </c>
      <c r="L41" s="30">
        <v>0.35</v>
      </c>
      <c r="M41" s="2">
        <v>0.67050500000000002</v>
      </c>
      <c r="N41" s="60">
        <v>71.199600000000004</v>
      </c>
    </row>
    <row r="42" spans="3:14" ht="15.75" customHeight="1">
      <c r="C42" s="30">
        <v>0.36</v>
      </c>
      <c r="D42" s="2">
        <v>0.75558700000000001</v>
      </c>
      <c r="E42" s="3">
        <v>64.688900000000004</v>
      </c>
      <c r="F42" s="71">
        <v>0.36</v>
      </c>
      <c r="G42" s="2">
        <v>0.75833399999999995</v>
      </c>
      <c r="H42" s="3">
        <v>64.974199999999996</v>
      </c>
      <c r="I42" s="2">
        <v>0.36</v>
      </c>
      <c r="J42" s="2">
        <v>0.77467699999999995</v>
      </c>
      <c r="K42" s="2">
        <v>63.180900000000001</v>
      </c>
      <c r="L42" s="30">
        <v>0.36</v>
      </c>
      <c r="M42" s="2">
        <v>0.671539</v>
      </c>
      <c r="N42" s="60">
        <v>71.161900000000003</v>
      </c>
    </row>
    <row r="43" spans="3:14" ht="15.75" customHeight="1">
      <c r="C43" s="30">
        <v>0.37</v>
      </c>
      <c r="D43" s="2">
        <v>0.75550300000000004</v>
      </c>
      <c r="E43" s="3">
        <v>64.693399999999997</v>
      </c>
      <c r="F43" s="71">
        <v>0.37</v>
      </c>
      <c r="G43" s="2">
        <v>0.75890400000000002</v>
      </c>
      <c r="H43" s="3">
        <v>64.943100000000001</v>
      </c>
      <c r="I43" s="2">
        <v>0.37</v>
      </c>
      <c r="J43" s="2">
        <v>0.77318900000000002</v>
      </c>
      <c r="K43" s="2">
        <v>63.2682</v>
      </c>
      <c r="L43" s="30">
        <v>0.37</v>
      </c>
      <c r="M43" s="2">
        <v>0.67278099999999996</v>
      </c>
      <c r="N43" s="60">
        <v>71.117699999999999</v>
      </c>
    </row>
    <row r="44" spans="3:14" ht="15.75" customHeight="1">
      <c r="C44" s="30">
        <v>0.38</v>
      </c>
      <c r="D44" s="2">
        <v>0.75550099999999998</v>
      </c>
      <c r="E44" s="3">
        <v>64.693600000000004</v>
      </c>
      <c r="F44" s="71">
        <v>0.38</v>
      </c>
      <c r="G44" s="2">
        <v>0.75948800000000005</v>
      </c>
      <c r="H44" s="3">
        <v>64.911799999999999</v>
      </c>
      <c r="I44" s="2">
        <v>0.38</v>
      </c>
      <c r="J44" s="2">
        <v>0.77175499999999997</v>
      </c>
      <c r="K44" s="2">
        <v>63.349699999999999</v>
      </c>
      <c r="L44" s="30">
        <v>0.38</v>
      </c>
      <c r="M44" s="2">
        <v>0.67422599999999999</v>
      </c>
      <c r="N44" s="60">
        <v>71.067300000000003</v>
      </c>
    </row>
    <row r="45" spans="3:14" ht="15.75" customHeight="1">
      <c r="C45" s="30">
        <v>0.39</v>
      </c>
      <c r="D45" s="2">
        <v>0.75557600000000003</v>
      </c>
      <c r="E45" s="3">
        <v>64.689800000000005</v>
      </c>
      <c r="F45" s="71">
        <v>0.39</v>
      </c>
      <c r="G45" s="2">
        <v>0.76008699999999996</v>
      </c>
      <c r="H45" s="3">
        <v>64.880399999999995</v>
      </c>
      <c r="I45" s="2">
        <v>0.39</v>
      </c>
      <c r="J45" s="2">
        <v>0.77037900000000004</v>
      </c>
      <c r="K45" s="2">
        <v>63.425899999999999</v>
      </c>
      <c r="L45" s="30">
        <v>0.39</v>
      </c>
      <c r="M45" s="2">
        <v>0.67586599999999997</v>
      </c>
      <c r="N45" s="60">
        <v>71.011499999999998</v>
      </c>
    </row>
    <row r="46" spans="3:14" ht="15.75" customHeight="1">
      <c r="C46" s="30">
        <v>0.4</v>
      </c>
      <c r="D46" s="2">
        <v>0.75572600000000001</v>
      </c>
      <c r="E46" s="3">
        <v>64.682400000000001</v>
      </c>
      <c r="F46" s="71">
        <v>0.4</v>
      </c>
      <c r="G46" s="2">
        <v>0.76070199999999999</v>
      </c>
      <c r="H46" s="3">
        <v>64.848799999999997</v>
      </c>
      <c r="I46" s="2">
        <v>0.4</v>
      </c>
      <c r="J46" s="2">
        <v>0.76906300000000005</v>
      </c>
      <c r="K46" s="2">
        <v>63.496600000000001</v>
      </c>
      <c r="L46" s="30">
        <v>0.4</v>
      </c>
      <c r="M46" s="2">
        <v>0.67769800000000002</v>
      </c>
      <c r="N46" s="60">
        <v>70.950800000000001</v>
      </c>
    </row>
    <row r="47" spans="3:14" ht="15.75" customHeight="1">
      <c r="C47" s="30">
        <v>0.41</v>
      </c>
      <c r="D47" s="2">
        <v>0.75594899999999998</v>
      </c>
      <c r="E47" s="3">
        <v>64.671599999999998</v>
      </c>
      <c r="F47" s="71">
        <v>0.41</v>
      </c>
      <c r="G47" s="2">
        <v>0.76133399999999996</v>
      </c>
      <c r="H47" s="3">
        <v>64.816900000000004</v>
      </c>
      <c r="I47" s="2">
        <v>0.41</v>
      </c>
      <c r="J47" s="2">
        <v>0.76781200000000005</v>
      </c>
      <c r="K47" s="2">
        <v>63.561799999999998</v>
      </c>
      <c r="L47" s="30">
        <v>0.41</v>
      </c>
      <c r="M47" s="2">
        <v>0.67971400000000004</v>
      </c>
      <c r="N47" s="60">
        <v>70.885499999999993</v>
      </c>
    </row>
    <row r="48" spans="3:14" ht="15.75" customHeight="1">
      <c r="C48" s="30">
        <v>0.42</v>
      </c>
      <c r="D48" s="2">
        <v>0.75624100000000005</v>
      </c>
      <c r="E48" s="3">
        <v>64.657899999999998</v>
      </c>
      <c r="F48" s="71">
        <v>0.42</v>
      </c>
      <c r="G48" s="2">
        <v>0.76198399999999999</v>
      </c>
      <c r="H48" s="3">
        <v>64.784899999999993</v>
      </c>
      <c r="I48" s="2">
        <v>0.42</v>
      </c>
      <c r="J48" s="2">
        <v>0.76662699999999995</v>
      </c>
      <c r="K48" s="2">
        <v>63.621600000000001</v>
      </c>
      <c r="L48" s="30">
        <v>0.42</v>
      </c>
      <c r="M48" s="2">
        <v>0.68191100000000004</v>
      </c>
      <c r="N48" s="60">
        <v>70.816000000000003</v>
      </c>
    </row>
    <row r="49" spans="3:14" ht="15.75" customHeight="1">
      <c r="C49" s="30">
        <v>0.43</v>
      </c>
      <c r="D49" s="2">
        <v>0.756602</v>
      </c>
      <c r="E49" s="3">
        <v>64.641300000000001</v>
      </c>
      <c r="F49" s="71">
        <v>0.43</v>
      </c>
      <c r="G49" s="2">
        <v>0.762652</v>
      </c>
      <c r="H49" s="3">
        <v>64.752700000000004</v>
      </c>
      <c r="I49" s="2">
        <v>0.43</v>
      </c>
      <c r="J49" s="2">
        <v>0.76551400000000003</v>
      </c>
      <c r="K49" s="2">
        <v>63.676200000000001</v>
      </c>
      <c r="L49" s="30">
        <v>0.43</v>
      </c>
      <c r="M49" s="2">
        <v>0.68428199999999995</v>
      </c>
      <c r="N49" s="60">
        <v>70.742699999999999</v>
      </c>
    </row>
    <row r="50" spans="3:14" ht="15.75" customHeight="1">
      <c r="C50" s="30">
        <v>0.44</v>
      </c>
      <c r="D50" s="2">
        <v>0.75702700000000001</v>
      </c>
      <c r="E50" s="3">
        <v>64.622299999999996</v>
      </c>
      <c r="F50" s="71">
        <v>0.44</v>
      </c>
      <c r="G50" s="2">
        <v>0.76334100000000005</v>
      </c>
      <c r="H50" s="3">
        <v>64.720200000000006</v>
      </c>
      <c r="I50" s="2">
        <v>0.44</v>
      </c>
      <c r="J50" s="2">
        <v>0.76447200000000004</v>
      </c>
      <c r="K50" s="2">
        <v>63.725499999999997</v>
      </c>
      <c r="L50" s="30">
        <v>0.44</v>
      </c>
      <c r="M50" s="2">
        <v>0.68682200000000004</v>
      </c>
      <c r="N50" s="60">
        <v>70.665899999999993</v>
      </c>
    </row>
    <row r="51" spans="3:14" ht="15.75" customHeight="1">
      <c r="C51" s="30">
        <v>0.45</v>
      </c>
      <c r="D51" s="2">
        <v>0.75751599999999997</v>
      </c>
      <c r="E51" s="3">
        <v>64.600899999999996</v>
      </c>
      <c r="F51" s="71">
        <v>0.45</v>
      </c>
      <c r="G51" s="2">
        <v>0.76405000000000001</v>
      </c>
      <c r="H51" s="3">
        <v>64.687600000000003</v>
      </c>
      <c r="I51" s="2">
        <v>0.45</v>
      </c>
      <c r="J51" s="2">
        <v>0.76350600000000002</v>
      </c>
      <c r="K51" s="2">
        <v>63.769799999999996</v>
      </c>
      <c r="L51" s="30">
        <v>0.45</v>
      </c>
      <c r="M51" s="2">
        <v>0.68952800000000003</v>
      </c>
      <c r="N51" s="60">
        <v>70.585999999999999</v>
      </c>
    </row>
    <row r="52" spans="3:14" ht="15.75" customHeight="1">
      <c r="C52" s="30">
        <v>0.46</v>
      </c>
      <c r="D52" s="2">
        <v>0.75806600000000002</v>
      </c>
      <c r="E52" s="3">
        <v>64.577600000000004</v>
      </c>
      <c r="F52" s="71">
        <v>0.46</v>
      </c>
      <c r="G52" s="2">
        <v>0.76478199999999996</v>
      </c>
      <c r="H52" s="3">
        <v>64.654700000000005</v>
      </c>
      <c r="I52" s="2">
        <v>0.46</v>
      </c>
      <c r="J52" s="2">
        <v>0.76261900000000005</v>
      </c>
      <c r="K52" s="2">
        <v>63.809100000000001</v>
      </c>
      <c r="L52" s="30">
        <v>0.46</v>
      </c>
      <c r="M52" s="2">
        <v>0.69239300000000004</v>
      </c>
      <c r="N52" s="60">
        <v>70.503299999999996</v>
      </c>
    </row>
    <row r="53" spans="3:14" ht="15.75" customHeight="1">
      <c r="C53" s="30">
        <v>0.47</v>
      </c>
      <c r="D53" s="2">
        <v>0.75867499999999999</v>
      </c>
      <c r="E53" s="3">
        <v>64.552300000000002</v>
      </c>
      <c r="F53" s="71">
        <v>0.47</v>
      </c>
      <c r="G53" s="2">
        <v>0.76553599999999999</v>
      </c>
      <c r="H53" s="3">
        <v>64.621600000000001</v>
      </c>
      <c r="I53" s="2">
        <v>0.47</v>
      </c>
      <c r="J53" s="2">
        <v>0.76181200000000004</v>
      </c>
      <c r="K53" s="2">
        <v>63.843600000000002</v>
      </c>
      <c r="L53" s="30">
        <v>0.47</v>
      </c>
      <c r="M53" s="2">
        <v>0.69541399999999998</v>
      </c>
      <c r="N53" s="60">
        <v>70.418000000000006</v>
      </c>
    </row>
    <row r="54" spans="3:14" ht="15.75" customHeight="1">
      <c r="C54" s="30">
        <v>0.48</v>
      </c>
      <c r="D54" s="2">
        <v>0.75934299999999999</v>
      </c>
      <c r="E54" s="3">
        <v>64.525499999999994</v>
      </c>
      <c r="F54" s="71">
        <v>0.48</v>
      </c>
      <c r="G54" s="2">
        <v>0.766316</v>
      </c>
      <c r="H54" s="3">
        <v>64.588300000000004</v>
      </c>
      <c r="I54" s="2">
        <v>0.48</v>
      </c>
      <c r="J54" s="2">
        <v>0.76108699999999996</v>
      </c>
      <c r="K54" s="2">
        <v>63.873600000000003</v>
      </c>
      <c r="L54" s="30">
        <v>0.48</v>
      </c>
      <c r="M54" s="2">
        <v>0.69858600000000004</v>
      </c>
      <c r="N54" s="60">
        <v>70.330500000000001</v>
      </c>
    </row>
    <row r="55" spans="3:14" ht="15.75" customHeight="1">
      <c r="C55" s="30">
        <v>0.49</v>
      </c>
      <c r="D55" s="2">
        <v>0.76006700000000005</v>
      </c>
      <c r="E55" s="3">
        <v>64.497100000000003</v>
      </c>
      <c r="F55" s="71">
        <v>0.49</v>
      </c>
      <c r="G55" s="2">
        <v>0.76712100000000005</v>
      </c>
      <c r="H55" s="3">
        <v>64.5548</v>
      </c>
      <c r="I55" s="2">
        <v>0.49</v>
      </c>
      <c r="J55" s="2">
        <v>0.76044900000000004</v>
      </c>
      <c r="K55" s="2">
        <v>63.899000000000001</v>
      </c>
      <c r="L55" s="30">
        <v>0.49</v>
      </c>
      <c r="M55" s="2">
        <v>0.70190399999999997</v>
      </c>
      <c r="N55" s="60">
        <v>70.241</v>
      </c>
    </row>
    <row r="56" spans="3:14" ht="15.75" customHeight="1">
      <c r="C56" s="30">
        <v>0.5</v>
      </c>
      <c r="D56" s="2">
        <v>0.76084700000000005</v>
      </c>
      <c r="E56" s="3">
        <v>64.467500000000001</v>
      </c>
      <c r="F56" s="71">
        <v>0.5</v>
      </c>
      <c r="G56" s="2">
        <v>0.767953</v>
      </c>
      <c r="H56" s="3">
        <v>64.521199999999993</v>
      </c>
      <c r="I56" s="2">
        <v>0.5</v>
      </c>
      <c r="J56" s="2">
        <v>0.75989799999999996</v>
      </c>
      <c r="K56" s="2">
        <v>63.920200000000001</v>
      </c>
      <c r="L56" s="30">
        <v>0.5</v>
      </c>
      <c r="M56" s="2">
        <v>0.70536500000000002</v>
      </c>
      <c r="N56" s="60">
        <v>70.149600000000007</v>
      </c>
    </row>
    <row r="57" spans="3:14" ht="15.75" customHeight="1">
      <c r="C57" s="30">
        <v>0.51</v>
      </c>
      <c r="D57" s="2">
        <v>0.76168199999999997</v>
      </c>
      <c r="E57" s="3">
        <v>64.436700000000002</v>
      </c>
      <c r="F57" s="71">
        <v>0.51</v>
      </c>
      <c r="G57" s="2">
        <v>0.768814</v>
      </c>
      <c r="H57" s="3">
        <v>64.487300000000005</v>
      </c>
      <c r="I57" s="2">
        <v>0.51</v>
      </c>
      <c r="J57" s="2">
        <v>0.75943899999999998</v>
      </c>
      <c r="K57" s="2">
        <v>63.937100000000001</v>
      </c>
      <c r="L57" s="30">
        <v>0.51</v>
      </c>
      <c r="M57" s="2">
        <v>0.70896400000000004</v>
      </c>
      <c r="N57" s="60">
        <v>70.056700000000006</v>
      </c>
    </row>
    <row r="58" spans="3:14" ht="15.75" customHeight="1">
      <c r="C58" s="30">
        <v>0.52</v>
      </c>
      <c r="D58" s="2">
        <v>0.762571</v>
      </c>
      <c r="E58" s="3">
        <v>64.404899999999998</v>
      </c>
      <c r="F58" s="71">
        <v>0.52</v>
      </c>
      <c r="G58" s="2">
        <v>0.76970499999999997</v>
      </c>
      <c r="H58" s="3">
        <v>64.453299999999999</v>
      </c>
      <c r="I58" s="2">
        <v>0.52</v>
      </c>
      <c r="J58" s="2">
        <v>0.75907199999999997</v>
      </c>
      <c r="K58" s="2">
        <v>63.950200000000002</v>
      </c>
      <c r="L58" s="30">
        <v>0.52</v>
      </c>
      <c r="M58" s="2">
        <v>0.71269899999999997</v>
      </c>
      <c r="N58" s="60">
        <v>69.962299999999999</v>
      </c>
    </row>
    <row r="59" spans="3:14" ht="15.75" customHeight="1">
      <c r="C59" s="30">
        <v>0.53</v>
      </c>
      <c r="D59" s="2">
        <v>0.76351400000000003</v>
      </c>
      <c r="E59" s="3">
        <v>64.372299999999996</v>
      </c>
      <c r="F59" s="71">
        <v>0.53</v>
      </c>
      <c r="G59" s="2">
        <v>0.77062900000000001</v>
      </c>
      <c r="H59" s="3">
        <v>64.418999999999997</v>
      </c>
      <c r="I59" s="2">
        <v>0.53</v>
      </c>
      <c r="J59" s="2">
        <v>0.75880099999999995</v>
      </c>
      <c r="K59" s="2">
        <v>63.959400000000002</v>
      </c>
      <c r="L59" s="30">
        <v>0.53</v>
      </c>
      <c r="M59" s="2">
        <v>0.71656500000000001</v>
      </c>
      <c r="N59" s="60">
        <v>69.866799999999998</v>
      </c>
    </row>
    <row r="60" spans="3:14" ht="15.75" customHeight="1">
      <c r="C60" s="30">
        <v>0.54</v>
      </c>
      <c r="D60" s="2">
        <v>0.76451000000000002</v>
      </c>
      <c r="E60" s="3">
        <v>64.338899999999995</v>
      </c>
      <c r="F60" s="71">
        <v>0.54</v>
      </c>
      <c r="G60" s="2">
        <v>0.77158599999999999</v>
      </c>
      <c r="H60" s="3">
        <v>64.384699999999995</v>
      </c>
      <c r="I60" s="2">
        <v>0.54</v>
      </c>
      <c r="J60" s="2">
        <v>0.75863000000000003</v>
      </c>
      <c r="K60" s="2">
        <v>63.965000000000003</v>
      </c>
      <c r="L60" s="30">
        <v>0.54</v>
      </c>
      <c r="M60" s="2">
        <v>0.72055800000000003</v>
      </c>
      <c r="N60" s="60">
        <v>69.770200000000003</v>
      </c>
    </row>
    <row r="61" spans="3:14" ht="15.75" customHeight="1">
      <c r="C61" s="30">
        <v>0.55000000000000004</v>
      </c>
      <c r="D61" s="2">
        <v>0.76555899999999999</v>
      </c>
      <c r="E61" s="3">
        <v>64.304900000000004</v>
      </c>
      <c r="F61" s="71">
        <v>0.55000000000000004</v>
      </c>
      <c r="G61" s="2">
        <v>0.77257799999999999</v>
      </c>
      <c r="H61" s="3">
        <v>64.350200000000001</v>
      </c>
      <c r="I61" s="2">
        <v>0.55000000000000004</v>
      </c>
      <c r="J61" s="2">
        <v>0.75855899999999998</v>
      </c>
      <c r="K61" s="2">
        <v>63.967300000000002</v>
      </c>
      <c r="L61" s="30">
        <v>0.55000000000000004</v>
      </c>
      <c r="M61" s="2">
        <v>0.72467499999999996</v>
      </c>
      <c r="N61" s="60">
        <v>69.672799999999995</v>
      </c>
    </row>
    <row r="62" spans="3:14" ht="15.75" customHeight="1">
      <c r="C62" s="30">
        <v>0.56000000000000005</v>
      </c>
      <c r="D62" s="2">
        <v>0.76666199999999995</v>
      </c>
      <c r="E62" s="3">
        <v>64.270499999999998</v>
      </c>
      <c r="F62" s="71">
        <v>0.56000000000000005</v>
      </c>
      <c r="G62" s="2">
        <v>0.77360899999999999</v>
      </c>
      <c r="H62" s="3">
        <v>64.315600000000003</v>
      </c>
      <c r="I62" s="2">
        <v>0.56000000000000005</v>
      </c>
      <c r="J62" s="2">
        <v>0.75859399999999999</v>
      </c>
      <c r="K62" s="2">
        <v>63.966299999999997</v>
      </c>
      <c r="L62" s="30">
        <v>0.56000000000000005</v>
      </c>
      <c r="M62" s="2">
        <v>0.72891399999999995</v>
      </c>
      <c r="N62" s="60">
        <v>69.5745</v>
      </c>
    </row>
    <row r="63" spans="3:14" ht="15.75" customHeight="1">
      <c r="C63" s="30">
        <v>0.56999999999999995</v>
      </c>
      <c r="D63" s="2">
        <v>0.76781900000000003</v>
      </c>
      <c r="E63" s="3">
        <v>64.235600000000005</v>
      </c>
      <c r="F63" s="71">
        <v>0.56999999999999995</v>
      </c>
      <c r="G63" s="2">
        <v>0.77467900000000001</v>
      </c>
      <c r="H63" s="3">
        <v>64.280900000000003</v>
      </c>
      <c r="I63" s="2">
        <v>0.56999999999999995</v>
      </c>
      <c r="J63" s="2">
        <v>0.75873699999999999</v>
      </c>
      <c r="K63" s="2">
        <v>63.962200000000003</v>
      </c>
      <c r="L63" s="30">
        <v>0.56999999999999995</v>
      </c>
      <c r="M63" s="2">
        <v>0.73326899999999995</v>
      </c>
      <c r="N63" s="60">
        <v>69.475800000000007</v>
      </c>
    </row>
    <row r="64" spans="3:14" ht="15.75" customHeight="1">
      <c r="C64" s="30">
        <v>0.57999999999999996</v>
      </c>
      <c r="D64" s="2">
        <v>0.76902999999999999</v>
      </c>
      <c r="E64" s="3">
        <v>64.200400000000002</v>
      </c>
      <c r="F64" s="71">
        <v>0.57999999999999996</v>
      </c>
      <c r="G64" s="2">
        <v>0.77579100000000001</v>
      </c>
      <c r="H64" s="3">
        <v>64.246099999999998</v>
      </c>
      <c r="I64" s="2">
        <v>0.57999999999999996</v>
      </c>
      <c r="J64" s="2">
        <v>0.75899000000000005</v>
      </c>
      <c r="K64" s="2">
        <v>63.955399999999997</v>
      </c>
      <c r="L64" s="30">
        <v>0.57999999999999996</v>
      </c>
      <c r="M64" s="2">
        <v>0.73773999999999995</v>
      </c>
      <c r="N64" s="60">
        <v>69.376499999999993</v>
      </c>
    </row>
    <row r="65" spans="3:14" ht="15.75" customHeight="1">
      <c r="C65" s="30">
        <v>0.59</v>
      </c>
      <c r="D65" s="2">
        <v>0.77029800000000004</v>
      </c>
      <c r="E65" s="3">
        <v>64.165099999999995</v>
      </c>
      <c r="F65" s="71">
        <v>0.59</v>
      </c>
      <c r="G65" s="2">
        <v>0.776949</v>
      </c>
      <c r="H65" s="3">
        <v>64.211299999999994</v>
      </c>
      <c r="I65" s="2">
        <v>0.59</v>
      </c>
      <c r="J65" s="2">
        <v>0.75935799999999998</v>
      </c>
      <c r="K65" s="2">
        <v>63.945799999999998</v>
      </c>
      <c r="L65" s="30">
        <v>0.59</v>
      </c>
      <c r="M65" s="2">
        <v>0.74232200000000004</v>
      </c>
      <c r="N65" s="60">
        <v>69.276799999999994</v>
      </c>
    </row>
    <row r="66" spans="3:14" ht="15.75" customHeight="1">
      <c r="C66" s="30">
        <v>0.6</v>
      </c>
      <c r="D66" s="2">
        <v>0.77162299999999995</v>
      </c>
      <c r="E66" s="3">
        <v>64.129599999999996</v>
      </c>
      <c r="F66" s="71">
        <v>0.6</v>
      </c>
      <c r="G66" s="2">
        <v>0.77815299999999998</v>
      </c>
      <c r="H66" s="3">
        <v>64.176500000000004</v>
      </c>
      <c r="I66" s="2">
        <v>0.6</v>
      </c>
      <c r="J66" s="2">
        <v>0.75984499999999999</v>
      </c>
      <c r="K66" s="2">
        <v>63.933900000000001</v>
      </c>
      <c r="L66" s="30">
        <v>0.6</v>
      </c>
      <c r="M66" s="2">
        <v>0.74701399999999996</v>
      </c>
      <c r="N66" s="60">
        <v>69.176900000000003</v>
      </c>
    </row>
    <row r="67" spans="3:14" ht="15.75" customHeight="1">
      <c r="C67" s="30">
        <v>0.61</v>
      </c>
      <c r="D67" s="2">
        <v>0.773007</v>
      </c>
      <c r="E67" s="3">
        <v>64.094099999999997</v>
      </c>
      <c r="F67" s="71">
        <v>0.61</v>
      </c>
      <c r="G67" s="2">
        <v>0.77940900000000002</v>
      </c>
      <c r="H67" s="3">
        <v>64.141800000000003</v>
      </c>
      <c r="I67" s="2">
        <v>0.61</v>
      </c>
      <c r="J67" s="2">
        <v>0.76045399999999996</v>
      </c>
      <c r="K67" s="2">
        <v>63.919800000000002</v>
      </c>
      <c r="L67" s="30">
        <v>0.61</v>
      </c>
      <c r="M67" s="2">
        <v>0.75181100000000001</v>
      </c>
      <c r="N67" s="60">
        <v>69.076800000000006</v>
      </c>
    </row>
    <row r="68" spans="3:14" ht="15.75" customHeight="1">
      <c r="C68" s="30">
        <v>0.62</v>
      </c>
      <c r="D68" s="2">
        <v>0.77445200000000003</v>
      </c>
      <c r="E68" s="3">
        <v>64.058700000000002</v>
      </c>
      <c r="F68" s="71">
        <v>0.62</v>
      </c>
      <c r="G68" s="2">
        <v>0.78071699999999999</v>
      </c>
      <c r="H68" s="3">
        <v>64.107100000000003</v>
      </c>
      <c r="I68" s="2">
        <v>0.62</v>
      </c>
      <c r="J68" s="2">
        <v>0.76119000000000003</v>
      </c>
      <c r="K68" s="2">
        <v>63.903700000000001</v>
      </c>
      <c r="L68" s="30">
        <v>0.62</v>
      </c>
      <c r="M68" s="2">
        <v>0.75671200000000005</v>
      </c>
      <c r="N68" s="60">
        <v>68.976600000000005</v>
      </c>
    </row>
    <row r="69" spans="3:14" ht="15.75" customHeight="1">
      <c r="C69" s="30">
        <v>0.63</v>
      </c>
      <c r="D69" s="2">
        <v>0.77595999999999998</v>
      </c>
      <c r="E69" s="3">
        <v>64.023499999999999</v>
      </c>
      <c r="F69" s="71">
        <v>0.63</v>
      </c>
      <c r="G69" s="2">
        <v>0.78208299999999997</v>
      </c>
      <c r="H69" s="3">
        <v>64.072599999999994</v>
      </c>
      <c r="I69" s="2">
        <v>0.63</v>
      </c>
      <c r="J69" s="2">
        <v>0.76205699999999998</v>
      </c>
      <c r="K69" s="2">
        <v>63.885800000000003</v>
      </c>
      <c r="L69" s="30">
        <v>0.63</v>
      </c>
      <c r="M69" s="2">
        <v>0.761714</v>
      </c>
      <c r="N69" s="60">
        <v>68.876400000000004</v>
      </c>
    </row>
    <row r="70" spans="3:14" ht="15.75" customHeight="1">
      <c r="C70" s="30">
        <v>0.64</v>
      </c>
      <c r="D70" s="2">
        <v>0.77753399999999995</v>
      </c>
      <c r="E70" s="3">
        <v>63.988500000000002</v>
      </c>
      <c r="F70" s="71">
        <v>0.64</v>
      </c>
      <c r="G70" s="2">
        <v>0.78351000000000004</v>
      </c>
      <c r="H70" s="3">
        <v>64.038200000000003</v>
      </c>
      <c r="I70" s="2">
        <v>0.64</v>
      </c>
      <c r="J70" s="2">
        <v>0.76305999999999996</v>
      </c>
      <c r="K70" s="2">
        <v>63.866300000000003</v>
      </c>
      <c r="L70" s="30">
        <v>0.64</v>
      </c>
      <c r="M70" s="2">
        <v>0.76681299999999997</v>
      </c>
      <c r="N70" s="60">
        <v>68.776399999999995</v>
      </c>
    </row>
    <row r="71" spans="3:14" ht="15.75" customHeight="1">
      <c r="C71" s="30">
        <v>0.65</v>
      </c>
      <c r="D71" s="2">
        <v>0.77917800000000004</v>
      </c>
      <c r="E71" s="3">
        <v>63.953899999999997</v>
      </c>
      <c r="F71" s="71">
        <v>0.65</v>
      </c>
      <c r="G71" s="2">
        <v>0.78500199999999998</v>
      </c>
      <c r="H71" s="3">
        <v>64.004099999999994</v>
      </c>
      <c r="I71" s="2">
        <v>0.65</v>
      </c>
      <c r="J71" s="2">
        <v>0.76420399999999999</v>
      </c>
      <c r="K71" s="2">
        <v>63.845500000000001</v>
      </c>
      <c r="L71" s="30">
        <v>0.65</v>
      </c>
      <c r="M71" s="2">
        <v>0.77200999999999997</v>
      </c>
      <c r="N71" s="60">
        <v>68.676400000000001</v>
      </c>
    </row>
    <row r="72" spans="3:14" ht="15.75" customHeight="1">
      <c r="C72" s="30">
        <v>0.66</v>
      </c>
      <c r="D72" s="2">
        <v>0.78089399999999998</v>
      </c>
      <c r="E72" s="3">
        <v>63.919699999999999</v>
      </c>
      <c r="F72" s="71">
        <v>0.66</v>
      </c>
      <c r="G72" s="2">
        <v>0.78656199999999998</v>
      </c>
      <c r="H72" s="3">
        <v>63.970300000000002</v>
      </c>
      <c r="I72" s="2">
        <v>0.66</v>
      </c>
      <c r="J72" s="2">
        <v>0.76549400000000001</v>
      </c>
      <c r="K72" s="2">
        <v>63.823599999999999</v>
      </c>
      <c r="L72" s="30">
        <v>0.66</v>
      </c>
      <c r="M72" s="2">
        <v>0.77729899999999996</v>
      </c>
      <c r="N72" s="60">
        <v>68.576700000000002</v>
      </c>
    </row>
    <row r="73" spans="3:14" ht="15.75" customHeight="1">
      <c r="C73" s="30">
        <v>0.67</v>
      </c>
      <c r="D73" s="2">
        <v>0.78268800000000005</v>
      </c>
      <c r="E73" s="3">
        <v>63.886000000000003</v>
      </c>
      <c r="F73" s="71">
        <v>0.67</v>
      </c>
      <c r="G73" s="2">
        <v>0.78819700000000004</v>
      </c>
      <c r="H73" s="3">
        <v>63.936799999999998</v>
      </c>
      <c r="I73" s="2">
        <v>0.67</v>
      </c>
      <c r="J73" s="2">
        <v>0.76693699999999998</v>
      </c>
      <c r="K73" s="2">
        <v>63.801000000000002</v>
      </c>
      <c r="L73" s="30">
        <v>0.67</v>
      </c>
      <c r="M73" s="2">
        <v>0.78268000000000004</v>
      </c>
      <c r="N73" s="60">
        <v>68.477199999999996</v>
      </c>
    </row>
    <row r="74" spans="3:14" ht="15.75" customHeight="1">
      <c r="C74" s="30">
        <v>0.68</v>
      </c>
      <c r="D74" s="2">
        <v>0.78456199999999998</v>
      </c>
      <c r="E74" s="3">
        <v>63.853000000000002</v>
      </c>
      <c r="F74" s="71">
        <v>0.68</v>
      </c>
      <c r="G74" s="2">
        <v>0.78991100000000003</v>
      </c>
      <c r="H74" s="3">
        <v>63.9039</v>
      </c>
      <c r="I74" s="2">
        <v>0.68</v>
      </c>
      <c r="J74" s="2">
        <v>0.76853899999999997</v>
      </c>
      <c r="K74" s="2">
        <v>63.777799999999999</v>
      </c>
      <c r="L74" s="30">
        <v>0.68</v>
      </c>
      <c r="M74" s="2">
        <v>0.78815000000000002</v>
      </c>
      <c r="N74" s="60">
        <v>68.378100000000003</v>
      </c>
    </row>
    <row r="75" spans="3:14" ht="15.75" customHeight="1">
      <c r="C75" s="30">
        <v>0.69</v>
      </c>
      <c r="D75" s="2">
        <v>0.786524</v>
      </c>
      <c r="E75" s="3">
        <v>63.820700000000002</v>
      </c>
      <c r="F75" s="71">
        <v>0.69</v>
      </c>
      <c r="G75" s="2">
        <v>0.79171000000000002</v>
      </c>
      <c r="H75" s="3">
        <v>63.871499999999997</v>
      </c>
      <c r="I75" s="2">
        <v>0.69</v>
      </c>
      <c r="J75" s="2">
        <v>0.77030600000000005</v>
      </c>
      <c r="K75" s="2">
        <v>63.754300000000001</v>
      </c>
      <c r="L75" s="30">
        <v>0.69</v>
      </c>
      <c r="M75" s="2">
        <v>0.79370700000000005</v>
      </c>
      <c r="N75" s="60">
        <v>68.279399999999995</v>
      </c>
    </row>
    <row r="76" spans="3:14" ht="15.75" customHeight="1">
      <c r="C76" s="30">
        <v>0.7</v>
      </c>
      <c r="D76" s="2">
        <v>0.788578</v>
      </c>
      <c r="E76" s="3">
        <v>63.789299999999997</v>
      </c>
      <c r="F76" s="71">
        <v>0.7</v>
      </c>
      <c r="G76" s="2">
        <v>0.79359999999999997</v>
      </c>
      <c r="H76" s="3">
        <v>63.839799999999997</v>
      </c>
      <c r="I76" s="2">
        <v>0.7</v>
      </c>
      <c r="J76" s="2">
        <v>0.77224599999999999</v>
      </c>
      <c r="K76" s="2">
        <v>63.730699999999999</v>
      </c>
      <c r="L76" s="30">
        <v>0.7</v>
      </c>
      <c r="M76" s="2">
        <v>0.79935</v>
      </c>
      <c r="N76" s="60">
        <v>68.180999999999997</v>
      </c>
    </row>
    <row r="77" spans="3:14" ht="15.75" customHeight="1">
      <c r="C77" s="30">
        <v>0.71</v>
      </c>
      <c r="D77" s="2">
        <v>0.79073199999999999</v>
      </c>
      <c r="E77" s="3">
        <v>63.758800000000001</v>
      </c>
      <c r="F77" s="71">
        <v>0.71</v>
      </c>
      <c r="G77" s="2">
        <v>0.79558799999999996</v>
      </c>
      <c r="H77" s="3">
        <v>63.808900000000001</v>
      </c>
      <c r="I77" s="2">
        <v>0.71</v>
      </c>
      <c r="J77" s="2">
        <v>0.77436799999999995</v>
      </c>
      <c r="K77" s="2">
        <v>63.707500000000003</v>
      </c>
      <c r="L77" s="30">
        <v>0.71</v>
      </c>
      <c r="M77" s="2">
        <v>0.80507600000000001</v>
      </c>
      <c r="N77" s="60">
        <v>68.083100000000002</v>
      </c>
    </row>
    <row r="78" spans="3:14" ht="15.75" customHeight="1">
      <c r="C78" s="30">
        <v>0.72</v>
      </c>
      <c r="D78" s="2">
        <v>0.792991</v>
      </c>
      <c r="E78" s="3">
        <v>63.729399999999998</v>
      </c>
      <c r="F78" s="71">
        <v>0.72</v>
      </c>
      <c r="G78" s="2">
        <v>0.797682</v>
      </c>
      <c r="H78" s="3">
        <v>63.7789</v>
      </c>
      <c r="I78" s="2">
        <v>0.72</v>
      </c>
      <c r="J78" s="2">
        <v>0.77667799999999998</v>
      </c>
      <c r="K78" s="2">
        <v>63.684899999999999</v>
      </c>
      <c r="L78" s="30">
        <v>0.72</v>
      </c>
      <c r="M78" s="2">
        <v>0.81088300000000002</v>
      </c>
      <c r="N78" s="60">
        <v>67.985799999999998</v>
      </c>
    </row>
    <row r="79" spans="3:14" ht="15.75" customHeight="1">
      <c r="C79" s="30">
        <v>0.73</v>
      </c>
      <c r="D79" s="2">
        <v>0.79536600000000002</v>
      </c>
      <c r="E79" s="3">
        <v>63.7014</v>
      </c>
      <c r="F79" s="71">
        <v>0.73</v>
      </c>
      <c r="G79" s="2">
        <v>0.79988999999999999</v>
      </c>
      <c r="H79" s="3">
        <v>63.750100000000003</v>
      </c>
      <c r="I79" s="2">
        <v>0.73</v>
      </c>
      <c r="J79" s="2">
        <v>0.77918799999999999</v>
      </c>
      <c r="K79" s="2">
        <v>63.6631</v>
      </c>
      <c r="L79" s="30">
        <v>0.73</v>
      </c>
      <c r="M79" s="2">
        <v>0.81676899999999997</v>
      </c>
      <c r="N79" s="60">
        <v>67.888999999999996</v>
      </c>
    </row>
    <row r="80" spans="3:14" ht="15.75" customHeight="1">
      <c r="C80" s="30">
        <v>0.74</v>
      </c>
      <c r="D80" s="2">
        <v>0.79786400000000002</v>
      </c>
      <c r="E80" s="3">
        <v>63.674700000000001</v>
      </c>
      <c r="F80" s="71">
        <v>0.74</v>
      </c>
      <c r="G80" s="2">
        <v>0.80222000000000004</v>
      </c>
      <c r="H80" s="3">
        <v>63.722499999999997</v>
      </c>
      <c r="I80" s="2">
        <v>0.74</v>
      </c>
      <c r="J80" s="2">
        <v>0.78190700000000002</v>
      </c>
      <c r="K80" s="2">
        <v>63.642600000000002</v>
      </c>
      <c r="L80" s="30">
        <v>0.74</v>
      </c>
      <c r="M80" s="2">
        <v>0.82273300000000005</v>
      </c>
      <c r="N80" s="60">
        <v>67.792699999999996</v>
      </c>
    </row>
    <row r="81" spans="3:14" ht="15.75" customHeight="1">
      <c r="C81" s="30">
        <v>0.75</v>
      </c>
      <c r="D81" s="2">
        <v>0.80049700000000001</v>
      </c>
      <c r="E81" s="3">
        <v>63.649799999999999</v>
      </c>
      <c r="F81" s="71">
        <v>0.75</v>
      </c>
      <c r="G81" s="2">
        <v>0.80468399999999995</v>
      </c>
      <c r="H81" s="3">
        <v>63.696300000000001</v>
      </c>
      <c r="I81" s="2">
        <v>0.75</v>
      </c>
      <c r="J81" s="2">
        <v>0.78484500000000001</v>
      </c>
      <c r="K81" s="2">
        <v>63.623699999999999</v>
      </c>
      <c r="L81" s="30">
        <v>0.75</v>
      </c>
      <c r="M81" s="2">
        <v>0.82877199999999995</v>
      </c>
      <c r="N81" s="60">
        <v>67.697000000000003</v>
      </c>
    </row>
    <row r="82" spans="3:14" ht="15.75" customHeight="1">
      <c r="C82" s="30">
        <v>0.76</v>
      </c>
      <c r="D82" s="2">
        <v>0.80327499999999996</v>
      </c>
      <c r="E82" s="3">
        <v>63.6267</v>
      </c>
      <c r="F82" s="71">
        <v>0.76</v>
      </c>
      <c r="G82" s="2">
        <v>0.80729200000000001</v>
      </c>
      <c r="H82" s="3">
        <v>63.671900000000001</v>
      </c>
      <c r="I82" s="2">
        <v>0.76</v>
      </c>
      <c r="J82" s="2">
        <v>0.78801500000000002</v>
      </c>
      <c r="K82" s="2">
        <v>63.6068</v>
      </c>
      <c r="L82" s="30">
        <v>0.76</v>
      </c>
      <c r="M82" s="2">
        <v>0.83488499999999999</v>
      </c>
      <c r="N82" s="60">
        <v>67.601900000000001</v>
      </c>
    </row>
    <row r="83" spans="3:14" ht="15.75" customHeight="1">
      <c r="C83" s="30">
        <v>0.77</v>
      </c>
      <c r="D83" s="2">
        <v>0.80621100000000001</v>
      </c>
      <c r="E83" s="3">
        <v>63.605699999999999</v>
      </c>
      <c r="F83" s="71">
        <v>0.77</v>
      </c>
      <c r="G83" s="2">
        <v>0.81005700000000003</v>
      </c>
      <c r="H83" s="3">
        <v>63.649500000000003</v>
      </c>
      <c r="I83" s="2">
        <v>0.77</v>
      </c>
      <c r="J83" s="2">
        <v>0.79142999999999997</v>
      </c>
      <c r="K83" s="2">
        <v>63.592199999999998</v>
      </c>
      <c r="L83" s="30">
        <v>0.77</v>
      </c>
      <c r="M83" s="2">
        <v>0.84107100000000001</v>
      </c>
      <c r="N83" s="60">
        <v>67.507499999999993</v>
      </c>
    </row>
    <row r="84" spans="3:14" ht="15.75" customHeight="1">
      <c r="C84" s="30">
        <v>0.78</v>
      </c>
      <c r="D84" s="2">
        <v>0.80931900000000001</v>
      </c>
      <c r="E84" s="3">
        <v>63.5871</v>
      </c>
      <c r="F84" s="71">
        <v>0.78</v>
      </c>
      <c r="G84" s="2">
        <v>0.81299299999999997</v>
      </c>
      <c r="H84" s="3">
        <v>63.629199999999997</v>
      </c>
      <c r="I84" s="2">
        <v>0.78</v>
      </c>
      <c r="J84" s="2">
        <v>0.795103</v>
      </c>
      <c r="K84" s="2">
        <v>63.580599999999997</v>
      </c>
      <c r="L84" s="30">
        <v>0.78</v>
      </c>
      <c r="M84" s="2">
        <v>0.84732700000000005</v>
      </c>
      <c r="N84" s="60">
        <v>67.413700000000006</v>
      </c>
    </row>
    <row r="85" spans="3:14" ht="15.75" customHeight="1">
      <c r="C85" s="30">
        <v>0.79</v>
      </c>
      <c r="D85" s="2">
        <v>0.812616</v>
      </c>
      <c r="E85" s="3">
        <v>63.571199999999997</v>
      </c>
      <c r="F85" s="71">
        <v>0.79</v>
      </c>
      <c r="G85" s="2">
        <v>0.81611599999999995</v>
      </c>
      <c r="H85" s="3">
        <v>63.611499999999999</v>
      </c>
      <c r="I85" s="2">
        <v>0.79</v>
      </c>
      <c r="J85" s="2">
        <v>0.79905000000000004</v>
      </c>
      <c r="K85" s="2">
        <v>63.572099999999999</v>
      </c>
      <c r="L85" s="30">
        <v>0.79</v>
      </c>
      <c r="M85" s="2">
        <v>0.853653</v>
      </c>
      <c r="N85" s="60">
        <v>67.320499999999996</v>
      </c>
    </row>
    <row r="86" spans="3:14" ht="15.75" customHeight="1">
      <c r="C86" s="30">
        <v>0.8</v>
      </c>
      <c r="D86" s="2">
        <v>0.81611900000000004</v>
      </c>
      <c r="E86" s="3">
        <v>63.558399999999999</v>
      </c>
      <c r="F86" s="71">
        <v>0.8</v>
      </c>
      <c r="G86" s="2">
        <v>0.819442</v>
      </c>
      <c r="H86" s="3">
        <v>63.596800000000002</v>
      </c>
      <c r="I86" s="2">
        <v>0.8</v>
      </c>
      <c r="J86" s="2">
        <v>0.80328900000000003</v>
      </c>
      <c r="K86" s="2">
        <v>63.567399999999999</v>
      </c>
      <c r="L86" s="30">
        <v>0.8</v>
      </c>
      <c r="M86" s="2">
        <v>0.86004599999999998</v>
      </c>
      <c r="N86" s="60">
        <v>67.227999999999994</v>
      </c>
    </row>
    <row r="87" spans="3:14" ht="15.75" customHeight="1">
      <c r="C87" s="30">
        <v>0.81</v>
      </c>
      <c r="D87" s="2">
        <v>0.81984900000000005</v>
      </c>
      <c r="E87" s="3">
        <v>63.549199999999999</v>
      </c>
      <c r="F87" s="71">
        <v>0.81</v>
      </c>
      <c r="G87" s="2">
        <v>0.82299299999999997</v>
      </c>
      <c r="H87" s="3">
        <v>63.585299999999997</v>
      </c>
      <c r="I87" s="2">
        <v>0.81</v>
      </c>
      <c r="J87" s="2">
        <v>0.807836</v>
      </c>
      <c r="K87" s="2">
        <v>63.567</v>
      </c>
      <c r="L87" s="30">
        <v>0.81</v>
      </c>
      <c r="M87" s="2">
        <v>0.86650499999999997</v>
      </c>
      <c r="N87" s="60">
        <v>67.136300000000006</v>
      </c>
    </row>
    <row r="88" spans="3:14" ht="15.75" customHeight="1">
      <c r="C88" s="30">
        <v>0.82</v>
      </c>
      <c r="D88" s="2">
        <v>0.82382699999999998</v>
      </c>
      <c r="E88" s="3">
        <v>63.543799999999997</v>
      </c>
      <c r="F88" s="71">
        <v>0.82</v>
      </c>
      <c r="G88" s="2">
        <v>0.826789</v>
      </c>
      <c r="H88" s="3">
        <v>63.577800000000003</v>
      </c>
      <c r="I88" s="2">
        <v>0.82</v>
      </c>
      <c r="J88" s="2">
        <v>0.81271199999999999</v>
      </c>
      <c r="K88" s="2">
        <v>63.571300000000001</v>
      </c>
      <c r="L88" s="30">
        <v>0.82</v>
      </c>
      <c r="M88" s="2">
        <v>0.87302900000000005</v>
      </c>
      <c r="N88" s="60">
        <v>67.045299999999997</v>
      </c>
    </row>
    <row r="89" spans="3:14" ht="15.75" customHeight="1">
      <c r="C89" s="30">
        <v>0.83</v>
      </c>
      <c r="D89" s="2">
        <v>0.82808099999999996</v>
      </c>
      <c r="E89" s="3">
        <v>63.542999999999999</v>
      </c>
      <c r="F89" s="71">
        <v>0.83</v>
      </c>
      <c r="G89" s="2">
        <v>0.83085600000000004</v>
      </c>
      <c r="H89" s="3">
        <v>63.574599999999997</v>
      </c>
      <c r="I89" s="2">
        <v>0.83</v>
      </c>
      <c r="J89" s="2">
        <v>0.81794</v>
      </c>
      <c r="K89" s="2">
        <v>63.581200000000003</v>
      </c>
      <c r="L89" s="30">
        <v>0.83</v>
      </c>
      <c r="M89" s="2">
        <v>0.87961599999999995</v>
      </c>
      <c r="N89" s="60">
        <v>66.954899999999995</v>
      </c>
    </row>
    <row r="90" spans="3:14" ht="15.75" customHeight="1">
      <c r="C90" s="30">
        <v>0.84</v>
      </c>
      <c r="D90" s="2">
        <v>0.83263799999999999</v>
      </c>
      <c r="E90" s="3">
        <v>63.547499999999999</v>
      </c>
      <c r="F90" s="71">
        <v>0.84</v>
      </c>
      <c r="G90" s="2">
        <v>0.83522200000000002</v>
      </c>
      <c r="H90" s="3">
        <v>63.5764</v>
      </c>
      <c r="I90" s="2">
        <v>0.84</v>
      </c>
      <c r="J90" s="2">
        <v>0.82354400000000005</v>
      </c>
      <c r="K90" s="2">
        <v>63.597099999999998</v>
      </c>
      <c r="L90" s="30">
        <v>0.84</v>
      </c>
      <c r="M90" s="2">
        <v>0.88626400000000005</v>
      </c>
      <c r="N90" s="60">
        <v>66.865399999999994</v>
      </c>
    </row>
    <row r="91" spans="3:14" ht="15.75" customHeight="1">
      <c r="C91" s="30">
        <v>0.85</v>
      </c>
      <c r="D91" s="2">
        <v>0.83753299999999997</v>
      </c>
      <c r="E91" s="3">
        <v>63.557699999999997</v>
      </c>
      <c r="F91" s="71">
        <v>0.85</v>
      </c>
      <c r="G91" s="2">
        <v>0.83992100000000003</v>
      </c>
      <c r="H91" s="3">
        <v>63.584000000000003</v>
      </c>
      <c r="I91" s="2">
        <v>0.85</v>
      </c>
      <c r="J91" s="2">
        <v>0.82955100000000004</v>
      </c>
      <c r="K91" s="2">
        <v>63.619799999999998</v>
      </c>
      <c r="L91" s="30">
        <v>0.85</v>
      </c>
      <c r="M91" s="2">
        <v>0.89297300000000002</v>
      </c>
      <c r="N91" s="60">
        <v>66.776600000000002</v>
      </c>
    </row>
    <row r="92" spans="3:14" ht="15.75" customHeight="1">
      <c r="C92" s="30">
        <v>0.86</v>
      </c>
      <c r="D92" s="2">
        <v>0.84280100000000002</v>
      </c>
      <c r="E92" s="3">
        <v>63.5747</v>
      </c>
      <c r="F92" s="71">
        <v>0.86</v>
      </c>
      <c r="G92" s="2">
        <v>0.84498899999999999</v>
      </c>
      <c r="H92" s="3">
        <v>63.598300000000002</v>
      </c>
      <c r="I92" s="2">
        <v>0.86</v>
      </c>
      <c r="J92" s="2">
        <v>0.83599000000000001</v>
      </c>
      <c r="K92" s="2">
        <v>63.65</v>
      </c>
      <c r="L92" s="30">
        <v>0.86</v>
      </c>
      <c r="M92" s="2">
        <v>0.89974100000000001</v>
      </c>
      <c r="N92" s="60">
        <v>66.688400000000001</v>
      </c>
    </row>
    <row r="93" spans="3:14" ht="15.75" customHeight="1">
      <c r="C93" s="30">
        <v>0.87</v>
      </c>
      <c r="D93" s="2">
        <v>0.84848699999999999</v>
      </c>
      <c r="E93" s="3">
        <v>63.599400000000003</v>
      </c>
      <c r="F93" s="71">
        <v>0.87</v>
      </c>
      <c r="G93" s="2">
        <v>0.85046900000000003</v>
      </c>
      <c r="H93" s="3">
        <v>63.620100000000001</v>
      </c>
      <c r="I93" s="2">
        <v>0.87</v>
      </c>
      <c r="J93" s="2">
        <v>0.84289400000000003</v>
      </c>
      <c r="K93" s="2">
        <v>63.688699999999997</v>
      </c>
      <c r="L93" s="30">
        <v>0.87</v>
      </c>
      <c r="M93" s="2">
        <v>0.90656700000000001</v>
      </c>
      <c r="N93" s="60">
        <v>66.600999999999999</v>
      </c>
    </row>
    <row r="94" spans="3:14" ht="15.75" customHeight="1">
      <c r="C94" s="30">
        <v>0.88</v>
      </c>
      <c r="D94" s="2">
        <v>0.85463999999999996</v>
      </c>
      <c r="E94" s="3">
        <v>63.632899999999999</v>
      </c>
      <c r="F94" s="71">
        <v>0.88</v>
      </c>
      <c r="G94" s="2">
        <v>0.85641</v>
      </c>
      <c r="H94" s="3">
        <v>63.650599999999997</v>
      </c>
      <c r="I94" s="2">
        <v>0.88</v>
      </c>
      <c r="J94" s="2">
        <v>0.85029999999999994</v>
      </c>
      <c r="K94" s="2">
        <v>63.736600000000003</v>
      </c>
      <c r="L94" s="30">
        <v>0.88</v>
      </c>
      <c r="M94" s="2">
        <v>0.91344899999999996</v>
      </c>
      <c r="N94" s="60">
        <v>66.514399999999995</v>
      </c>
    </row>
    <row r="95" spans="3:14" ht="15.75" customHeight="1">
      <c r="C95" s="30">
        <v>0.89</v>
      </c>
      <c r="D95" s="2">
        <v>0.86131599999999997</v>
      </c>
      <c r="E95" s="3">
        <v>63.676600000000001</v>
      </c>
      <c r="F95" s="71">
        <v>0.89</v>
      </c>
      <c r="G95" s="2">
        <v>0.86287000000000003</v>
      </c>
      <c r="H95" s="3">
        <v>63.691200000000002</v>
      </c>
      <c r="I95" s="2">
        <v>0.89</v>
      </c>
      <c r="J95" s="2">
        <v>0.85824999999999996</v>
      </c>
      <c r="K95" s="2">
        <v>63.794899999999998</v>
      </c>
      <c r="L95" s="30">
        <v>0.89</v>
      </c>
      <c r="M95" s="2">
        <v>0.92038699999999996</v>
      </c>
      <c r="N95" s="60">
        <v>66.428600000000003</v>
      </c>
    </row>
    <row r="96" spans="3:14" ht="15.75" customHeight="1">
      <c r="C96" s="30">
        <v>0.9</v>
      </c>
      <c r="D96" s="2">
        <v>0.86858100000000005</v>
      </c>
      <c r="E96" s="3">
        <v>63.7318</v>
      </c>
      <c r="F96" s="71">
        <v>0.9</v>
      </c>
      <c r="G96" s="2">
        <v>0.86991499999999999</v>
      </c>
      <c r="H96" s="3">
        <v>63.743400000000001</v>
      </c>
      <c r="I96" s="2">
        <v>0.9</v>
      </c>
      <c r="J96" s="2">
        <v>0.86678900000000003</v>
      </c>
      <c r="K96" s="2">
        <v>63.8645</v>
      </c>
      <c r="L96" s="30">
        <v>0.9</v>
      </c>
      <c r="M96" s="2">
        <v>0.92737800000000004</v>
      </c>
      <c r="N96" s="60">
        <v>66.343400000000003</v>
      </c>
    </row>
    <row r="97" spans="3:14" ht="15.75" customHeight="1">
      <c r="C97" s="30">
        <v>0.91</v>
      </c>
      <c r="D97" s="2">
        <v>0.87651100000000004</v>
      </c>
      <c r="E97" s="3">
        <v>63.8005</v>
      </c>
      <c r="F97" s="71">
        <v>0.91</v>
      </c>
      <c r="G97" s="2">
        <v>0.87762399999999996</v>
      </c>
      <c r="H97" s="3">
        <v>63.808999999999997</v>
      </c>
      <c r="I97" s="2">
        <v>0.91</v>
      </c>
      <c r="J97" s="2">
        <v>0.87596799999999997</v>
      </c>
      <c r="K97" s="2">
        <v>63.9467</v>
      </c>
      <c r="L97" s="30">
        <v>0.91</v>
      </c>
      <c r="M97" s="2">
        <v>0.93442199999999997</v>
      </c>
      <c r="N97" s="60">
        <v>66.259</v>
      </c>
    </row>
    <row r="98" spans="3:14" ht="15.75" customHeight="1">
      <c r="C98" s="30">
        <v>0.92</v>
      </c>
      <c r="D98" s="2">
        <v>0.88519599999999998</v>
      </c>
      <c r="E98" s="3">
        <v>63.884700000000002</v>
      </c>
      <c r="F98" s="71">
        <v>0.92</v>
      </c>
      <c r="G98" s="2">
        <v>0.88608799999999999</v>
      </c>
      <c r="H98" s="3">
        <v>63.890099999999997</v>
      </c>
      <c r="I98" s="2">
        <v>0.92</v>
      </c>
      <c r="J98" s="2">
        <v>0.88584399999999996</v>
      </c>
      <c r="K98" s="2">
        <v>64.042900000000003</v>
      </c>
      <c r="L98" s="30">
        <v>0.92</v>
      </c>
      <c r="M98" s="2">
        <v>0.94151799999999997</v>
      </c>
      <c r="N98" s="60">
        <v>66.175399999999996</v>
      </c>
    </row>
    <row r="99" spans="3:14" ht="15.75" customHeight="1">
      <c r="C99" s="30">
        <v>0.93</v>
      </c>
      <c r="D99" s="2">
        <v>0.89474100000000001</v>
      </c>
      <c r="E99" s="3">
        <v>63.987200000000001</v>
      </c>
      <c r="F99" s="71">
        <v>0.93</v>
      </c>
      <c r="G99" s="2">
        <v>0.89541599999999999</v>
      </c>
      <c r="H99" s="3">
        <v>63.989600000000003</v>
      </c>
      <c r="I99" s="2">
        <v>0.93</v>
      </c>
      <c r="J99" s="2">
        <v>0.896482</v>
      </c>
      <c r="K99" s="2">
        <v>64.154799999999994</v>
      </c>
      <c r="L99" s="30">
        <v>0.93</v>
      </c>
      <c r="M99" s="2">
        <v>0.94866300000000003</v>
      </c>
      <c r="N99" s="60">
        <v>66.092500000000001</v>
      </c>
    </row>
    <row r="100" spans="3:14" ht="15.75" customHeight="1">
      <c r="C100" s="30">
        <v>0.94</v>
      </c>
      <c r="D100" s="2">
        <v>0.90527000000000002</v>
      </c>
      <c r="E100" s="3">
        <v>64.110200000000006</v>
      </c>
      <c r="F100" s="71">
        <v>0.94</v>
      </c>
      <c r="G100" s="2">
        <v>0.90573800000000004</v>
      </c>
      <c r="H100" s="3">
        <v>64.109899999999996</v>
      </c>
      <c r="I100" s="2">
        <v>0.94</v>
      </c>
      <c r="J100" s="2">
        <v>0.90795599999999999</v>
      </c>
      <c r="K100" s="2">
        <v>64.283299999999997</v>
      </c>
      <c r="L100" s="30">
        <v>0.94</v>
      </c>
      <c r="M100" s="2">
        <v>0.95585900000000001</v>
      </c>
      <c r="N100" s="60">
        <v>66.010400000000004</v>
      </c>
    </row>
    <row r="101" spans="3:14" ht="15.75" customHeight="1">
      <c r="C101" s="30">
        <v>0.95</v>
      </c>
      <c r="D101" s="2">
        <v>0.91693100000000005</v>
      </c>
      <c r="E101" s="3">
        <v>64.257400000000004</v>
      </c>
      <c r="F101" s="71">
        <v>0.95</v>
      </c>
      <c r="G101" s="2">
        <v>0.91720800000000002</v>
      </c>
      <c r="H101" s="3">
        <v>64.254800000000003</v>
      </c>
      <c r="I101" s="2">
        <v>0.95</v>
      </c>
      <c r="J101" s="2">
        <v>0.92035100000000003</v>
      </c>
      <c r="K101" s="2">
        <v>64.430800000000005</v>
      </c>
      <c r="L101" s="30">
        <v>0.95</v>
      </c>
      <c r="M101" s="2">
        <v>0.96310200000000001</v>
      </c>
      <c r="N101" s="60">
        <v>65.929000000000002</v>
      </c>
    </row>
    <row r="102" spans="3:14" ht="15.75" customHeight="1">
      <c r="C102" s="30">
        <v>0.96</v>
      </c>
      <c r="D102" s="2">
        <v>0.92990200000000001</v>
      </c>
      <c r="E102" s="3">
        <v>64.432900000000004</v>
      </c>
      <c r="F102" s="71">
        <v>0.96</v>
      </c>
      <c r="G102" s="2">
        <v>0.93001500000000004</v>
      </c>
      <c r="H102" s="3">
        <v>64.428600000000003</v>
      </c>
      <c r="I102" s="2">
        <v>0.96</v>
      </c>
      <c r="J102" s="2">
        <v>0.93375900000000001</v>
      </c>
      <c r="K102" s="2">
        <v>64.599299999999999</v>
      </c>
      <c r="L102" s="30">
        <v>0.96</v>
      </c>
      <c r="M102" s="2">
        <v>0.97039200000000003</v>
      </c>
      <c r="N102" s="60">
        <v>65.848299999999995</v>
      </c>
    </row>
    <row r="103" spans="3:14" ht="15.75" customHeight="1">
      <c r="C103" s="30">
        <v>0.97</v>
      </c>
      <c r="D103" s="2">
        <v>0.94439799999999996</v>
      </c>
      <c r="E103" s="3">
        <v>64.641599999999997</v>
      </c>
      <c r="F103" s="71">
        <v>0.97</v>
      </c>
      <c r="G103" s="2">
        <v>0.94438500000000003</v>
      </c>
      <c r="H103" s="3">
        <v>64.636399999999995</v>
      </c>
      <c r="I103" s="2">
        <v>0.97</v>
      </c>
      <c r="J103" s="2">
        <v>0.94829300000000005</v>
      </c>
      <c r="K103" s="2">
        <v>64.790899999999993</v>
      </c>
      <c r="L103" s="30">
        <v>0.97</v>
      </c>
      <c r="M103" s="2">
        <v>0.97772800000000004</v>
      </c>
      <c r="N103" s="60">
        <v>65.7684</v>
      </c>
    </row>
    <row r="104" spans="3:14" ht="15.75" customHeight="1">
      <c r="C104" s="30">
        <v>0.98</v>
      </c>
      <c r="D104" s="2">
        <v>0.96068299999999995</v>
      </c>
      <c r="E104" s="3">
        <v>64.889200000000002</v>
      </c>
      <c r="F104" s="71">
        <v>0.98</v>
      </c>
      <c r="G104" s="2">
        <v>0.96059600000000001</v>
      </c>
      <c r="H104" s="3">
        <v>64.884200000000007</v>
      </c>
      <c r="I104" s="2">
        <v>0.98</v>
      </c>
      <c r="J104" s="2">
        <v>0.96407600000000004</v>
      </c>
      <c r="K104" s="2">
        <v>65.008399999999995</v>
      </c>
      <c r="L104" s="30">
        <v>0.98</v>
      </c>
      <c r="M104" s="2">
        <v>0.98510799999999998</v>
      </c>
      <c r="N104" s="60">
        <v>65.6892</v>
      </c>
    </row>
    <row r="105" spans="3:14" ht="15.75" customHeight="1">
      <c r="C105" s="30">
        <v>0.99</v>
      </c>
      <c r="D105" s="2">
        <v>0.97908200000000001</v>
      </c>
      <c r="E105" s="3">
        <v>65.183499999999995</v>
      </c>
      <c r="F105" s="71">
        <v>0.99</v>
      </c>
      <c r="G105" s="2">
        <v>0.97899199999999997</v>
      </c>
      <c r="H105" s="3">
        <v>65.180099999999996</v>
      </c>
      <c r="I105" s="2">
        <v>0.99</v>
      </c>
      <c r="J105" s="2">
        <v>0.98125499999999999</v>
      </c>
      <c r="K105" s="2">
        <v>65.254400000000004</v>
      </c>
      <c r="L105" s="30">
        <v>0.99</v>
      </c>
      <c r="M105" s="2">
        <v>0.992533</v>
      </c>
      <c r="N105" s="60">
        <v>65.610699999999994</v>
      </c>
    </row>
    <row r="106" spans="3:14" ht="15.75" customHeight="1">
      <c r="C106" s="61">
        <v>1</v>
      </c>
      <c r="D106" s="12">
        <v>1</v>
      </c>
      <c r="E106" s="62">
        <v>65.533000000000001</v>
      </c>
      <c r="F106" s="63">
        <v>1</v>
      </c>
      <c r="G106" s="12">
        <v>1</v>
      </c>
      <c r="H106" s="62">
        <v>65.533000000000001</v>
      </c>
      <c r="I106" s="12">
        <v>1</v>
      </c>
      <c r="J106" s="12">
        <v>1</v>
      </c>
      <c r="K106" s="12">
        <v>65.532700000000006</v>
      </c>
      <c r="L106" s="61">
        <v>1</v>
      </c>
      <c r="M106" s="12">
        <v>1</v>
      </c>
      <c r="N106" s="64">
        <v>65.532899999999998</v>
      </c>
    </row>
    <row r="107" spans="3:14" ht="15.75" customHeight="1"/>
    <row r="108" spans="3:14" ht="15.75" customHeight="1"/>
    <row r="109" spans="3:14" ht="15.75" customHeight="1"/>
    <row r="110" spans="3:14" ht="15.75" customHeight="1"/>
    <row r="111" spans="3:14" ht="15.75" customHeight="1"/>
    <row r="112" spans="3:14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AF1000"/>
  <sheetViews>
    <sheetView topLeftCell="A76" workbookViewId="0">
      <selection activeCell="A91" sqref="A91:B97"/>
    </sheetView>
  </sheetViews>
  <sheetFormatPr defaultColWidth="12.625" defaultRowHeight="15" customHeight="1"/>
  <cols>
    <col min="1" max="1" width="9.125" bestFit="1" customWidth="1"/>
    <col min="2" max="2" width="11" bestFit="1" customWidth="1"/>
    <col min="3" max="7" width="7.625" customWidth="1"/>
    <col min="8" max="8" width="12.125" customWidth="1"/>
    <col min="9" max="9" width="11.875" customWidth="1"/>
    <col min="10" max="11" width="7.625" customWidth="1"/>
    <col min="12" max="12" width="9.375" customWidth="1"/>
    <col min="13" max="13" width="13.75" customWidth="1"/>
    <col min="14" max="15" width="7.625" customWidth="1"/>
    <col min="16" max="17" width="12.125" customWidth="1"/>
    <col min="18" max="18" width="11.875" customWidth="1"/>
    <col min="19" max="19" width="12.125" customWidth="1"/>
    <col min="20" max="20" width="11.625" customWidth="1"/>
    <col min="21" max="21" width="11.875" customWidth="1"/>
    <col min="22" max="22" width="7.625" customWidth="1"/>
    <col min="23" max="23" width="13" customWidth="1"/>
    <col min="24" max="24" width="12.125" customWidth="1"/>
    <col min="25" max="25" width="7.625" customWidth="1"/>
    <col min="26" max="26" width="13.875" customWidth="1"/>
    <col min="27" max="28" width="12.5" customWidth="1"/>
    <col min="29" max="29" width="11.875" customWidth="1"/>
    <col min="30" max="30" width="12.125" customWidth="1"/>
    <col min="31" max="31" width="7.625" customWidth="1"/>
    <col min="32" max="32" width="8.875" customWidth="1"/>
  </cols>
  <sheetData>
    <row r="2" spans="1:30">
      <c r="Q2" s="65">
        <v>0</v>
      </c>
      <c r="R2" s="66">
        <v>0</v>
      </c>
    </row>
    <row r="3" spans="1:30">
      <c r="Q3" s="67">
        <v>1</v>
      </c>
      <c r="R3" s="68">
        <v>0</v>
      </c>
    </row>
    <row r="4" spans="1:30">
      <c r="C4" s="2" t="s">
        <v>0</v>
      </c>
      <c r="W4" s="65" t="s">
        <v>1</v>
      </c>
      <c r="X4" s="66"/>
      <c r="AA4" s="65" t="s">
        <v>2</v>
      </c>
      <c r="AB4" s="69"/>
      <c r="AC4" s="69"/>
      <c r="AD4" s="66"/>
    </row>
    <row r="5" spans="1:30">
      <c r="W5" s="67"/>
      <c r="X5" s="68"/>
      <c r="AA5" s="67"/>
      <c r="AB5" s="70"/>
      <c r="AC5" s="70"/>
      <c r="AD5" s="68"/>
    </row>
    <row r="6" spans="1:30">
      <c r="A6" s="2"/>
      <c r="B6" s="65" t="s">
        <v>3</v>
      </c>
      <c r="C6" s="69" t="s">
        <v>4</v>
      </c>
      <c r="D6" s="69"/>
      <c r="E6" s="69"/>
      <c r="F6" s="69"/>
      <c r="G6" s="69"/>
      <c r="H6" s="69"/>
      <c r="I6" s="66"/>
      <c r="K6" s="65" t="s">
        <v>5</v>
      </c>
      <c r="L6" s="69" t="s">
        <v>6</v>
      </c>
      <c r="M6" s="69"/>
      <c r="N6" s="69"/>
      <c r="O6" s="69"/>
      <c r="P6" s="69"/>
      <c r="Q6" s="69"/>
      <c r="R6" s="66"/>
      <c r="T6" s="2" t="s">
        <v>7</v>
      </c>
      <c r="U6" s="1">
        <v>66</v>
      </c>
      <c r="W6" s="71" t="s">
        <v>8</v>
      </c>
      <c r="X6" s="72">
        <v>-1.2876200000000001E-2</v>
      </c>
      <c r="AA6" s="65" t="s">
        <v>9</v>
      </c>
      <c r="AB6" s="69">
        <f>MAX(S58:S156)</f>
        <v>1697.1200341129663</v>
      </c>
      <c r="AC6" s="69" t="s">
        <v>10</v>
      </c>
      <c r="AD6" s="66">
        <f>34*AB8*((ABS(U6-U7))/(U8+273.15))</f>
        <v>4.2802450112755803</v>
      </c>
    </row>
    <row r="7" spans="1:30">
      <c r="A7" s="2"/>
      <c r="B7" s="71"/>
      <c r="C7" s="2"/>
      <c r="D7" s="2"/>
      <c r="E7" s="2"/>
      <c r="F7" s="2"/>
      <c r="G7" s="2"/>
      <c r="H7" s="2"/>
      <c r="I7" s="3"/>
      <c r="K7" s="71"/>
      <c r="L7" s="2"/>
      <c r="M7" s="2"/>
      <c r="N7" s="2"/>
      <c r="O7" s="2"/>
      <c r="P7" s="2"/>
      <c r="Q7" s="2"/>
      <c r="R7" s="3"/>
      <c r="T7" s="2" t="s">
        <v>11</v>
      </c>
      <c r="U7" s="1">
        <v>100</v>
      </c>
      <c r="W7" s="71" t="s">
        <v>12</v>
      </c>
      <c r="X7" s="72">
        <v>1.13364</v>
      </c>
      <c r="AA7" s="71" t="s">
        <v>13</v>
      </c>
      <c r="AB7" s="2">
        <f>-237.02+1.3863*AB6</f>
        <v>2115.6975032908053</v>
      </c>
      <c r="AC7" s="2" t="s">
        <v>14</v>
      </c>
      <c r="AD7" s="3">
        <f>ABS(X8-AD6)</f>
        <v>3.1444170588391804</v>
      </c>
    </row>
    <row r="8" spans="1:30">
      <c r="A8" s="2"/>
      <c r="B8" s="71"/>
      <c r="C8" s="2" t="s">
        <v>15</v>
      </c>
      <c r="D8" s="2" t="s">
        <v>16</v>
      </c>
      <c r="E8" s="2" t="s">
        <v>17</v>
      </c>
      <c r="F8" s="2"/>
      <c r="G8" s="2" t="s">
        <v>18</v>
      </c>
      <c r="H8" s="2" t="s">
        <v>19</v>
      </c>
      <c r="I8" s="3" t="s">
        <v>20</v>
      </c>
      <c r="K8" s="71"/>
      <c r="L8" s="2" t="s">
        <v>15</v>
      </c>
      <c r="M8" s="2" t="s">
        <v>16</v>
      </c>
      <c r="N8" s="2" t="s">
        <v>17</v>
      </c>
      <c r="O8" s="2"/>
      <c r="P8" s="2" t="s">
        <v>18</v>
      </c>
      <c r="Q8" s="2" t="s">
        <v>19</v>
      </c>
      <c r="R8" s="3" t="s">
        <v>20</v>
      </c>
      <c r="T8" s="2" t="s">
        <v>21</v>
      </c>
      <c r="U8" s="1">
        <v>63.54</v>
      </c>
      <c r="W8" s="71" t="s">
        <v>22</v>
      </c>
      <c r="X8" s="3">
        <f>(100*ABS(X6))/X7</f>
        <v>1.1358279524363997</v>
      </c>
      <c r="AA8" s="67" t="s">
        <v>23</v>
      </c>
      <c r="AB8" s="70">
        <f>ABS(AB7/AB6)</f>
        <v>1.2466398727044765</v>
      </c>
      <c r="AC8" s="4" t="s">
        <v>24</v>
      </c>
      <c r="AD8" s="5" t="b">
        <f>IF(AD7&lt;10,TRUE,FALSE)</f>
        <v>1</v>
      </c>
    </row>
    <row r="9" spans="1:30">
      <c r="A9" s="2"/>
      <c r="B9" s="71"/>
      <c r="C9" s="2"/>
      <c r="D9" s="2"/>
      <c r="E9" s="2"/>
      <c r="F9" s="2"/>
      <c r="G9" s="2"/>
      <c r="H9" s="2"/>
      <c r="I9" s="3"/>
      <c r="K9" s="71"/>
      <c r="L9" s="2"/>
      <c r="M9" s="2"/>
      <c r="N9" s="2"/>
      <c r="O9" s="2"/>
      <c r="P9" s="2"/>
      <c r="Q9" s="2"/>
      <c r="R9" s="3"/>
      <c r="W9" s="71" t="s">
        <v>25</v>
      </c>
      <c r="X9" s="3">
        <f>150*((U7-U8)/(U8+273.15))</f>
        <v>16.243428673260272</v>
      </c>
    </row>
    <row r="10" spans="1:30">
      <c r="A10" s="2"/>
      <c r="B10" s="6" t="s">
        <v>26</v>
      </c>
      <c r="C10" s="73">
        <v>4.1211799999999998</v>
      </c>
      <c r="D10" s="73">
        <v>1202.942</v>
      </c>
      <c r="E10" s="73">
        <v>-46.817999999999998</v>
      </c>
      <c r="F10" s="7"/>
      <c r="G10" s="7">
        <v>23.14</v>
      </c>
      <c r="H10" s="7">
        <v>99.65</v>
      </c>
      <c r="I10" s="8" t="s">
        <v>27</v>
      </c>
      <c r="K10" s="6" t="s">
        <v>28</v>
      </c>
      <c r="L10" s="74">
        <v>5.0768000000000004</v>
      </c>
      <c r="M10" s="74">
        <v>1659.7929999999999</v>
      </c>
      <c r="N10" s="74">
        <v>-45.853999999999999</v>
      </c>
      <c r="O10" s="7"/>
      <c r="P10" s="7">
        <v>61</v>
      </c>
      <c r="Q10" s="7">
        <v>90</v>
      </c>
      <c r="R10" s="8" t="s">
        <v>27</v>
      </c>
      <c r="W10" s="71" t="s">
        <v>29</v>
      </c>
      <c r="X10" s="3">
        <f>ABS(X8-X9)</f>
        <v>15.107600720823873</v>
      </c>
      <c r="AA10" s="65" t="s">
        <v>30</v>
      </c>
      <c r="AB10" s="69"/>
      <c r="AC10" s="69"/>
      <c r="AD10" s="66"/>
    </row>
    <row r="11" spans="1:30">
      <c r="A11" s="2"/>
      <c r="B11" s="71"/>
      <c r="C11" s="2"/>
      <c r="D11" s="2"/>
      <c r="E11" s="2"/>
      <c r="F11" s="2"/>
      <c r="G11" s="2"/>
      <c r="H11" s="2"/>
      <c r="I11" s="2"/>
      <c r="K11" s="2"/>
      <c r="L11" s="2"/>
      <c r="M11" s="2"/>
      <c r="N11" s="2"/>
      <c r="O11" s="2"/>
      <c r="P11" s="2"/>
      <c r="Q11" s="2"/>
      <c r="R11" s="2"/>
      <c r="T11" s="2"/>
      <c r="U11" s="2"/>
      <c r="W11" s="9" t="s">
        <v>24</v>
      </c>
      <c r="X11" s="5" t="b">
        <f>IF(X10&lt;10,TRUE,FALSE)</f>
        <v>0</v>
      </c>
      <c r="AA11" s="65" t="s">
        <v>31</v>
      </c>
      <c r="AB11" s="69">
        <f>-SLOPE(T58:T156,B58:B156)*8.314</f>
        <v>30940.158982728819</v>
      </c>
      <c r="AC11" s="69" t="s">
        <v>32</v>
      </c>
      <c r="AD11" s="66"/>
    </row>
    <row r="12" spans="1:30">
      <c r="A12" s="2"/>
      <c r="B12" s="71"/>
      <c r="C12" s="2"/>
      <c r="D12" s="2"/>
      <c r="E12" s="2"/>
      <c r="F12" s="2"/>
      <c r="G12" s="2"/>
      <c r="H12" s="2"/>
      <c r="I12" s="2"/>
      <c r="K12" s="2"/>
      <c r="L12" s="10"/>
      <c r="M12" s="10"/>
      <c r="N12" s="10"/>
      <c r="O12" s="2"/>
      <c r="P12" s="2"/>
      <c r="Q12" s="2"/>
      <c r="R12" s="2"/>
      <c r="T12" s="2"/>
      <c r="U12" s="2"/>
      <c r="AA12" s="71" t="s">
        <v>33</v>
      </c>
      <c r="AB12" s="2">
        <f>-SLOPE(U58:U156,B58:B156)*8.314</f>
        <v>42412.190323374816</v>
      </c>
      <c r="AC12" s="2" t="s">
        <v>32</v>
      </c>
      <c r="AD12" s="3"/>
    </row>
    <row r="13" spans="1:30">
      <c r="A13" s="2"/>
      <c r="B13" s="71"/>
      <c r="C13" s="2"/>
      <c r="D13" s="2"/>
      <c r="E13" s="2"/>
      <c r="F13" s="2"/>
      <c r="G13" s="2"/>
      <c r="H13" s="2"/>
      <c r="I13" s="2"/>
      <c r="K13" s="2"/>
      <c r="L13" s="2"/>
      <c r="M13" s="2"/>
      <c r="N13" s="2"/>
      <c r="O13" s="2"/>
      <c r="P13" s="2"/>
      <c r="Q13" s="2"/>
      <c r="R13" s="2"/>
      <c r="AA13" s="71" t="s">
        <v>34</v>
      </c>
      <c r="AB13" s="2">
        <f t="shared" ref="AB13:AB14" si="0">AB11/(U6+273.15)</f>
        <v>91.228538943620293</v>
      </c>
      <c r="AC13" s="2" t="s">
        <v>35</v>
      </c>
      <c r="AD13" s="3"/>
    </row>
    <row r="14" spans="1:30">
      <c r="K14" s="2"/>
      <c r="L14" s="10"/>
      <c r="M14" s="10"/>
      <c r="N14" s="10"/>
      <c r="O14" s="2"/>
      <c r="P14" s="2"/>
      <c r="Q14" s="2"/>
      <c r="R14" s="2"/>
      <c r="AA14" s="71" t="s">
        <v>36</v>
      </c>
      <c r="AB14" s="2">
        <f t="shared" si="0"/>
        <v>113.65989635099777</v>
      </c>
      <c r="AC14" s="2" t="s">
        <v>35</v>
      </c>
      <c r="AD14" s="3"/>
    </row>
    <row r="15" spans="1:30">
      <c r="K15" s="2"/>
      <c r="L15" s="2"/>
      <c r="M15" s="2"/>
      <c r="N15" s="2"/>
      <c r="O15" s="2"/>
      <c r="P15" s="2"/>
      <c r="Q15" s="2"/>
      <c r="R15" s="2"/>
      <c r="AA15" s="71"/>
      <c r="AB15" s="2"/>
      <c r="AC15" s="2"/>
      <c r="AD15" s="3"/>
    </row>
    <row r="16" spans="1:30">
      <c r="K16" s="2"/>
      <c r="L16" s="10"/>
      <c r="M16" s="10"/>
      <c r="N16" s="10"/>
      <c r="O16" s="2"/>
      <c r="P16" s="10"/>
      <c r="Q16" s="10"/>
      <c r="R16" s="2"/>
      <c r="AA16" s="71" t="s">
        <v>37</v>
      </c>
      <c r="AB16" s="2"/>
      <c r="AC16" s="2"/>
      <c r="AD16" s="3"/>
    </row>
    <row r="17" spans="27:32">
      <c r="AA17" s="71" t="s">
        <v>38</v>
      </c>
      <c r="AB17" s="11">
        <v>19.9848</v>
      </c>
      <c r="AC17" s="2"/>
      <c r="AD17" s="3"/>
    </row>
    <row r="18" spans="27:32">
      <c r="AA18" s="71" t="s">
        <v>28</v>
      </c>
      <c r="AB18" s="11">
        <v>19.7103</v>
      </c>
      <c r="AC18" s="2"/>
      <c r="AD18" s="3"/>
    </row>
    <row r="19" spans="27:32">
      <c r="AA19" s="71"/>
      <c r="AB19" s="2"/>
      <c r="AC19" s="2"/>
      <c r="AD19" s="3"/>
    </row>
    <row r="20" spans="27:32">
      <c r="AA20" s="67" t="s">
        <v>22</v>
      </c>
      <c r="AB20" s="70">
        <f>100*((ABS(AB18-AB17))/(AB18+AB17))</f>
        <v>0.69152111973518082</v>
      </c>
      <c r="AC20" s="4" t="s">
        <v>24</v>
      </c>
      <c r="AD20" s="5" t="b">
        <f>IF(AB20&lt;=5,TRUE,FALSE)</f>
        <v>1</v>
      </c>
    </row>
    <row r="21" spans="27:32" ht="15.75" customHeight="1"/>
    <row r="22" spans="27:32" ht="15.75" customHeight="1"/>
    <row r="23" spans="27:32" ht="15.75" customHeight="1"/>
    <row r="24" spans="27:32" ht="15.75" customHeight="1"/>
    <row r="25" spans="27:32" ht="15.75" customHeight="1"/>
    <row r="26" spans="27:32" ht="15.75" customHeight="1"/>
    <row r="27" spans="27:32" ht="15.75" customHeight="1"/>
    <row r="28" spans="27:32" ht="15.75" customHeight="1">
      <c r="AF28" s="12"/>
    </row>
    <row r="29" spans="27:32" ht="15.75" customHeight="1"/>
    <row r="30" spans="27:32" ht="15.75" customHeight="1"/>
    <row r="31" spans="27:32" ht="15.75" customHeight="1"/>
    <row r="32" spans="27: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30" ht="15.75" customHeight="1"/>
    <row r="50" spans="1:30" ht="15.75" customHeight="1"/>
    <row r="51" spans="1:30" ht="15.75" customHeight="1"/>
    <row r="52" spans="1:30" ht="15.75" customHeight="1"/>
    <row r="53" spans="1:30" ht="15.75" customHeight="1"/>
    <row r="54" spans="1:30" ht="15.75" customHeight="1">
      <c r="E54" s="13" t="s">
        <v>4</v>
      </c>
      <c r="J54" s="13" t="s">
        <v>6</v>
      </c>
      <c r="P54" s="13" t="s">
        <v>1</v>
      </c>
      <c r="R54" s="2"/>
      <c r="S54" s="14" t="s">
        <v>2</v>
      </c>
      <c r="T54" s="2"/>
      <c r="U54" s="2"/>
      <c r="V54" s="2"/>
      <c r="W54" s="13" t="s">
        <v>30</v>
      </c>
    </row>
    <row r="55" spans="1:30" ht="15.75" customHeight="1">
      <c r="A55" s="2"/>
      <c r="B55" s="65" t="s">
        <v>40</v>
      </c>
      <c r="C55" s="69" t="s">
        <v>41</v>
      </c>
      <c r="D55" s="66" t="s">
        <v>42</v>
      </c>
      <c r="E55" s="65" t="s">
        <v>43</v>
      </c>
      <c r="F55" s="69" t="s">
        <v>44</v>
      </c>
      <c r="G55" s="69" t="s">
        <v>45</v>
      </c>
      <c r="H55" s="66" t="s">
        <v>46</v>
      </c>
      <c r="I55" s="2"/>
      <c r="J55" s="65" t="s">
        <v>43</v>
      </c>
      <c r="K55" s="69" t="s">
        <v>44</v>
      </c>
      <c r="L55" s="69" t="s">
        <v>45</v>
      </c>
      <c r="M55" s="66" t="s">
        <v>47</v>
      </c>
      <c r="N55" s="2"/>
      <c r="O55" s="2"/>
      <c r="P55" s="65" t="s">
        <v>48</v>
      </c>
      <c r="Q55" s="66" t="s">
        <v>49</v>
      </c>
      <c r="R55" s="2"/>
      <c r="S55" s="65" t="s">
        <v>50</v>
      </c>
      <c r="T55" s="69" t="s">
        <v>51</v>
      </c>
      <c r="U55" s="66" t="s">
        <v>52</v>
      </c>
      <c r="V55" s="2"/>
      <c r="W55" s="65" t="s">
        <v>53</v>
      </c>
      <c r="X55" s="69" t="s">
        <v>54</v>
      </c>
      <c r="Y55" s="69" t="s">
        <v>55</v>
      </c>
      <c r="Z55" s="69" t="s">
        <v>56</v>
      </c>
      <c r="AA55" s="69" t="s">
        <v>57</v>
      </c>
      <c r="AB55" s="66" t="s">
        <v>58</v>
      </c>
      <c r="AC55" s="2"/>
      <c r="AD55" s="2"/>
    </row>
    <row r="56" spans="1:30" ht="15.75" customHeight="1">
      <c r="A56" s="2"/>
      <c r="B56" s="67" t="s">
        <v>59</v>
      </c>
      <c r="C56" s="70" t="s">
        <v>60</v>
      </c>
      <c r="D56" s="68" t="s">
        <v>61</v>
      </c>
      <c r="E56" s="67" t="s">
        <v>39</v>
      </c>
      <c r="F56" s="70" t="s">
        <v>39</v>
      </c>
      <c r="G56" s="70" t="s">
        <v>61</v>
      </c>
      <c r="H56" s="68" t="s">
        <v>39</v>
      </c>
      <c r="I56" s="2"/>
      <c r="J56" s="67"/>
      <c r="K56" s="70" t="s">
        <v>39</v>
      </c>
      <c r="L56" s="70" t="s">
        <v>61</v>
      </c>
      <c r="M56" s="68" t="s">
        <v>39</v>
      </c>
      <c r="N56" s="2"/>
      <c r="O56" s="2"/>
      <c r="P56" s="67" t="s">
        <v>39</v>
      </c>
      <c r="Q56" s="68" t="s">
        <v>39</v>
      </c>
      <c r="R56" s="2"/>
      <c r="S56" s="67" t="s">
        <v>39</v>
      </c>
      <c r="T56" s="70" t="s">
        <v>39</v>
      </c>
      <c r="U56" s="68" t="s">
        <v>39</v>
      </c>
      <c r="V56" s="2"/>
      <c r="W56" s="67" t="s">
        <v>39</v>
      </c>
      <c r="X56" s="70" t="s">
        <v>39</v>
      </c>
      <c r="Y56" s="70" t="s">
        <v>39</v>
      </c>
      <c r="Z56" s="70" t="s">
        <v>39</v>
      </c>
      <c r="AA56" s="70" t="s">
        <v>39</v>
      </c>
      <c r="AB56" s="68" t="s">
        <v>39</v>
      </c>
    </row>
    <row r="57" spans="1:30" ht="15.75" customHeight="1">
      <c r="D57" s="66"/>
      <c r="G57" s="75"/>
      <c r="H57" s="15"/>
      <c r="J57" s="65"/>
      <c r="L57" s="16"/>
      <c r="M57" s="17"/>
      <c r="P57" s="65"/>
      <c r="Q57" s="66"/>
      <c r="S57" s="65"/>
      <c r="T57" s="69"/>
      <c r="U57" s="66"/>
      <c r="W57" s="65"/>
      <c r="X57" s="69"/>
      <c r="Y57" s="69"/>
      <c r="Z57" s="69"/>
      <c r="AA57" s="69"/>
      <c r="AB57" s="66"/>
    </row>
    <row r="58" spans="1:30" ht="15.75" customHeight="1">
      <c r="A58" s="2" t="s">
        <v>62</v>
      </c>
      <c r="B58" s="2">
        <f t="shared" ref="B58:B86" si="1">1/(273.15+C58)</f>
        <v>2.8890782743899493E-3</v>
      </c>
      <c r="C58" s="2">
        <v>72.981155000000001</v>
      </c>
      <c r="D58" s="2">
        <v>1.032</v>
      </c>
      <c r="E58" s="77">
        <v>0.02</v>
      </c>
      <c r="F58" s="18">
        <v>0.65229999999999999</v>
      </c>
      <c r="G58" s="75">
        <f t="shared" ref="G58:G86" si="2">(10^($C$10-($D$10/($E$10+273.15+C58))))</f>
        <v>1.265236992700568</v>
      </c>
      <c r="H58" s="15">
        <f t="shared" ref="H58:H86" si="3">(D58*F58)/(G58*E58)</f>
        <v>26.60266827020105</v>
      </c>
      <c r="J58" s="71">
        <f t="shared" ref="J58:K58" si="4">1-E58</f>
        <v>0.98</v>
      </c>
      <c r="K58" s="3">
        <f t="shared" si="4"/>
        <v>0.34770000000000001</v>
      </c>
      <c r="L58" s="16">
        <f t="shared" ref="L58:L86" si="5">(10^($L$10-($M$10/($N$10+273.15+C58))))</f>
        <v>0.35421200923683194</v>
      </c>
      <c r="M58" s="17">
        <f t="shared" ref="M58:M86" si="6">(D58*K58)/(J58*L58)</f>
        <v>1.0337012247099975</v>
      </c>
      <c r="P58" s="71">
        <f t="shared" ref="P58:P86" si="7">LN(H58/M58)</f>
        <v>3.2478657382922478</v>
      </c>
      <c r="Q58" s="3">
        <f t="shared" ref="Q58:Q86" si="8">ABS(P58)</f>
        <v>3.2478657382922478</v>
      </c>
      <c r="R58" s="2"/>
      <c r="S58" s="71">
        <f t="shared" ref="S58:S86" si="9">8.314*(273.15+C58)*((E58*LN(H58))+(J58*LN(M58)))</f>
        <v>282.31466248880429</v>
      </c>
      <c r="T58" s="2">
        <f t="shared" ref="T58:T86" si="10">LN(G58)</f>
        <v>0.23525945064076584</v>
      </c>
      <c r="U58" s="3">
        <f t="shared" ref="U58:U86" si="11">LN(L58)</f>
        <v>-1.0378596489658474</v>
      </c>
      <c r="V58" s="2"/>
      <c r="W58" s="71">
        <f t="shared" ref="W58:W86" si="12">8.314*(C58+273.15)*((E58*LN(H58))+(J58*LN(M58)))</f>
        <v>282.31466248880429</v>
      </c>
      <c r="X58" s="2">
        <f t="shared" ref="X58:X86" si="13">(E58*LN(F58/E58))+(J58*LN(K58/J58))</f>
        <v>-0.94579283589282459</v>
      </c>
      <c r="Y58" s="2">
        <f t="shared" ref="Y58:Y86" si="14">(E58*$AB$13)+(J58*$AB$14)</f>
        <v>113.2112692028502</v>
      </c>
      <c r="Z58" s="2">
        <f t="shared" ref="Z58:Z86" si="15">(W58-8.314*(C58+273.15)*X58)/Y58</f>
        <v>26.534949075340226</v>
      </c>
      <c r="AA58" s="2">
        <f t="shared" ref="AA58:AA86" si="16">(((($U$6+273.15)*E58*$AB$13)+(($U$7+273.15)*J58*$AB$14))/Y58)-(C58+273.15)</f>
        <v>26.470883591931113</v>
      </c>
      <c r="AB58" s="3">
        <f t="shared" ref="AB58:AB86" si="17">AA58/Z58</f>
        <v>0.99758561875407359</v>
      </c>
    </row>
    <row r="59" spans="1:30" ht="15.75" customHeight="1">
      <c r="A59" s="2" t="s">
        <v>63</v>
      </c>
      <c r="B59" s="2">
        <f t="shared" si="1"/>
        <v>2.9443540347823022E-3</v>
      </c>
      <c r="C59" s="2">
        <v>66.483069999999998</v>
      </c>
      <c r="D59" s="2">
        <v>1.032</v>
      </c>
      <c r="E59" s="77">
        <v>0.04</v>
      </c>
      <c r="F59" s="18">
        <v>0.73809999999999998</v>
      </c>
      <c r="G59" s="75">
        <f t="shared" si="2"/>
        <v>1.0303457240772984</v>
      </c>
      <c r="H59" s="15">
        <f t="shared" si="3"/>
        <v>18.482126489197096</v>
      </c>
      <c r="J59" s="71">
        <f t="shared" ref="J59:K59" si="18">1-E59</f>
        <v>0.96</v>
      </c>
      <c r="K59" s="3">
        <f t="shared" si="18"/>
        <v>0.26190000000000002</v>
      </c>
      <c r="L59" s="16">
        <f t="shared" si="5"/>
        <v>0.26730061925796433</v>
      </c>
      <c r="M59" s="17">
        <f t="shared" si="6"/>
        <v>1.0532803881321775</v>
      </c>
      <c r="P59" s="71">
        <f t="shared" si="7"/>
        <v>2.8648946561193331</v>
      </c>
      <c r="Q59" s="3">
        <f t="shared" si="8"/>
        <v>2.8648946561193331</v>
      </c>
      <c r="R59" s="2"/>
      <c r="S59" s="71">
        <f t="shared" si="9"/>
        <v>470.16245701749096</v>
      </c>
      <c r="T59" s="2">
        <f t="shared" si="10"/>
        <v>2.9894400366172767E-2</v>
      </c>
      <c r="U59" s="3">
        <f t="shared" si="11"/>
        <v>-1.3193813391247795</v>
      </c>
      <c r="V59" s="2"/>
      <c r="W59" s="71">
        <f t="shared" si="12"/>
        <v>470.16245701749096</v>
      </c>
      <c r="X59" s="2">
        <f t="shared" si="13"/>
        <v>-1.1304037171238042</v>
      </c>
      <c r="Y59" s="2">
        <f t="shared" si="14"/>
        <v>112.76264205470267</v>
      </c>
      <c r="Z59" s="2">
        <f t="shared" si="15"/>
        <v>32.476127987079003</v>
      </c>
      <c r="AA59" s="2">
        <f t="shared" si="16"/>
        <v>32.416647045445472</v>
      </c>
      <c r="AB59" s="3">
        <f t="shared" si="17"/>
        <v>0.99816847188010849</v>
      </c>
    </row>
    <row r="60" spans="1:30" ht="15.75" customHeight="1">
      <c r="A60" s="2" t="s">
        <v>64</v>
      </c>
      <c r="B60" s="2">
        <f t="shared" si="1"/>
        <v>2.9523497772543615E-3</v>
      </c>
      <c r="C60" s="2">
        <v>65.563254000000029</v>
      </c>
      <c r="D60" s="2">
        <v>1.032</v>
      </c>
      <c r="E60" s="77">
        <v>0.06</v>
      </c>
      <c r="F60" s="18">
        <v>0.75160000000000005</v>
      </c>
      <c r="G60" s="75">
        <f t="shared" si="2"/>
        <v>1.0000858521402023</v>
      </c>
      <c r="H60" s="15">
        <f t="shared" si="3"/>
        <v>12.926410240015764</v>
      </c>
      <c r="J60" s="71">
        <f t="shared" ref="J60:K60" si="19">1-E60</f>
        <v>0.94</v>
      </c>
      <c r="K60" s="3">
        <f t="shared" si="19"/>
        <v>0.24839999999999995</v>
      </c>
      <c r="L60" s="16">
        <f t="shared" si="5"/>
        <v>0.25659902534098245</v>
      </c>
      <c r="M60" s="17">
        <f t="shared" si="6"/>
        <v>1.0627923820026539</v>
      </c>
      <c r="P60" s="71">
        <f t="shared" si="7"/>
        <v>2.4983727568996201</v>
      </c>
      <c r="Q60" s="3">
        <f t="shared" si="8"/>
        <v>2.4983727568996201</v>
      </c>
      <c r="R60" s="2"/>
      <c r="S60" s="71">
        <f t="shared" si="9"/>
        <v>593.63187335523014</v>
      </c>
      <c r="T60" s="2">
        <f t="shared" si="10"/>
        <v>8.5848455118216329E-5</v>
      </c>
      <c r="U60" s="3">
        <f t="shared" si="11"/>
        <v>-1.3602406251671972</v>
      </c>
      <c r="V60" s="2"/>
      <c r="W60" s="71">
        <f t="shared" si="12"/>
        <v>593.63187335523014</v>
      </c>
      <c r="X60" s="2">
        <f t="shared" si="13"/>
        <v>-1.0993175713734098</v>
      </c>
      <c r="Y60" s="2">
        <f t="shared" si="14"/>
        <v>112.3140149065551</v>
      </c>
      <c r="Z60" s="2">
        <f t="shared" si="15"/>
        <v>32.848779453192812</v>
      </c>
      <c r="AA60" s="2">
        <f t="shared" si="16"/>
        <v>32.779729112126972</v>
      </c>
      <c r="AB60" s="3">
        <f t="shared" si="17"/>
        <v>0.99789793282382888</v>
      </c>
    </row>
    <row r="61" spans="1:30" ht="15.75" customHeight="1">
      <c r="A61" s="23" t="s">
        <v>65</v>
      </c>
      <c r="B61" s="78">
        <f t="shared" si="1"/>
        <v>2.954617320239738E-3</v>
      </c>
      <c r="C61" s="24">
        <v>65.303306000000021</v>
      </c>
      <c r="D61" s="24">
        <v>1.032</v>
      </c>
      <c r="E61" s="79">
        <v>0.08</v>
      </c>
      <c r="F61" s="25">
        <v>0.75619999999999998</v>
      </c>
      <c r="G61" s="26">
        <f t="shared" si="2"/>
        <v>0.99166256472009895</v>
      </c>
      <c r="H61" s="27">
        <f t="shared" si="3"/>
        <v>9.8369953117604947</v>
      </c>
      <c r="I61" s="24"/>
      <c r="J61" s="78">
        <f t="shared" ref="J61:K61" si="20">1-E61</f>
        <v>0.92</v>
      </c>
      <c r="K61" s="76">
        <f t="shared" si="20"/>
        <v>0.24380000000000002</v>
      </c>
      <c r="L61" s="28">
        <f t="shared" si="5"/>
        <v>0.25364125984294689</v>
      </c>
      <c r="M61" s="29">
        <f t="shared" si="6"/>
        <v>1.0782157452195955</v>
      </c>
      <c r="N61" s="24"/>
      <c r="O61" s="24"/>
      <c r="P61" s="78">
        <f t="shared" si="7"/>
        <v>2.2108427227635197</v>
      </c>
      <c r="Q61" s="76">
        <f t="shared" si="8"/>
        <v>2.2108427227635197</v>
      </c>
      <c r="R61" s="24"/>
      <c r="S61" s="78">
        <f t="shared" si="9"/>
        <v>709.59544478803105</v>
      </c>
      <c r="T61" s="24">
        <f t="shared" si="10"/>
        <v>-8.3723860957785456E-3</v>
      </c>
      <c r="U61" s="76">
        <f t="shared" si="11"/>
        <v>-1.3718343731111244</v>
      </c>
      <c r="V61" s="24"/>
      <c r="W61" s="78">
        <f t="shared" si="12"/>
        <v>709.59544478803105</v>
      </c>
      <c r="X61" s="24">
        <f t="shared" si="13"/>
        <v>-1.0420810762136055</v>
      </c>
      <c r="Y61" s="24">
        <f t="shared" si="14"/>
        <v>111.86538775840758</v>
      </c>
      <c r="Z61" s="24">
        <f t="shared" si="15"/>
        <v>32.55616663282909</v>
      </c>
      <c r="AA61" s="24">
        <f t="shared" si="16"/>
        <v>32.478477705407158</v>
      </c>
      <c r="AB61" s="76">
        <f t="shared" si="17"/>
        <v>0.9976136954851561</v>
      </c>
    </row>
    <row r="62" spans="1:30" ht="15.75" customHeight="1">
      <c r="A62" s="2" t="s">
        <v>66</v>
      </c>
      <c r="B62" s="2">
        <f t="shared" si="1"/>
        <v>2.9579376941305602E-3</v>
      </c>
      <c r="C62" s="2">
        <v>64.923382000000004</v>
      </c>
      <c r="D62" s="2">
        <v>1.032</v>
      </c>
      <c r="E62" s="77">
        <v>0.1</v>
      </c>
      <c r="F62" s="18">
        <v>0.75870000000000004</v>
      </c>
      <c r="G62" s="75">
        <f t="shared" si="2"/>
        <v>0.9794524578694016</v>
      </c>
      <c r="H62" s="15">
        <f t="shared" si="3"/>
        <v>7.9940419130011611</v>
      </c>
      <c r="J62" s="71">
        <f t="shared" ref="J62:K62" si="21">1-E62</f>
        <v>0.9</v>
      </c>
      <c r="K62" s="3">
        <f t="shared" si="21"/>
        <v>0.24129999999999996</v>
      </c>
      <c r="L62" s="16">
        <f t="shared" si="5"/>
        <v>0.24937033820499224</v>
      </c>
      <c r="M62" s="17">
        <f t="shared" si="6"/>
        <v>1.1095572499052233</v>
      </c>
      <c r="P62" s="71">
        <f t="shared" si="7"/>
        <v>1.9747354415392184</v>
      </c>
      <c r="Q62" s="3">
        <f t="shared" si="8"/>
        <v>1.9747354415392184</v>
      </c>
      <c r="R62" s="2"/>
      <c r="S62" s="71">
        <f t="shared" si="9"/>
        <v>847.25493671508525</v>
      </c>
      <c r="T62" s="2">
        <f t="shared" si="10"/>
        <v>-2.0761579917516395E-2</v>
      </c>
      <c r="U62" s="3">
        <f t="shared" si="11"/>
        <v>-1.3888161854275607</v>
      </c>
      <c r="V62" s="2"/>
      <c r="W62" s="71">
        <f t="shared" si="12"/>
        <v>847.25493671508525</v>
      </c>
      <c r="X62" s="2">
        <f t="shared" si="13"/>
        <v>-0.98207478598839859</v>
      </c>
      <c r="Y62" s="2">
        <f t="shared" si="14"/>
        <v>111.41676061026001</v>
      </c>
      <c r="Z62" s="2">
        <f t="shared" si="15"/>
        <v>32.379454054004654</v>
      </c>
      <c r="AA62" s="2">
        <f t="shared" si="16"/>
        <v>32.292682883690929</v>
      </c>
      <c r="AB62" s="3">
        <f t="shared" si="17"/>
        <v>0.99732017809290419</v>
      </c>
    </row>
    <row r="63" spans="1:30" ht="15.75" customHeight="1">
      <c r="A63" s="2" t="s">
        <v>67</v>
      </c>
      <c r="B63" s="2">
        <f t="shared" si="1"/>
        <v>2.9600386202158855E-3</v>
      </c>
      <c r="C63" s="2">
        <v>64.683430000000044</v>
      </c>
      <c r="D63" s="2">
        <v>1.032</v>
      </c>
      <c r="E63" s="77">
        <v>0.15</v>
      </c>
      <c r="F63" s="18">
        <v>0.76170000000000004</v>
      </c>
      <c r="G63" s="75">
        <f t="shared" si="2"/>
        <v>0.97180219240367338</v>
      </c>
      <c r="H63" s="15">
        <f t="shared" si="3"/>
        <v>5.3925542059522025</v>
      </c>
      <c r="J63" s="71">
        <f t="shared" ref="J63:K63" si="22">1-E63</f>
        <v>0.85</v>
      </c>
      <c r="K63" s="3">
        <f t="shared" si="22"/>
        <v>0.23829999999999996</v>
      </c>
      <c r="L63" s="16">
        <f t="shared" si="5"/>
        <v>0.24670442702391718</v>
      </c>
      <c r="M63" s="17">
        <f t="shared" si="6"/>
        <v>1.1727565604895633</v>
      </c>
      <c r="P63" s="71">
        <f t="shared" si="7"/>
        <v>1.5256621390129226</v>
      </c>
      <c r="Q63" s="3">
        <f t="shared" si="8"/>
        <v>1.5256621390129226</v>
      </c>
      <c r="R63" s="2"/>
      <c r="S63" s="71">
        <f t="shared" si="9"/>
        <v>1090.3734268648752</v>
      </c>
      <c r="T63" s="2">
        <f t="shared" si="10"/>
        <v>-2.8603000989342122E-2</v>
      </c>
      <c r="U63" s="3">
        <f t="shared" si="11"/>
        <v>-1.399564310638572</v>
      </c>
      <c r="V63" s="2"/>
      <c r="W63" s="71">
        <f t="shared" si="12"/>
        <v>1090.3734268648752</v>
      </c>
      <c r="X63" s="2">
        <f t="shared" si="13"/>
        <v>-0.83721244808034301</v>
      </c>
      <c r="Y63" s="2">
        <f t="shared" si="14"/>
        <v>110.29519273989115</v>
      </c>
      <c r="Z63" s="2">
        <f t="shared" si="15"/>
        <v>31.20617869180434</v>
      </c>
      <c r="AA63" s="2">
        <f t="shared" si="16"/>
        <v>31.098203477809761</v>
      </c>
      <c r="AB63" s="3">
        <f t="shared" si="17"/>
        <v>0.99653994117444</v>
      </c>
    </row>
    <row r="64" spans="1:30" ht="15.75" customHeight="1">
      <c r="A64" s="2" t="s">
        <v>68</v>
      </c>
      <c r="B64" s="2">
        <f t="shared" si="1"/>
        <v>2.9633711969790587E-3</v>
      </c>
      <c r="C64" s="2">
        <v>64.303506000000027</v>
      </c>
      <c r="D64" s="2">
        <v>1.032</v>
      </c>
      <c r="E64" s="77">
        <v>0.2</v>
      </c>
      <c r="F64" s="18">
        <v>0.76249999999999996</v>
      </c>
      <c r="G64" s="75">
        <f t="shared" si="2"/>
        <v>0.95978587653332348</v>
      </c>
      <c r="H64" s="15">
        <f t="shared" si="3"/>
        <v>4.0993518410701419</v>
      </c>
      <c r="J64" s="71">
        <f t="shared" ref="J64:K64" si="23">1-E64</f>
        <v>0.8</v>
      </c>
      <c r="K64" s="3">
        <f t="shared" si="23"/>
        <v>0.23750000000000004</v>
      </c>
      <c r="L64" s="16">
        <f t="shared" si="5"/>
        <v>0.2425327922994539</v>
      </c>
      <c r="M64" s="17">
        <f t="shared" si="6"/>
        <v>1.2632312401768768</v>
      </c>
      <c r="P64" s="71">
        <f t="shared" si="7"/>
        <v>1.1771559590334237</v>
      </c>
      <c r="Q64" s="3">
        <f t="shared" si="8"/>
        <v>1.1771559590334237</v>
      </c>
      <c r="R64" s="2"/>
      <c r="S64" s="71">
        <f t="shared" si="9"/>
        <v>1316.1130623591353</v>
      </c>
      <c r="T64" s="2">
        <f t="shared" si="10"/>
        <v>-4.1045064676340538E-2</v>
      </c>
      <c r="U64" s="3">
        <f t="shared" si="11"/>
        <v>-1.416618351769678</v>
      </c>
      <c r="V64" s="2"/>
      <c r="W64" s="71">
        <f t="shared" si="12"/>
        <v>1316.1130623591353</v>
      </c>
      <c r="X64" s="2">
        <f t="shared" si="13"/>
        <v>-0.70389825496787906</v>
      </c>
      <c r="Y64" s="2">
        <f t="shared" si="14"/>
        <v>109.17362486952229</v>
      </c>
      <c r="Z64" s="2">
        <f t="shared" si="15"/>
        <v>30.144294280049603</v>
      </c>
      <c r="AA64" s="2">
        <f t="shared" si="16"/>
        <v>30.014223528922116</v>
      </c>
      <c r="AB64" s="3">
        <f t="shared" si="17"/>
        <v>0.99568506232326781</v>
      </c>
    </row>
    <row r="65" spans="1:28" ht="15.75" customHeight="1">
      <c r="A65" s="2" t="s">
        <v>69</v>
      </c>
      <c r="B65" s="2">
        <f t="shared" si="1"/>
        <v>2.9635468036354777E-3</v>
      </c>
      <c r="C65" s="2">
        <v>64.283510000000035</v>
      </c>
      <c r="D65" s="2">
        <v>1.032</v>
      </c>
      <c r="E65" s="77">
        <v>0.25</v>
      </c>
      <c r="F65" s="18">
        <v>0.76290000000000002</v>
      </c>
      <c r="G65" s="75">
        <f t="shared" si="2"/>
        <v>0.95915670651956342</v>
      </c>
      <c r="H65" s="15">
        <f t="shared" si="3"/>
        <v>3.2833541991563675</v>
      </c>
      <c r="J65" s="71">
        <f t="shared" ref="J65:K65" si="24">1-E65</f>
        <v>0.75</v>
      </c>
      <c r="K65" s="3">
        <f t="shared" si="24"/>
        <v>0.23709999999999998</v>
      </c>
      <c r="L65" s="16">
        <f t="shared" si="5"/>
        <v>0.24231489880362994</v>
      </c>
      <c r="M65" s="17">
        <f t="shared" si="6"/>
        <v>1.3463868776157675</v>
      </c>
      <c r="P65" s="71">
        <f t="shared" si="7"/>
        <v>0.8914409039964184</v>
      </c>
      <c r="Q65" s="3">
        <f t="shared" si="8"/>
        <v>0.8914409039964184</v>
      </c>
      <c r="R65" s="2"/>
      <c r="S65" s="71">
        <f t="shared" si="9"/>
        <v>1459.6186515921033</v>
      </c>
      <c r="T65" s="2">
        <f t="shared" si="10"/>
        <v>-4.1700811275391506E-2</v>
      </c>
      <c r="U65" s="3">
        <f t="shared" si="11"/>
        <v>-1.4175171639719069</v>
      </c>
      <c r="V65" s="2"/>
      <c r="W65" s="71">
        <f t="shared" si="12"/>
        <v>1459.6186515921033</v>
      </c>
      <c r="X65" s="2">
        <f t="shared" si="13"/>
        <v>-0.58477689928576293</v>
      </c>
      <c r="Y65" s="2">
        <f t="shared" si="14"/>
        <v>108.05205699915339</v>
      </c>
      <c r="Z65" s="2">
        <f t="shared" si="15"/>
        <v>28.691399629451382</v>
      </c>
      <c r="AA65" s="2">
        <f t="shared" si="16"/>
        <v>28.539925272251708</v>
      </c>
      <c r="AB65" s="3">
        <f t="shared" si="17"/>
        <v>0.99472056577385692</v>
      </c>
    </row>
    <row r="66" spans="1:28" ht="15.75" customHeight="1">
      <c r="A66" s="2" t="s">
        <v>70</v>
      </c>
      <c r="B66" s="2">
        <f t="shared" si="1"/>
        <v>2.9638102526471596E-3</v>
      </c>
      <c r="C66" s="2">
        <v>64.253516000000047</v>
      </c>
      <c r="D66" s="2">
        <v>1.032</v>
      </c>
      <c r="E66" s="77">
        <v>0.3</v>
      </c>
      <c r="F66" s="18">
        <v>0.76349999999999996</v>
      </c>
      <c r="G66" s="75">
        <f t="shared" si="2"/>
        <v>0.95821356259779644</v>
      </c>
      <c r="H66" s="15">
        <f t="shared" si="3"/>
        <v>2.7409756055628174</v>
      </c>
      <c r="J66" s="71">
        <f t="shared" ref="J66:K66" si="25">1-E66</f>
        <v>0.7</v>
      </c>
      <c r="K66" s="3">
        <f t="shared" si="25"/>
        <v>0.23650000000000004</v>
      </c>
      <c r="L66" s="16">
        <f t="shared" si="5"/>
        <v>0.241988369609549</v>
      </c>
      <c r="M66" s="17">
        <f t="shared" si="6"/>
        <v>1.4408484671852297</v>
      </c>
      <c r="P66" s="71">
        <f t="shared" si="7"/>
        <v>0.64308176405692341</v>
      </c>
      <c r="Q66" s="3">
        <f t="shared" si="8"/>
        <v>0.64308176405692341</v>
      </c>
      <c r="R66" s="2"/>
      <c r="S66" s="71">
        <f t="shared" si="9"/>
        <v>1565.7259620703505</v>
      </c>
      <c r="T66" s="2">
        <f t="shared" si="10"/>
        <v>-4.2684600388037883E-2</v>
      </c>
      <c r="U66" s="3">
        <f t="shared" si="11"/>
        <v>-1.4188656134450173</v>
      </c>
      <c r="V66" s="2"/>
      <c r="W66" s="71">
        <f t="shared" si="12"/>
        <v>1565.7259620703505</v>
      </c>
      <c r="X66" s="2">
        <f t="shared" si="13"/>
        <v>-0.47935329397724591</v>
      </c>
      <c r="Y66" s="2">
        <f t="shared" si="14"/>
        <v>106.93048912878452</v>
      </c>
      <c r="Z66" s="2">
        <f t="shared" si="15"/>
        <v>27.217632903290333</v>
      </c>
      <c r="AA66" s="2">
        <f t="shared" si="16"/>
        <v>27.044278438177344</v>
      </c>
      <c r="AB66" s="3">
        <f t="shared" si="17"/>
        <v>0.99363080302651763</v>
      </c>
    </row>
    <row r="67" spans="1:28" ht="15.75" customHeight="1">
      <c r="A67" s="2" t="s">
        <v>71</v>
      </c>
      <c r="B67" s="2">
        <f t="shared" si="1"/>
        <v>2.9639859113450477E-3</v>
      </c>
      <c r="C67" s="2">
        <v>64.233519999999999</v>
      </c>
      <c r="D67" s="2">
        <v>1.032</v>
      </c>
      <c r="E67" s="77">
        <v>0.35</v>
      </c>
      <c r="F67" s="18">
        <v>0.76390000000000002</v>
      </c>
      <c r="G67" s="75">
        <f t="shared" si="2"/>
        <v>0.95758520721034091</v>
      </c>
      <c r="H67" s="15">
        <f t="shared" si="3"/>
        <v>2.3521809832959906</v>
      </c>
      <c r="J67" s="71">
        <f t="shared" ref="J67:K67" si="26">1-E67</f>
        <v>0.65</v>
      </c>
      <c r="K67" s="3">
        <f t="shared" si="26"/>
        <v>0.23609999999999998</v>
      </c>
      <c r="L67" s="16">
        <f t="shared" si="5"/>
        <v>0.24177089069852137</v>
      </c>
      <c r="M67" s="17">
        <f t="shared" si="6"/>
        <v>1.5504519703059785</v>
      </c>
      <c r="P67" s="71">
        <f t="shared" si="7"/>
        <v>0.41679649358449661</v>
      </c>
      <c r="Q67" s="3">
        <f t="shared" si="8"/>
        <v>0.41679649358449661</v>
      </c>
      <c r="R67" s="2"/>
      <c r="S67" s="71">
        <f t="shared" si="9"/>
        <v>1639.3166886722927</v>
      </c>
      <c r="T67" s="2">
        <f t="shared" si="10"/>
        <v>-4.3340572633024994E-2</v>
      </c>
      <c r="U67" s="3">
        <f t="shared" si="11"/>
        <v>-1.4197647339105988</v>
      </c>
      <c r="V67" s="2"/>
      <c r="W67" s="71">
        <f t="shared" si="12"/>
        <v>1639.3166886722927</v>
      </c>
      <c r="X67" s="2">
        <f t="shared" si="13"/>
        <v>-0.38508968959649109</v>
      </c>
      <c r="Y67" s="2">
        <f t="shared" si="14"/>
        <v>105.80892125841565</v>
      </c>
      <c r="Z67" s="2">
        <f t="shared" si="15"/>
        <v>25.701951891864528</v>
      </c>
      <c r="AA67" s="2">
        <f t="shared" si="16"/>
        <v>25.506290211487851</v>
      </c>
      <c r="AB67" s="3">
        <f t="shared" si="17"/>
        <v>0.9923872832226952</v>
      </c>
    </row>
    <row r="68" spans="1:28" ht="15.75" customHeight="1">
      <c r="A68" s="2" t="s">
        <v>72</v>
      </c>
      <c r="B68" s="2">
        <f t="shared" si="1"/>
        <v>2.9641615908660001E-3</v>
      </c>
      <c r="C68" s="2">
        <v>64.213524000000007</v>
      </c>
      <c r="D68" s="2">
        <v>1.032</v>
      </c>
      <c r="E68" s="77">
        <v>0.4</v>
      </c>
      <c r="F68" s="18">
        <v>0.76429999999999998</v>
      </c>
      <c r="G68" s="75">
        <f t="shared" si="2"/>
        <v>0.95695717746680864</v>
      </c>
      <c r="H68" s="15">
        <f t="shared" si="3"/>
        <v>2.0605875021700157</v>
      </c>
      <c r="J68" s="71">
        <f t="shared" ref="J68:K68" si="27">1-E68</f>
        <v>0.6</v>
      </c>
      <c r="K68" s="3">
        <f t="shared" si="27"/>
        <v>0.23570000000000002</v>
      </c>
      <c r="L68" s="16">
        <f t="shared" si="5"/>
        <v>0.24155357744377942</v>
      </c>
      <c r="M68" s="17">
        <f t="shared" si="6"/>
        <v>1.6783191716312136</v>
      </c>
      <c r="P68" s="71">
        <f t="shared" si="7"/>
        <v>0.20519833785799077</v>
      </c>
      <c r="Q68" s="3">
        <f t="shared" si="8"/>
        <v>0.20519833785799077</v>
      </c>
      <c r="R68" s="2"/>
      <c r="S68" s="71">
        <f t="shared" si="9"/>
        <v>1682.5455612424435</v>
      </c>
      <c r="T68" s="2">
        <f t="shared" si="10"/>
        <v>-4.3996635168996948E-2</v>
      </c>
      <c r="U68" s="3">
        <f t="shared" si="11"/>
        <v>-1.4206639777259231</v>
      </c>
      <c r="V68" s="2"/>
      <c r="W68" s="71">
        <f t="shared" si="12"/>
        <v>1682.5455612424435</v>
      </c>
      <c r="X68" s="2">
        <f t="shared" si="13"/>
        <v>-0.3016235731080939</v>
      </c>
      <c r="Y68" s="2">
        <f t="shared" si="14"/>
        <v>104.68735338804677</v>
      </c>
      <c r="Z68" s="2">
        <f t="shared" si="15"/>
        <v>24.153361837095577</v>
      </c>
      <c r="AA68" s="2">
        <f t="shared" si="16"/>
        <v>23.934919059456547</v>
      </c>
      <c r="AB68" s="3">
        <f t="shared" si="17"/>
        <v>0.99095600939064565</v>
      </c>
    </row>
    <row r="69" spans="1:28" ht="15.75" customHeight="1">
      <c r="A69" s="2" t="s">
        <v>73</v>
      </c>
      <c r="B69" s="2">
        <f t="shared" si="1"/>
        <v>2.9644251491987767E-3</v>
      </c>
      <c r="C69" s="2">
        <v>64.183530000000019</v>
      </c>
      <c r="D69" s="2">
        <v>1.032</v>
      </c>
      <c r="E69" s="77">
        <v>0.45</v>
      </c>
      <c r="F69" s="18">
        <v>0.76490000000000002</v>
      </c>
      <c r="G69" s="75">
        <f t="shared" si="2"/>
        <v>0.95601574317568283</v>
      </c>
      <c r="H69" s="15">
        <f t="shared" si="3"/>
        <v>1.8348763387930009</v>
      </c>
      <c r="J69" s="71">
        <f t="shared" ref="J69:K69" si="28">1-E69</f>
        <v>0.55000000000000004</v>
      </c>
      <c r="K69" s="3">
        <f t="shared" si="28"/>
        <v>0.23509999999999998</v>
      </c>
      <c r="L69" s="16">
        <f t="shared" si="5"/>
        <v>0.24122791794531723</v>
      </c>
      <c r="M69" s="17">
        <f t="shared" si="6"/>
        <v>1.8286983308834475</v>
      </c>
      <c r="P69" s="71">
        <f t="shared" si="7"/>
        <v>3.372669768067695E-3</v>
      </c>
      <c r="Q69" s="3">
        <f t="shared" si="8"/>
        <v>3.372669768067695E-3</v>
      </c>
      <c r="R69" s="2"/>
      <c r="S69" s="71">
        <f t="shared" si="9"/>
        <v>1697.1200341129663</v>
      </c>
      <c r="T69" s="2">
        <f t="shared" si="10"/>
        <v>-4.498089830933738E-2</v>
      </c>
      <c r="U69" s="3">
        <f t="shared" si="11"/>
        <v>-1.4220130747852175</v>
      </c>
      <c r="V69" s="2"/>
      <c r="W69" s="71">
        <f t="shared" si="12"/>
        <v>1697.1200341129663</v>
      </c>
      <c r="X69" s="2">
        <f t="shared" si="13"/>
        <v>-0.22872514187071641</v>
      </c>
      <c r="Y69" s="2">
        <f t="shared" si="14"/>
        <v>103.56578551767791</v>
      </c>
      <c r="Z69" s="2">
        <f t="shared" si="15"/>
        <v>22.580821354896006</v>
      </c>
      <c r="AA69" s="2">
        <f t="shared" si="16"/>
        <v>22.339078418789654</v>
      </c>
      <c r="AB69" s="3">
        <f t="shared" si="17"/>
        <v>0.98929432493588476</v>
      </c>
    </row>
    <row r="70" spans="1:28" ht="15.75" customHeight="1">
      <c r="A70" s="2" t="s">
        <v>74</v>
      </c>
      <c r="B70" s="2">
        <f t="shared" si="1"/>
        <v>2.9647766332244409E-3</v>
      </c>
      <c r="C70" s="2">
        <v>64.143538000000035</v>
      </c>
      <c r="D70" s="2">
        <v>1.032</v>
      </c>
      <c r="E70" s="77">
        <v>0.5</v>
      </c>
      <c r="F70" s="18">
        <v>0.76580000000000004</v>
      </c>
      <c r="G70" s="75">
        <f t="shared" si="2"/>
        <v>0.95476163610647213</v>
      </c>
      <c r="H70" s="15">
        <f t="shared" si="3"/>
        <v>1.6555034683271828</v>
      </c>
      <c r="J70" s="71">
        <f t="shared" ref="J70:K70" si="29">1-E70</f>
        <v>0.5</v>
      </c>
      <c r="K70" s="3">
        <f t="shared" si="29"/>
        <v>0.23419999999999996</v>
      </c>
      <c r="L70" s="16">
        <f t="shared" si="5"/>
        <v>0.2407942841313214</v>
      </c>
      <c r="M70" s="17">
        <f t="shared" si="6"/>
        <v>2.0074762228839926</v>
      </c>
      <c r="P70" s="71">
        <f t="shared" si="7"/>
        <v>-0.19277314959016759</v>
      </c>
      <c r="Q70" s="3">
        <f t="shared" si="8"/>
        <v>0.19277314959016759</v>
      </c>
      <c r="R70" s="2"/>
      <c r="S70" s="71">
        <f t="shared" si="9"/>
        <v>1683.9340729820469</v>
      </c>
      <c r="T70" s="2">
        <f t="shared" si="10"/>
        <v>-4.6293565355626794E-2</v>
      </c>
      <c r="U70" s="3">
        <f t="shared" si="11"/>
        <v>-1.4238123028253717</v>
      </c>
      <c r="V70" s="2"/>
      <c r="W70" s="71">
        <f t="shared" si="12"/>
        <v>1683.9340729820469</v>
      </c>
      <c r="X70" s="2">
        <f t="shared" si="13"/>
        <v>-0.16605985331878625</v>
      </c>
      <c r="Y70" s="2">
        <f t="shared" si="14"/>
        <v>102.44421764730903</v>
      </c>
      <c r="Z70" s="2">
        <f t="shared" si="15"/>
        <v>20.983212848555375</v>
      </c>
      <c r="AA70" s="2">
        <f t="shared" si="16"/>
        <v>20.717636230634696</v>
      </c>
      <c r="AB70" s="3">
        <f t="shared" si="17"/>
        <v>0.98734337682997086</v>
      </c>
    </row>
    <row r="71" spans="1:28" ht="15.75" customHeight="1">
      <c r="A71" s="2" t="s">
        <v>75</v>
      </c>
      <c r="B71" s="2">
        <f t="shared" si="1"/>
        <v>2.9656557080488472E-3</v>
      </c>
      <c r="C71" s="2">
        <v>64.043558000000019</v>
      </c>
      <c r="D71" s="2">
        <v>1.032</v>
      </c>
      <c r="E71" s="77">
        <v>0.55000000000000004</v>
      </c>
      <c r="F71" s="18">
        <v>0.76839999999999997</v>
      </c>
      <c r="G71" s="75">
        <f t="shared" si="2"/>
        <v>0.95163205584640342</v>
      </c>
      <c r="H71" s="15">
        <f t="shared" si="3"/>
        <v>1.5150790784358876</v>
      </c>
      <c r="J71" s="71">
        <f t="shared" ref="J71:K71" si="30">1-E71</f>
        <v>0.44999999999999996</v>
      </c>
      <c r="K71" s="3">
        <f t="shared" si="30"/>
        <v>0.23160000000000003</v>
      </c>
      <c r="L71" s="16">
        <f t="shared" si="5"/>
        <v>0.23971308882840897</v>
      </c>
      <c r="M71" s="17">
        <f t="shared" si="6"/>
        <v>2.2157154730094732</v>
      </c>
      <c r="P71" s="71">
        <f t="shared" si="7"/>
        <v>-0.38010772939860443</v>
      </c>
      <c r="Q71" s="3">
        <f t="shared" si="8"/>
        <v>0.38010772939860443</v>
      </c>
      <c r="R71" s="2"/>
      <c r="S71" s="71">
        <f t="shared" si="9"/>
        <v>1644.2552480777908</v>
      </c>
      <c r="T71" s="2">
        <f t="shared" si="10"/>
        <v>-4.9576814859245817E-2</v>
      </c>
      <c r="U71" s="3">
        <f t="shared" si="11"/>
        <v>-1.4283125339912603</v>
      </c>
      <c r="V71" s="2"/>
      <c r="W71" s="71">
        <f t="shared" si="12"/>
        <v>1644.2552480777908</v>
      </c>
      <c r="X71" s="2">
        <f t="shared" si="13"/>
        <v>-0.1149904427121495</v>
      </c>
      <c r="Y71" s="2">
        <f t="shared" si="14"/>
        <v>101.32264977694015</v>
      </c>
      <c r="Z71" s="2">
        <f t="shared" si="15"/>
        <v>19.409506087587918</v>
      </c>
      <c r="AA71" s="2">
        <f t="shared" si="16"/>
        <v>19.119400311874301</v>
      </c>
      <c r="AB71" s="3">
        <f t="shared" si="17"/>
        <v>0.98505341792807732</v>
      </c>
    </row>
    <row r="72" spans="1:28" ht="15.75" customHeight="1">
      <c r="A72" s="2" t="s">
        <v>76</v>
      </c>
      <c r="B72" s="2">
        <f t="shared" si="1"/>
        <v>2.9667112862021921E-3</v>
      </c>
      <c r="C72" s="2">
        <v>63.92358200000001</v>
      </c>
      <c r="D72" s="2">
        <v>1.032</v>
      </c>
      <c r="E72" s="77">
        <v>0.6</v>
      </c>
      <c r="F72" s="18">
        <v>0.77200000000000002</v>
      </c>
      <c r="G72" s="75">
        <f t="shared" si="2"/>
        <v>0.94788726751302554</v>
      </c>
      <c r="H72" s="15">
        <f t="shared" si="3"/>
        <v>1.4008416881512269</v>
      </c>
      <c r="J72" s="71">
        <f t="shared" ref="J72:K72" si="31">1-E72</f>
        <v>0.4</v>
      </c>
      <c r="K72" s="3">
        <f t="shared" si="31"/>
        <v>0.22799999999999998</v>
      </c>
      <c r="L72" s="16">
        <f t="shared" si="5"/>
        <v>0.23842108827350894</v>
      </c>
      <c r="M72" s="17">
        <f t="shared" si="6"/>
        <v>2.4672314192492486</v>
      </c>
      <c r="P72" s="71">
        <f t="shared" si="7"/>
        <v>-0.56602337729410002</v>
      </c>
      <c r="Q72" s="3">
        <f t="shared" si="8"/>
        <v>0.56602337729410002</v>
      </c>
      <c r="R72" s="2"/>
      <c r="S72" s="71">
        <f t="shared" si="9"/>
        <v>1579.1204435206928</v>
      </c>
      <c r="T72" s="2">
        <f t="shared" si="10"/>
        <v>-5.351969992369876E-2</v>
      </c>
      <c r="U72" s="3">
        <f t="shared" si="11"/>
        <v>-1.4337168901799704</v>
      </c>
      <c r="V72" s="2"/>
      <c r="W72" s="71">
        <f t="shared" si="12"/>
        <v>1579.1204435206928</v>
      </c>
      <c r="X72" s="2">
        <f t="shared" si="13"/>
        <v>-7.3614630376238582E-2</v>
      </c>
      <c r="Y72" s="2">
        <f t="shared" si="14"/>
        <v>100.20108190657129</v>
      </c>
      <c r="Z72" s="2">
        <f t="shared" si="15"/>
        <v>17.818373220543418</v>
      </c>
      <c r="AA72" s="2">
        <f t="shared" si="16"/>
        <v>17.503143549878473</v>
      </c>
      <c r="AB72" s="3">
        <f t="shared" si="17"/>
        <v>0.98230872893034338</v>
      </c>
    </row>
    <row r="73" spans="1:28" ht="15.75" customHeight="1">
      <c r="A73" s="2" t="s">
        <v>77</v>
      </c>
      <c r="B73" s="2">
        <f t="shared" si="1"/>
        <v>2.9677676160557252E-3</v>
      </c>
      <c r="C73" s="2">
        <v>63.803606000000002</v>
      </c>
      <c r="D73" s="2">
        <v>1.032</v>
      </c>
      <c r="E73" s="77">
        <v>0.65</v>
      </c>
      <c r="F73" s="18">
        <v>0.77649999999999997</v>
      </c>
      <c r="G73" s="75">
        <f t="shared" si="2"/>
        <v>0.94415413658186564</v>
      </c>
      <c r="H73" s="15">
        <f t="shared" si="3"/>
        <v>1.3057646301125745</v>
      </c>
      <c r="J73" s="71">
        <f t="shared" ref="J73:K73" si="32">1-E73</f>
        <v>0.35</v>
      </c>
      <c r="K73" s="3">
        <f t="shared" si="32"/>
        <v>0.22350000000000003</v>
      </c>
      <c r="L73" s="16">
        <f t="shared" si="5"/>
        <v>0.23713499492826948</v>
      </c>
      <c r="M73" s="17">
        <f t="shared" si="6"/>
        <v>2.7790318948287491</v>
      </c>
      <c r="P73" s="71">
        <f t="shared" si="7"/>
        <v>-0.7553138351364963</v>
      </c>
      <c r="Q73" s="3">
        <f t="shared" si="8"/>
        <v>0.7553138351364963</v>
      </c>
      <c r="R73" s="2"/>
      <c r="S73" s="71">
        <f t="shared" si="9"/>
        <v>1487.9769315615019</v>
      </c>
      <c r="T73" s="2">
        <f t="shared" si="10"/>
        <v>-5.7465845888009945E-2</v>
      </c>
      <c r="U73" s="3">
        <f t="shared" si="11"/>
        <v>-1.4391257011534007</v>
      </c>
      <c r="V73" s="2"/>
      <c r="W73" s="71">
        <f t="shared" si="12"/>
        <v>1487.9769315615019</v>
      </c>
      <c r="X73" s="2">
        <f t="shared" si="13"/>
        <v>-4.1396827346054141E-2</v>
      </c>
      <c r="Y73" s="2">
        <f t="shared" si="14"/>
        <v>99.079514036202397</v>
      </c>
      <c r="Z73" s="2">
        <f t="shared" si="15"/>
        <v>16.188486142594719</v>
      </c>
      <c r="AA73" s="2">
        <f t="shared" si="16"/>
        <v>15.847578906727279</v>
      </c>
      <c r="AB73" s="3">
        <f t="shared" si="17"/>
        <v>0.97894137642861767</v>
      </c>
    </row>
    <row r="74" spans="1:28" ht="15.75" customHeight="1">
      <c r="A74" s="2" t="s">
        <v>78</v>
      </c>
      <c r="B74" s="2">
        <f t="shared" si="1"/>
        <v>2.968824698412685E-3</v>
      </c>
      <c r="C74" s="2">
        <v>63.683630000000051</v>
      </c>
      <c r="D74" s="2">
        <v>1.032</v>
      </c>
      <c r="E74" s="77">
        <v>0.7</v>
      </c>
      <c r="F74" s="18">
        <v>0.78310000000000002</v>
      </c>
      <c r="G74" s="75">
        <f t="shared" si="2"/>
        <v>0.94043263763458929</v>
      </c>
      <c r="H74" s="15">
        <f t="shared" si="3"/>
        <v>1.2276404461684964</v>
      </c>
      <c r="J74" s="71">
        <f t="shared" ref="J74:K74" si="33">1-E74</f>
        <v>0.30000000000000004</v>
      </c>
      <c r="K74" s="3">
        <f t="shared" si="33"/>
        <v>0.21689999999999998</v>
      </c>
      <c r="L74" s="16">
        <f t="shared" si="5"/>
        <v>0.23585478705592758</v>
      </c>
      <c r="M74" s="17">
        <f t="shared" si="6"/>
        <v>3.1635397751035286</v>
      </c>
      <c r="P74" s="71">
        <f t="shared" si="7"/>
        <v>-0.9465975920858769</v>
      </c>
      <c r="Q74" s="3">
        <f t="shared" si="8"/>
        <v>0.9465975920858769</v>
      </c>
      <c r="R74" s="2"/>
      <c r="S74" s="71">
        <f t="shared" si="9"/>
        <v>1369.6177999227862</v>
      </c>
      <c r="T74" s="2">
        <f t="shared" si="10"/>
        <v>-6.1415256799166491E-2</v>
      </c>
      <c r="U74" s="3">
        <f t="shared" si="11"/>
        <v>-1.4445389724219035</v>
      </c>
      <c r="V74" s="2"/>
      <c r="W74" s="71">
        <f t="shared" si="12"/>
        <v>1369.6177999227862</v>
      </c>
      <c r="X74" s="2">
        <f t="shared" si="13"/>
        <v>-1.877777034757061E-2</v>
      </c>
      <c r="Y74" s="2">
        <f t="shared" si="14"/>
        <v>97.957946165833533</v>
      </c>
      <c r="Z74" s="2">
        <f t="shared" si="15"/>
        <v>14.5185130674289</v>
      </c>
      <c r="AA74" s="2">
        <f t="shared" si="16"/>
        <v>14.151356217631985</v>
      </c>
      <c r="AB74" s="3">
        <f t="shared" si="17"/>
        <v>0.97471112585071806</v>
      </c>
    </row>
    <row r="75" spans="1:28" ht="15.75" customHeight="1">
      <c r="A75" s="2" t="s">
        <v>79</v>
      </c>
      <c r="B75" s="2">
        <f t="shared" si="1"/>
        <v>2.9696180044946237E-3</v>
      </c>
      <c r="C75" s="2">
        <v>63.59364800000003</v>
      </c>
      <c r="D75" s="2">
        <v>1.032</v>
      </c>
      <c r="E75" s="77">
        <v>0.75</v>
      </c>
      <c r="F75" s="18">
        <v>0.79149999999999998</v>
      </c>
      <c r="G75" s="75">
        <f t="shared" si="2"/>
        <v>0.93764913163711849</v>
      </c>
      <c r="H75" s="15">
        <f t="shared" si="3"/>
        <v>1.1615261650148858</v>
      </c>
      <c r="J75" s="71">
        <f t="shared" ref="J75:K75" si="34">1-E75</f>
        <v>0.25</v>
      </c>
      <c r="K75" s="3">
        <f t="shared" si="34"/>
        <v>0.20850000000000002</v>
      </c>
      <c r="L75" s="16">
        <f t="shared" si="5"/>
        <v>0.23489848044982709</v>
      </c>
      <c r="M75" s="17">
        <f t="shared" si="6"/>
        <v>3.664085005368257</v>
      </c>
      <c r="P75" s="71">
        <f t="shared" si="7"/>
        <v>-1.1488438468055764</v>
      </c>
      <c r="Q75" s="3">
        <f t="shared" si="8"/>
        <v>1.1488438468055764</v>
      </c>
      <c r="R75" s="2"/>
      <c r="S75" s="71">
        <f t="shared" si="9"/>
        <v>1223.3112327550152</v>
      </c>
      <c r="T75" s="2">
        <f t="shared" si="10"/>
        <v>-6.4379460042198217E-2</v>
      </c>
      <c r="U75" s="3">
        <f t="shared" si="11"/>
        <v>-1.4486018562618757</v>
      </c>
      <c r="V75" s="2"/>
      <c r="W75" s="71">
        <f t="shared" si="12"/>
        <v>1223.3112327550152</v>
      </c>
      <c r="X75" s="2">
        <f t="shared" si="13"/>
        <v>-4.9879645628145841E-3</v>
      </c>
      <c r="Y75" s="2">
        <f t="shared" si="14"/>
        <v>96.836378295464669</v>
      </c>
      <c r="Z75" s="2">
        <f t="shared" si="15"/>
        <v>12.776974857258091</v>
      </c>
      <c r="AA75" s="2">
        <f t="shared" si="16"/>
        <v>12.383068766871531</v>
      </c>
      <c r="AB75" s="3">
        <f t="shared" si="17"/>
        <v>0.96917062960620937</v>
      </c>
    </row>
    <row r="76" spans="1:28" ht="15.75" customHeight="1">
      <c r="A76" s="2" t="s">
        <v>80</v>
      </c>
      <c r="B76" s="2">
        <f t="shared" si="1"/>
        <v>2.9702353135066446E-3</v>
      </c>
      <c r="C76" s="2">
        <v>63.523662000000002</v>
      </c>
      <c r="D76" s="2">
        <v>1.032</v>
      </c>
      <c r="E76" s="77">
        <v>0.8</v>
      </c>
      <c r="F76" s="18">
        <v>0.8085</v>
      </c>
      <c r="G76" s="75">
        <f t="shared" si="2"/>
        <v>0.93548868934987384</v>
      </c>
      <c r="H76" s="15">
        <f t="shared" si="3"/>
        <v>1.114887878254111</v>
      </c>
      <c r="J76" s="71">
        <f t="shared" ref="J76:K76" si="35">1-E76</f>
        <v>0.19999999999999996</v>
      </c>
      <c r="K76" s="3">
        <f t="shared" si="35"/>
        <v>0.1915</v>
      </c>
      <c r="L76" s="16">
        <f t="shared" si="5"/>
        <v>0.23415696094466779</v>
      </c>
      <c r="M76" s="17">
        <f t="shared" si="6"/>
        <v>4.2199898564343838</v>
      </c>
      <c r="P76" s="71">
        <f t="shared" si="7"/>
        <v>-1.3310788821203028</v>
      </c>
      <c r="Q76" s="3">
        <f t="shared" si="8"/>
        <v>1.3310788821203028</v>
      </c>
      <c r="R76" s="2"/>
      <c r="S76" s="71">
        <f t="shared" si="9"/>
        <v>1049.5792691458028</v>
      </c>
      <c r="T76" s="2">
        <f t="shared" si="10"/>
        <v>-6.6686223827589056E-2</v>
      </c>
      <c r="U76" s="3">
        <f t="shared" si="11"/>
        <v>-1.4517636152244617</v>
      </c>
      <c r="V76" s="2"/>
      <c r="W76" s="71">
        <f t="shared" si="12"/>
        <v>1049.5792691458028</v>
      </c>
      <c r="X76" s="2">
        <f t="shared" si="13"/>
        <v>-2.3075050607984475E-4</v>
      </c>
      <c r="Y76" s="2">
        <f t="shared" si="14"/>
        <v>95.714810425095777</v>
      </c>
      <c r="Z76" s="2">
        <f t="shared" si="15"/>
        <v>10.972441561933872</v>
      </c>
      <c r="AA76" s="2">
        <f t="shared" si="16"/>
        <v>10.551235622992522</v>
      </c>
      <c r="AB76" s="3">
        <f t="shared" si="17"/>
        <v>0.96161237801414967</v>
      </c>
    </row>
    <row r="77" spans="1:28" ht="15.75" customHeight="1">
      <c r="A77" s="2" t="s">
        <v>81</v>
      </c>
      <c r="B77" s="2">
        <f t="shared" si="1"/>
        <v>2.9703235214596844E-3</v>
      </c>
      <c r="C77" s="2">
        <v>63.513664000000006</v>
      </c>
      <c r="D77" s="2">
        <v>1.032</v>
      </c>
      <c r="E77" s="77">
        <v>0.82</v>
      </c>
      <c r="F77" s="18">
        <v>0.81799999999999995</v>
      </c>
      <c r="G77" s="75">
        <f t="shared" si="2"/>
        <v>0.93518037632063222</v>
      </c>
      <c r="H77" s="15">
        <f t="shared" si="3"/>
        <v>1.100838889369834</v>
      </c>
      <c r="J77" s="71">
        <f t="shared" ref="J77:K77" si="36">1-E77</f>
        <v>0.18000000000000005</v>
      </c>
      <c r="K77" s="3">
        <f t="shared" si="36"/>
        <v>0.18200000000000005</v>
      </c>
      <c r="L77" s="16">
        <f t="shared" si="5"/>
        <v>0.23405119176930256</v>
      </c>
      <c r="M77" s="17">
        <f t="shared" si="6"/>
        <v>4.4582839283090747</v>
      </c>
      <c r="P77" s="71">
        <f t="shared" si="7"/>
        <v>-1.3986914066995966</v>
      </c>
      <c r="Q77" s="3">
        <f t="shared" si="8"/>
        <v>1.3986914066995966</v>
      </c>
      <c r="R77" s="2"/>
      <c r="S77" s="71">
        <f t="shared" si="9"/>
        <v>973.60322532411567</v>
      </c>
      <c r="T77" s="2">
        <f t="shared" si="10"/>
        <v>-6.7015852448376392E-2</v>
      </c>
      <c r="U77" s="3">
        <f t="shared" si="11"/>
        <v>-1.4522154193058359</v>
      </c>
      <c r="V77" s="2"/>
      <c r="W77" s="71">
        <f t="shared" si="12"/>
        <v>973.60322532411567</v>
      </c>
      <c r="X77" s="2">
        <f t="shared" si="13"/>
        <v>-1.3472483967141152E-5</v>
      </c>
      <c r="Y77" s="2">
        <f t="shared" si="14"/>
        <v>95.26618327694824</v>
      </c>
      <c r="Z77" s="2">
        <f t="shared" si="15"/>
        <v>10.220215627497698</v>
      </c>
      <c r="AA77" s="2">
        <f t="shared" si="16"/>
        <v>9.7879675101648331</v>
      </c>
      <c r="AB77" s="3">
        <f t="shared" si="17"/>
        <v>0.9577065559977137</v>
      </c>
    </row>
    <row r="78" spans="1:28" ht="15.75" customHeight="1">
      <c r="A78" s="2" t="s">
        <v>82</v>
      </c>
      <c r="B78" s="2">
        <f t="shared" si="1"/>
        <v>2.9699707210782407E-3</v>
      </c>
      <c r="C78" s="2">
        <v>63.553656000000046</v>
      </c>
      <c r="D78" s="2">
        <v>1.032</v>
      </c>
      <c r="E78" s="77">
        <v>0.84</v>
      </c>
      <c r="F78" s="18">
        <v>0.82599999999999996</v>
      </c>
      <c r="G78" s="75">
        <f t="shared" si="2"/>
        <v>0.93641411069506897</v>
      </c>
      <c r="H78" s="15">
        <f t="shared" si="3"/>
        <v>1.0837085733861356</v>
      </c>
      <c r="J78" s="71">
        <f t="shared" ref="J78:K78" si="37">1-E78</f>
        <v>0.16000000000000003</v>
      </c>
      <c r="K78" s="3">
        <f t="shared" si="37"/>
        <v>0.17400000000000004</v>
      </c>
      <c r="L78" s="16">
        <f t="shared" si="5"/>
        <v>0.23447451164460933</v>
      </c>
      <c r="M78" s="17">
        <f t="shared" si="6"/>
        <v>4.7864477555712286</v>
      </c>
      <c r="P78" s="71">
        <f t="shared" si="7"/>
        <v>-1.4853995172576286</v>
      </c>
      <c r="Q78" s="3">
        <f t="shared" si="8"/>
        <v>1.4853995172576286</v>
      </c>
      <c r="R78" s="2"/>
      <c r="S78" s="71">
        <f t="shared" si="9"/>
        <v>890.34284863341668</v>
      </c>
      <c r="T78" s="2">
        <f t="shared" si="10"/>
        <v>-6.5697474389780783E-2</v>
      </c>
      <c r="U78" s="3">
        <f t="shared" si="11"/>
        <v>-1.4504083893503259</v>
      </c>
      <c r="V78" s="2"/>
      <c r="W78" s="71">
        <f t="shared" si="12"/>
        <v>890.34284863341668</v>
      </c>
      <c r="X78" s="2">
        <f t="shared" si="13"/>
        <v>-6.9694194884792164E-4</v>
      </c>
      <c r="Y78" s="2">
        <f t="shared" si="14"/>
        <v>94.817556128800689</v>
      </c>
      <c r="Z78" s="2">
        <f t="shared" si="15"/>
        <v>9.4106394683932226</v>
      </c>
      <c r="AA78" s="2">
        <f t="shared" si="16"/>
        <v>8.9673920146683486</v>
      </c>
      <c r="AB78" s="3">
        <f t="shared" si="17"/>
        <v>0.95289932685089307</v>
      </c>
    </row>
    <row r="79" spans="1:28" ht="15.75" customHeight="1">
      <c r="A79" s="2" t="s">
        <v>83</v>
      </c>
      <c r="B79" s="2">
        <f t="shared" si="1"/>
        <v>2.9693535220312759E-3</v>
      </c>
      <c r="C79" s="2">
        <v>63.623642000000018</v>
      </c>
      <c r="D79" s="2">
        <v>1.032</v>
      </c>
      <c r="E79" s="77">
        <v>0.86</v>
      </c>
      <c r="F79" s="18">
        <v>0.83679999999999999</v>
      </c>
      <c r="G79" s="75">
        <f t="shared" si="2"/>
        <v>0.93857624221859903</v>
      </c>
      <c r="H79" s="15">
        <f t="shared" si="3"/>
        <v>1.069875791471532</v>
      </c>
      <c r="J79" s="71">
        <f t="shared" ref="J79:K79" si="38">1-E79</f>
        <v>0.14000000000000001</v>
      </c>
      <c r="K79" s="3">
        <f t="shared" si="38"/>
        <v>0.16320000000000001</v>
      </c>
      <c r="L79" s="16">
        <f t="shared" si="5"/>
        <v>0.23521688339515592</v>
      </c>
      <c r="M79" s="17">
        <f t="shared" si="6"/>
        <v>5.1145016696616858</v>
      </c>
      <c r="P79" s="71">
        <f t="shared" si="7"/>
        <v>-1.5645374103725489</v>
      </c>
      <c r="Q79" s="3">
        <f t="shared" si="8"/>
        <v>1.5645374103725489</v>
      </c>
      <c r="R79" s="2"/>
      <c r="S79" s="71">
        <f t="shared" si="9"/>
        <v>802.39950616032229</v>
      </c>
      <c r="T79" s="2">
        <f t="shared" si="10"/>
        <v>-6.3391187876330468E-2</v>
      </c>
      <c r="U79" s="3">
        <f t="shared" si="11"/>
        <v>-1.4472472823912819</v>
      </c>
      <c r="V79" s="2"/>
      <c r="W79" s="71">
        <f t="shared" si="12"/>
        <v>802.39950616032229</v>
      </c>
      <c r="X79" s="2">
        <f t="shared" si="13"/>
        <v>-2.0519117168313859E-3</v>
      </c>
      <c r="Y79" s="2">
        <f t="shared" si="14"/>
        <v>94.368928980653152</v>
      </c>
      <c r="Z79" s="2">
        <f t="shared" si="15"/>
        <v>8.5636738330796334</v>
      </c>
      <c r="AA79" s="2">
        <f t="shared" si="16"/>
        <v>8.1094007766290019</v>
      </c>
      <c r="AB79" s="3">
        <f t="shared" si="17"/>
        <v>0.94695348453185224</v>
      </c>
    </row>
    <row r="80" spans="1:28" ht="15.75" customHeight="1">
      <c r="A80" s="2" t="s">
        <v>84</v>
      </c>
      <c r="B80" s="2">
        <f t="shared" si="1"/>
        <v>2.9685603572322783E-3</v>
      </c>
      <c r="C80" s="2">
        <v>63.713624000000038</v>
      </c>
      <c r="D80" s="2">
        <v>1.032</v>
      </c>
      <c r="E80" s="77">
        <v>0.88</v>
      </c>
      <c r="F80" s="18">
        <v>0.8498</v>
      </c>
      <c r="G80" s="75">
        <f t="shared" si="2"/>
        <v>0.94136192326203072</v>
      </c>
      <c r="H80" s="15">
        <f t="shared" si="3"/>
        <v>1.0586615113029536</v>
      </c>
      <c r="J80" s="71">
        <f t="shared" ref="J80:K80" si="39">1-E80</f>
        <v>0.12</v>
      </c>
      <c r="K80" s="3">
        <f t="shared" si="39"/>
        <v>0.1502</v>
      </c>
      <c r="L80" s="16">
        <f t="shared" si="5"/>
        <v>0.23617428844748525</v>
      </c>
      <c r="M80" s="17">
        <f t="shared" si="6"/>
        <v>5.469350658326305</v>
      </c>
      <c r="P80" s="71">
        <f t="shared" si="7"/>
        <v>-1.6421545147289125</v>
      </c>
      <c r="Q80" s="3">
        <f t="shared" si="8"/>
        <v>1.6421545147289125</v>
      </c>
      <c r="R80" s="2"/>
      <c r="S80" s="71">
        <f t="shared" si="9"/>
        <v>711.55281793029042</v>
      </c>
      <c r="T80" s="2">
        <f t="shared" si="10"/>
        <v>-6.042759776104116E-2</v>
      </c>
      <c r="U80" s="3">
        <f t="shared" si="11"/>
        <v>-1.4431852361504243</v>
      </c>
      <c r="V80" s="2"/>
      <c r="W80" s="71">
        <f t="shared" si="12"/>
        <v>711.55281793029042</v>
      </c>
      <c r="X80" s="2">
        <f t="shared" si="13"/>
        <v>-3.7932546307974241E-3</v>
      </c>
      <c r="Y80" s="2">
        <f t="shared" si="14"/>
        <v>93.920301832505587</v>
      </c>
      <c r="Z80" s="2">
        <f t="shared" si="15"/>
        <v>7.6892483524510737</v>
      </c>
      <c r="AA80" s="2">
        <f t="shared" si="16"/>
        <v>7.2238854421978544</v>
      </c>
      <c r="AB80" s="3">
        <f t="shared" si="17"/>
        <v>0.93947875150828275</v>
      </c>
    </row>
    <row r="81" spans="1:28" ht="15.75" customHeight="1">
      <c r="A81" s="2" t="s">
        <v>85</v>
      </c>
      <c r="B81" s="2">
        <f t="shared" si="1"/>
        <v>2.9673273872128057E-3</v>
      </c>
      <c r="C81" s="2">
        <v>63.853596000000039</v>
      </c>
      <c r="D81" s="2">
        <v>1.032</v>
      </c>
      <c r="E81" s="77">
        <v>0.9</v>
      </c>
      <c r="F81" s="18">
        <v>0.86599999999999999</v>
      </c>
      <c r="G81" s="75">
        <f t="shared" si="2"/>
        <v>0.94570819273589546</v>
      </c>
      <c r="H81" s="15">
        <f t="shared" si="3"/>
        <v>1.0500208636879693</v>
      </c>
      <c r="J81" s="71">
        <f t="shared" ref="J81:K81" si="40">1-E81</f>
        <v>9.9999999999999978E-2</v>
      </c>
      <c r="K81" s="3">
        <f t="shared" si="40"/>
        <v>0.13400000000000001</v>
      </c>
      <c r="L81" s="16">
        <f t="shared" si="5"/>
        <v>0.23767015066089189</v>
      </c>
      <c r="M81" s="17">
        <f t="shared" si="6"/>
        <v>5.8184841308620854</v>
      </c>
      <c r="P81" s="71">
        <f t="shared" si="7"/>
        <v>-1.7122297350523077</v>
      </c>
      <c r="Q81" s="3">
        <f t="shared" si="8"/>
        <v>1.7122297350523077</v>
      </c>
      <c r="R81" s="2"/>
      <c r="S81" s="71">
        <f t="shared" si="9"/>
        <v>616.49901980399454</v>
      </c>
      <c r="T81" s="2">
        <f t="shared" si="10"/>
        <v>-5.5821221853545447E-2</v>
      </c>
      <c r="U81" s="3">
        <f t="shared" si="11"/>
        <v>-1.4368714881811573</v>
      </c>
      <c r="V81" s="2"/>
      <c r="W81" s="71">
        <f t="shared" si="12"/>
        <v>616.49901980399454</v>
      </c>
      <c r="X81" s="2">
        <f t="shared" si="13"/>
        <v>-5.3919078894060363E-3</v>
      </c>
      <c r="Y81" s="2">
        <f t="shared" si="14"/>
        <v>93.471674684358049</v>
      </c>
      <c r="Z81" s="2">
        <f t="shared" si="15"/>
        <v>6.7571949226155956</v>
      </c>
      <c r="AA81" s="2">
        <f t="shared" si="16"/>
        <v>6.2807436157002599</v>
      </c>
      <c r="AB81" s="3">
        <f t="shared" si="17"/>
        <v>0.92948977906191443</v>
      </c>
    </row>
    <row r="82" spans="1:28" ht="15.75" customHeight="1">
      <c r="A82" s="2" t="s">
        <v>86</v>
      </c>
      <c r="B82" s="2">
        <f t="shared" si="1"/>
        <v>2.9657436442037683E-3</v>
      </c>
      <c r="C82" s="2">
        <v>64.033560000000023</v>
      </c>
      <c r="D82" s="2">
        <v>1.032</v>
      </c>
      <c r="E82" s="77">
        <v>0.92</v>
      </c>
      <c r="F82" s="18">
        <v>0.88549999999999995</v>
      </c>
      <c r="G82" s="75">
        <f t="shared" si="2"/>
        <v>0.95131954428324539</v>
      </c>
      <c r="H82" s="15">
        <f t="shared" si="3"/>
        <v>1.0441286589443339</v>
      </c>
      <c r="J82" s="71">
        <f t="shared" ref="J82:K82" si="41">1-E82</f>
        <v>7.999999999999996E-2</v>
      </c>
      <c r="K82" s="3">
        <f t="shared" si="41"/>
        <v>0.11450000000000005</v>
      </c>
      <c r="L82" s="16">
        <f t="shared" si="5"/>
        <v>0.23960519596145982</v>
      </c>
      <c r="M82" s="17">
        <f t="shared" si="6"/>
        <v>6.1645157321111803</v>
      </c>
      <c r="P82" s="71">
        <f t="shared" si="7"/>
        <v>-1.7756268639688773</v>
      </c>
      <c r="Q82" s="3">
        <f t="shared" si="8"/>
        <v>1.7756268639688773</v>
      </c>
      <c r="R82" s="2"/>
      <c r="S82" s="71">
        <f t="shared" si="9"/>
        <v>519.27146959752986</v>
      </c>
      <c r="T82" s="2">
        <f t="shared" si="10"/>
        <v>-4.9905264164993995E-2</v>
      </c>
      <c r="U82" s="3">
        <f t="shared" si="11"/>
        <v>-1.4287627269932599</v>
      </c>
      <c r="V82" s="2"/>
      <c r="W82" s="71">
        <f t="shared" si="12"/>
        <v>519.27146959752986</v>
      </c>
      <c r="X82" s="2">
        <f t="shared" si="13"/>
        <v>-6.4796607289489584E-3</v>
      </c>
      <c r="Y82" s="2">
        <f t="shared" si="14"/>
        <v>93.023047536210484</v>
      </c>
      <c r="Z82" s="2">
        <f t="shared" si="15"/>
        <v>5.7774519607995369</v>
      </c>
      <c r="AA82" s="2">
        <f t="shared" si="16"/>
        <v>5.289862810399427</v>
      </c>
      <c r="AB82" s="3">
        <f t="shared" si="17"/>
        <v>0.91560481096018786</v>
      </c>
    </row>
    <row r="83" spans="1:28" ht="15.75" customHeight="1">
      <c r="A83" s="2" t="s">
        <v>87</v>
      </c>
      <c r="B83" s="2">
        <f t="shared" si="1"/>
        <v>2.963634614768635E-3</v>
      </c>
      <c r="C83" s="2">
        <v>64.273512000000039</v>
      </c>
      <c r="D83" s="2">
        <v>1.032</v>
      </c>
      <c r="E83" s="77">
        <v>0.94</v>
      </c>
      <c r="F83" s="18">
        <v>0.90700000000000003</v>
      </c>
      <c r="G83" s="75">
        <f t="shared" si="2"/>
        <v>0.95884224374721971</v>
      </c>
      <c r="H83" s="15">
        <f t="shared" si="3"/>
        <v>1.0385130810198984</v>
      </c>
      <c r="J83" s="71">
        <f t="shared" ref="J83:K83" si="42">1-E83</f>
        <v>6.0000000000000053E-2</v>
      </c>
      <c r="K83" s="3">
        <f t="shared" si="42"/>
        <v>9.2999999999999972E-2</v>
      </c>
      <c r="L83" s="16">
        <f t="shared" si="5"/>
        <v>0.24220601427834415</v>
      </c>
      <c r="M83" s="17">
        <f t="shared" si="6"/>
        <v>6.6042951277078172</v>
      </c>
      <c r="P83" s="71">
        <f t="shared" si="7"/>
        <v>-1.8499302539684699</v>
      </c>
      <c r="Q83" s="3">
        <f t="shared" si="8"/>
        <v>1.8499302539684699</v>
      </c>
      <c r="R83" s="2"/>
      <c r="S83" s="71">
        <f t="shared" si="9"/>
        <v>417.39455055440203</v>
      </c>
      <c r="T83" s="2">
        <f t="shared" si="10"/>
        <v>-4.2028718415400769E-2</v>
      </c>
      <c r="U83" s="3">
        <f t="shared" si="11"/>
        <v>-1.4179666163038036</v>
      </c>
      <c r="V83" s="2"/>
      <c r="W83" s="71">
        <f t="shared" si="12"/>
        <v>417.39455055440203</v>
      </c>
      <c r="X83" s="2">
        <f t="shared" si="13"/>
        <v>-7.2978837841089009E-3</v>
      </c>
      <c r="Y83" s="2">
        <f t="shared" si="14"/>
        <v>92.574420388062947</v>
      </c>
      <c r="Z83" s="2">
        <f t="shared" si="15"/>
        <v>4.7298982514907655</v>
      </c>
      <c r="AA83" s="2">
        <f t="shared" si="16"/>
        <v>4.2311343978286118</v>
      </c>
      <c r="AB83" s="3">
        <f t="shared" si="17"/>
        <v>0.89455082812723219</v>
      </c>
    </row>
    <row r="84" spans="1:28" ht="15.75" customHeight="1">
      <c r="A84" s="2" t="s">
        <v>88</v>
      </c>
      <c r="B84" s="2">
        <f t="shared" si="1"/>
        <v>2.9608272371282238E-3</v>
      </c>
      <c r="C84" s="2">
        <v>64.593448000000024</v>
      </c>
      <c r="D84" s="2">
        <v>1.032</v>
      </c>
      <c r="E84" s="77">
        <v>0.96</v>
      </c>
      <c r="F84" s="18">
        <v>0.9325</v>
      </c>
      <c r="G84" s="75">
        <f t="shared" si="2"/>
        <v>0.96894554216802753</v>
      </c>
      <c r="H84" s="15">
        <f t="shared" si="3"/>
        <v>1.0345653665499444</v>
      </c>
      <c r="J84" s="71">
        <f t="shared" ref="J84:K84" si="43">1-E84</f>
        <v>4.0000000000000036E-2</v>
      </c>
      <c r="K84" s="3">
        <f t="shared" si="43"/>
        <v>6.7500000000000004E-2</v>
      </c>
      <c r="L84" s="16">
        <f t="shared" si="5"/>
        <v>0.24571095501907583</v>
      </c>
      <c r="M84" s="17">
        <f t="shared" si="6"/>
        <v>7.0875960734628078</v>
      </c>
      <c r="P84" s="71">
        <f t="shared" si="7"/>
        <v>-1.9243648214815585</v>
      </c>
      <c r="Q84" s="3">
        <f t="shared" si="8"/>
        <v>1.9243648214815585</v>
      </c>
      <c r="R84" s="2"/>
      <c r="S84" s="71">
        <f t="shared" si="9"/>
        <v>311.56432786828344</v>
      </c>
      <c r="T84" s="2">
        <f t="shared" si="10"/>
        <v>-3.1546868703647174E-2</v>
      </c>
      <c r="U84" s="3">
        <f t="shared" si="11"/>
        <v>-1.4035994134767475</v>
      </c>
      <c r="V84" s="2"/>
      <c r="W84" s="71">
        <f t="shared" si="12"/>
        <v>311.56432786828344</v>
      </c>
      <c r="X84" s="2">
        <f t="shared" si="13"/>
        <v>-6.9716418755728891E-3</v>
      </c>
      <c r="Y84" s="2">
        <f t="shared" si="14"/>
        <v>92.125793239915396</v>
      </c>
      <c r="Z84" s="2">
        <f t="shared" si="15"/>
        <v>3.5944405993534971</v>
      </c>
      <c r="AA84" s="2">
        <f t="shared" si="16"/>
        <v>3.0844475556431235</v>
      </c>
      <c r="AB84" s="3">
        <f t="shared" si="17"/>
        <v>0.85811615754559922</v>
      </c>
    </row>
    <row r="85" spans="1:28" ht="15.75" customHeight="1">
      <c r="A85" s="2" t="s">
        <v>89</v>
      </c>
      <c r="B85" s="2">
        <f t="shared" si="1"/>
        <v>2.9568009372443957E-3</v>
      </c>
      <c r="C85" s="2">
        <v>65.053356000000008</v>
      </c>
      <c r="D85" s="2">
        <v>1.032</v>
      </c>
      <c r="E85" s="77">
        <v>0.98</v>
      </c>
      <c r="F85" s="18">
        <v>0.96250000000000002</v>
      </c>
      <c r="G85" s="75">
        <f t="shared" si="2"/>
        <v>0.98361616347108771</v>
      </c>
      <c r="H85" s="15">
        <f t="shared" si="3"/>
        <v>1.0304542220967901</v>
      </c>
      <c r="J85" s="71">
        <f t="shared" ref="J85:K85" si="44">1-E85</f>
        <v>2.0000000000000018E-2</v>
      </c>
      <c r="K85" s="3">
        <f t="shared" si="44"/>
        <v>3.7499999999999978E-2</v>
      </c>
      <c r="L85" s="16">
        <f t="shared" si="5"/>
        <v>0.25082453424889306</v>
      </c>
      <c r="M85" s="17">
        <f t="shared" si="6"/>
        <v>7.714556336342671</v>
      </c>
      <c r="P85" s="71">
        <f t="shared" si="7"/>
        <v>-2.0131092801706765</v>
      </c>
      <c r="Q85" s="3">
        <f t="shared" si="8"/>
        <v>2.0131092801706765</v>
      </c>
      <c r="R85" s="2"/>
      <c r="S85" s="71">
        <f t="shared" si="9"/>
        <v>197.56395758657897</v>
      </c>
      <c r="T85" s="2">
        <f t="shared" si="10"/>
        <v>-1.6519535803293701E-2</v>
      </c>
      <c r="U85" s="3">
        <f t="shared" si="11"/>
        <v>-1.3830016510489191</v>
      </c>
      <c r="V85" s="2"/>
      <c r="W85" s="71">
        <f t="shared" si="12"/>
        <v>197.56395758657897</v>
      </c>
      <c r="X85" s="2">
        <f t="shared" si="13"/>
        <v>-5.085962204177218E-3</v>
      </c>
      <c r="Y85" s="2">
        <f t="shared" si="14"/>
        <v>91.677166091767845</v>
      </c>
      <c r="Z85" s="2">
        <f t="shared" si="15"/>
        <v>2.3109874639954024</v>
      </c>
      <c r="AA85" s="2">
        <f t="shared" si="16"/>
        <v>1.7896972139411105</v>
      </c>
      <c r="AB85" s="3">
        <f t="shared" si="17"/>
        <v>0.77442965045208523</v>
      </c>
    </row>
    <row r="86" spans="1:28" ht="15.75" customHeight="1">
      <c r="A86" s="2" t="s">
        <v>90</v>
      </c>
      <c r="B86" s="2">
        <f t="shared" si="1"/>
        <v>2.9540064853203658E-3</v>
      </c>
      <c r="C86" s="2">
        <v>65.373292000000049</v>
      </c>
      <c r="D86" s="2">
        <v>1.032</v>
      </c>
      <c r="E86" s="80">
        <v>0.99</v>
      </c>
      <c r="F86" s="81">
        <v>0.98050000000000004</v>
      </c>
      <c r="G86" s="75">
        <f t="shared" si="2"/>
        <v>0.99392484269984294</v>
      </c>
      <c r="H86" s="15">
        <f t="shared" si="3"/>
        <v>1.0283443232192502</v>
      </c>
      <c r="J86" s="71">
        <f t="shared" ref="J86:K86" si="45">1-E86</f>
        <v>1.0000000000000009E-2</v>
      </c>
      <c r="K86" s="3">
        <f t="shared" si="45"/>
        <v>1.9499999999999962E-2</v>
      </c>
      <c r="L86" s="16">
        <f t="shared" si="5"/>
        <v>0.25443472646288601</v>
      </c>
      <c r="M86" s="17">
        <f t="shared" si="6"/>
        <v>7.9092977125256523</v>
      </c>
      <c r="P86" s="71">
        <f t="shared" si="7"/>
        <v>-2.0400889373577811</v>
      </c>
      <c r="Q86" s="3">
        <f t="shared" si="8"/>
        <v>2.0400889373577811</v>
      </c>
      <c r="R86" s="2"/>
      <c r="S86" s="71">
        <f t="shared" si="9"/>
        <v>136.08289605430778</v>
      </c>
      <c r="T86" s="2">
        <f t="shared" si="10"/>
        <v>-6.0936861501689806E-3</v>
      </c>
      <c r="U86" s="3">
        <f t="shared" si="11"/>
        <v>-1.3687109534400628</v>
      </c>
      <c r="V86" s="2"/>
      <c r="W86" s="71">
        <f t="shared" si="12"/>
        <v>136.08289605430778</v>
      </c>
      <c r="X86" s="2">
        <f t="shared" si="13"/>
        <v>-2.8675807915557704E-3</v>
      </c>
      <c r="Y86" s="2">
        <f t="shared" si="14"/>
        <v>91.452852517694069</v>
      </c>
      <c r="Z86" s="2">
        <f t="shared" si="15"/>
        <v>1.5762619587052202</v>
      </c>
      <c r="AA86" s="2">
        <f t="shared" si="16"/>
        <v>1.0492685182939567</v>
      </c>
      <c r="AB86" s="3">
        <f t="shared" si="17"/>
        <v>0.66566887090001925</v>
      </c>
    </row>
    <row r="87" spans="1:28" ht="15.75" customHeight="1">
      <c r="C87" s="3"/>
      <c r="E87" s="30"/>
      <c r="F87" s="2"/>
      <c r="G87" s="75"/>
      <c r="H87" s="15"/>
      <c r="J87" s="71"/>
      <c r="K87" s="3"/>
      <c r="L87" s="16"/>
      <c r="M87" s="17"/>
      <c r="P87" s="71"/>
      <c r="Q87" s="3"/>
      <c r="R87" s="2"/>
      <c r="S87" s="71"/>
      <c r="T87" s="2"/>
      <c r="U87" s="3"/>
      <c r="V87" s="2"/>
      <c r="W87" s="71"/>
      <c r="X87" s="2"/>
      <c r="Y87" s="2"/>
      <c r="Z87" s="2"/>
      <c r="AA87" s="2"/>
      <c r="AB87" s="3"/>
    </row>
    <row r="88" spans="1:28" ht="15.75" customHeight="1">
      <c r="C88" s="3"/>
      <c r="E88" s="30"/>
      <c r="F88" s="2"/>
      <c r="G88" s="75"/>
      <c r="H88" s="15"/>
      <c r="J88" s="71"/>
      <c r="K88" s="3"/>
      <c r="L88" s="16"/>
      <c r="M88" s="17"/>
      <c r="P88" s="71"/>
      <c r="Q88" s="3"/>
      <c r="R88" s="2"/>
      <c r="S88" s="71"/>
      <c r="T88" s="2"/>
      <c r="U88" s="3"/>
      <c r="V88" s="2"/>
      <c r="W88" s="71"/>
      <c r="X88" s="2"/>
      <c r="Y88" s="2"/>
      <c r="Z88" s="2"/>
      <c r="AA88" s="2"/>
      <c r="AB88" s="3"/>
    </row>
    <row r="89" spans="1:28" ht="15.75" customHeight="1">
      <c r="A89" s="2" t="s">
        <v>91</v>
      </c>
      <c r="B89" s="2">
        <f>COUNTA(B58:B86)</f>
        <v>29</v>
      </c>
      <c r="C89" s="3"/>
      <c r="E89" s="30"/>
      <c r="F89" s="2"/>
      <c r="G89" s="75"/>
      <c r="H89" s="15"/>
      <c r="J89" s="71"/>
      <c r="K89" s="3"/>
      <c r="L89" s="16"/>
      <c r="M89" s="17"/>
      <c r="P89" s="71"/>
      <c r="Q89" s="3"/>
      <c r="R89" s="2"/>
      <c r="S89" s="71"/>
      <c r="T89" s="2"/>
      <c r="U89" s="3"/>
      <c r="V89" s="2"/>
      <c r="W89" s="71"/>
      <c r="X89" s="2"/>
      <c r="Y89" s="2"/>
      <c r="Z89" s="2"/>
      <c r="AA89" s="2"/>
      <c r="AB89" s="3"/>
    </row>
    <row r="90" spans="1:28" ht="15.75" customHeight="1">
      <c r="A90" s="2" t="s">
        <v>92</v>
      </c>
      <c r="B90" s="2">
        <f>MAX(C58:C86)-MIN(C58:C86)</f>
        <v>9.4674909999999954</v>
      </c>
      <c r="E90" s="30"/>
      <c r="F90" s="2"/>
      <c r="G90" s="75"/>
      <c r="H90" s="15"/>
      <c r="J90" s="71"/>
      <c r="K90" s="3"/>
      <c r="L90" s="16"/>
      <c r="M90" s="17"/>
      <c r="P90" s="71"/>
      <c r="Q90" s="3"/>
      <c r="R90" s="2"/>
      <c r="S90" s="71"/>
      <c r="T90" s="2"/>
      <c r="U90" s="3"/>
      <c r="V90" s="2"/>
      <c r="W90" s="71"/>
      <c r="X90" s="2"/>
      <c r="Y90" s="2"/>
      <c r="Z90" s="2"/>
      <c r="AA90" s="2"/>
      <c r="AB90" s="3"/>
    </row>
    <row r="91" spans="1:28" ht="15.75" customHeight="1">
      <c r="A91" t="s">
        <v>93</v>
      </c>
      <c r="B91" s="3">
        <f>PRODUCT(E58:E86)</f>
        <v>9.2654355344657509E-13</v>
      </c>
      <c r="E91" s="30"/>
      <c r="F91" s="2"/>
      <c r="G91" s="75"/>
      <c r="H91" s="15"/>
      <c r="J91" s="71"/>
      <c r="K91" s="3"/>
      <c r="L91" s="16"/>
      <c r="M91" s="17"/>
      <c r="P91" s="71"/>
      <c r="Q91" s="3"/>
      <c r="R91" s="2"/>
      <c r="S91" s="71"/>
      <c r="T91" s="2"/>
      <c r="U91" s="3"/>
      <c r="V91" s="2"/>
      <c r="W91" s="71"/>
      <c r="X91" s="2"/>
      <c r="Y91" s="2"/>
      <c r="Z91" s="2"/>
      <c r="AA91" s="2"/>
      <c r="AB91" s="3"/>
    </row>
    <row r="92" spans="1:28" ht="15.75" customHeight="1">
      <c r="A92" t="s">
        <v>94</v>
      </c>
      <c r="B92">
        <f>SUM(E58:E86)</f>
        <v>16.04</v>
      </c>
      <c r="C92" s="3"/>
      <c r="E92" s="30"/>
      <c r="F92" s="2"/>
      <c r="G92" s="75"/>
      <c r="H92" s="15"/>
      <c r="J92" s="71"/>
      <c r="K92" s="3"/>
      <c r="L92" s="16"/>
      <c r="M92" s="17"/>
      <c r="P92" s="71"/>
      <c r="Q92" s="3"/>
      <c r="R92" s="2"/>
      <c r="S92" s="71"/>
      <c r="T92" s="2"/>
      <c r="U92" s="3"/>
      <c r="V92" s="2"/>
      <c r="W92" s="71"/>
      <c r="X92" s="2"/>
      <c r="Y92" s="2"/>
      <c r="Z92" s="2"/>
      <c r="AA92" s="2"/>
      <c r="AB92" s="3"/>
    </row>
    <row r="93" spans="1:28" ht="15.75" customHeight="1">
      <c r="A93" t="s">
        <v>95</v>
      </c>
      <c r="B93">
        <f>_xlfn.STDEV.S(E58:E86)</f>
        <v>0.33656991895418631</v>
      </c>
      <c r="C93" s="3"/>
      <c r="E93" s="30"/>
      <c r="F93" s="2"/>
      <c r="G93" s="75"/>
      <c r="H93" s="15"/>
      <c r="J93" s="71"/>
      <c r="K93" s="3"/>
      <c r="L93" s="16"/>
      <c r="M93" s="17"/>
      <c r="P93" s="71"/>
      <c r="Q93" s="3"/>
      <c r="R93" s="2"/>
      <c r="S93" s="71"/>
      <c r="T93" s="2"/>
      <c r="U93" s="3"/>
      <c r="V93" s="2"/>
      <c r="W93" s="71"/>
      <c r="X93" s="2"/>
      <c r="Y93" s="2"/>
      <c r="Z93" s="2"/>
      <c r="AA93" s="2"/>
      <c r="AB93" s="3"/>
    </row>
    <row r="94" spans="1:28" ht="15.75" customHeight="1">
      <c r="C94" s="3"/>
      <c r="E94" s="30"/>
      <c r="F94" s="2"/>
      <c r="G94" s="75"/>
      <c r="H94" s="15"/>
      <c r="J94" s="71"/>
      <c r="K94" s="3"/>
      <c r="L94" s="16"/>
      <c r="M94" s="17"/>
      <c r="P94" s="71"/>
      <c r="Q94" s="3"/>
      <c r="R94" s="2"/>
      <c r="S94" s="71"/>
      <c r="T94" s="2"/>
      <c r="U94" s="3"/>
      <c r="V94" s="2"/>
      <c r="W94" s="71"/>
      <c r="X94" s="2"/>
      <c r="Y94" s="2"/>
      <c r="Z94" s="2"/>
      <c r="AA94" s="2"/>
      <c r="AB94" s="3"/>
    </row>
    <row r="95" spans="1:28" ht="15.75" customHeight="1">
      <c r="A95" t="s">
        <v>96</v>
      </c>
      <c r="B95">
        <f>PRODUCT(F58:F86)</f>
        <v>1.6306243350749418E-3</v>
      </c>
      <c r="C95" s="3"/>
      <c r="E95" s="30"/>
      <c r="F95" s="2"/>
      <c r="G95" s="75"/>
      <c r="H95" s="15"/>
      <c r="J95" s="71"/>
      <c r="K95" s="3"/>
      <c r="L95" s="16"/>
      <c r="M95" s="17"/>
      <c r="P95" s="71"/>
      <c r="Q95" s="3"/>
      <c r="R95" s="2"/>
      <c r="S95" s="71"/>
      <c r="T95" s="2"/>
      <c r="U95" s="3"/>
      <c r="V95" s="2"/>
      <c r="W95" s="71"/>
      <c r="X95" s="2"/>
      <c r="Y95" s="2"/>
      <c r="Z95" s="2"/>
      <c r="AA95" s="2"/>
      <c r="AB95" s="3"/>
    </row>
    <row r="96" spans="1:28" ht="15.75" customHeight="1">
      <c r="A96" t="s">
        <v>97</v>
      </c>
      <c r="B96">
        <f>SUM(F58:F86)</f>
        <v>23.331</v>
      </c>
      <c r="C96" s="3"/>
      <c r="E96" s="30"/>
      <c r="F96" s="2"/>
      <c r="G96" s="75"/>
      <c r="H96" s="15"/>
      <c r="J96" s="71"/>
      <c r="K96" s="3"/>
      <c r="L96" s="16"/>
      <c r="M96" s="17"/>
      <c r="P96" s="71"/>
      <c r="Q96" s="3"/>
      <c r="R96" s="2"/>
      <c r="S96" s="71"/>
      <c r="T96" s="2"/>
      <c r="U96" s="3"/>
      <c r="V96" s="2"/>
      <c r="W96" s="71"/>
      <c r="X96" s="2"/>
      <c r="Y96" s="2"/>
      <c r="Z96" s="2"/>
      <c r="AA96" s="2"/>
      <c r="AB96" s="3"/>
    </row>
    <row r="97" spans="1:28" ht="15.75" customHeight="1">
      <c r="A97" t="s">
        <v>98</v>
      </c>
      <c r="B97">
        <f>_xlfn.STDEV.S(F58:F86)</f>
        <v>7.2908989593511705E-2</v>
      </c>
      <c r="C97" s="3"/>
      <c r="E97" s="30"/>
      <c r="F97" s="2"/>
      <c r="G97" s="75"/>
      <c r="H97" s="15"/>
      <c r="J97" s="71"/>
      <c r="K97" s="3"/>
      <c r="L97" s="16"/>
      <c r="M97" s="17"/>
      <c r="P97" s="71"/>
      <c r="Q97" s="3"/>
      <c r="R97" s="2"/>
      <c r="S97" s="71"/>
      <c r="T97" s="2"/>
      <c r="U97" s="3"/>
      <c r="V97" s="2"/>
      <c r="W97" s="71"/>
      <c r="X97" s="2"/>
      <c r="Y97" s="2"/>
      <c r="Z97" s="2"/>
      <c r="AA97" s="2"/>
      <c r="AB97" s="3"/>
    </row>
    <row r="98" spans="1:28" ht="15.75" customHeight="1">
      <c r="C98" s="3"/>
      <c r="E98" s="30"/>
      <c r="F98" s="2"/>
      <c r="G98" s="75"/>
      <c r="H98" s="15"/>
      <c r="J98" s="71"/>
      <c r="K98" s="3"/>
      <c r="L98" s="16"/>
      <c r="M98" s="17"/>
      <c r="P98" s="71"/>
      <c r="Q98" s="3"/>
      <c r="R98" s="2"/>
      <c r="S98" s="71"/>
      <c r="T98" s="2"/>
      <c r="U98" s="3"/>
      <c r="V98" s="2"/>
      <c r="W98" s="71"/>
      <c r="X98" s="2"/>
      <c r="Y98" s="2"/>
      <c r="Z98" s="2"/>
      <c r="AA98" s="2"/>
      <c r="AB98" s="3"/>
    </row>
    <row r="99" spans="1:28" ht="15.75" customHeight="1">
      <c r="C99" s="3"/>
      <c r="E99" s="30"/>
      <c r="F99" s="2"/>
      <c r="G99" s="75"/>
      <c r="H99" s="15"/>
      <c r="J99" s="71"/>
      <c r="K99" s="3"/>
      <c r="L99" s="16"/>
      <c r="M99" s="17"/>
      <c r="P99" s="71"/>
      <c r="Q99" s="3"/>
      <c r="R99" s="2"/>
      <c r="S99" s="71"/>
      <c r="T99" s="2"/>
      <c r="U99" s="3"/>
      <c r="V99" s="2"/>
      <c r="W99" s="71"/>
      <c r="X99" s="2"/>
      <c r="Y99" s="2"/>
      <c r="Z99" s="2"/>
      <c r="AA99" s="2"/>
      <c r="AB99" s="3"/>
    </row>
    <row r="100" spans="1:28" ht="15.75" customHeight="1">
      <c r="C100" s="3"/>
      <c r="E100" s="30"/>
      <c r="F100" s="2"/>
      <c r="G100" s="75"/>
      <c r="H100" s="15"/>
      <c r="J100" s="71"/>
      <c r="K100" s="3"/>
      <c r="L100" s="16"/>
      <c r="M100" s="17"/>
      <c r="P100" s="71"/>
      <c r="Q100" s="3"/>
      <c r="R100" s="2"/>
      <c r="S100" s="71"/>
      <c r="T100" s="2"/>
      <c r="U100" s="3"/>
      <c r="V100" s="2"/>
      <c r="W100" s="71"/>
      <c r="X100" s="2"/>
      <c r="Y100" s="2"/>
      <c r="Z100" s="2"/>
      <c r="AA100" s="2"/>
      <c r="AB100" s="3"/>
    </row>
    <row r="101" spans="1:28" ht="15.75" customHeight="1">
      <c r="C101" s="3"/>
      <c r="E101" s="30"/>
      <c r="F101" s="2"/>
      <c r="G101" s="75"/>
      <c r="H101" s="15"/>
      <c r="J101" s="71"/>
      <c r="K101" s="3"/>
      <c r="L101" s="16"/>
      <c r="M101" s="17"/>
      <c r="P101" s="71"/>
      <c r="Q101" s="3"/>
      <c r="R101" s="2"/>
      <c r="S101" s="71"/>
      <c r="T101" s="2"/>
      <c r="U101" s="3"/>
      <c r="V101" s="2"/>
      <c r="W101" s="71"/>
      <c r="X101" s="2"/>
      <c r="Y101" s="2"/>
      <c r="Z101" s="2"/>
      <c r="AA101" s="2"/>
      <c r="AB101" s="3"/>
    </row>
    <row r="102" spans="1:28" ht="15.75" customHeight="1">
      <c r="C102" s="3"/>
      <c r="E102" s="30"/>
      <c r="F102" s="2"/>
      <c r="G102" s="75"/>
      <c r="H102" s="15"/>
      <c r="J102" s="71"/>
      <c r="K102" s="3"/>
      <c r="L102" s="16"/>
      <c r="M102" s="17"/>
      <c r="P102" s="71"/>
      <c r="Q102" s="3"/>
      <c r="R102" s="2"/>
      <c r="S102" s="71"/>
      <c r="T102" s="2"/>
      <c r="U102" s="3"/>
      <c r="V102" s="2"/>
      <c r="W102" s="71"/>
      <c r="X102" s="2"/>
      <c r="Y102" s="2"/>
      <c r="Z102" s="2"/>
      <c r="AA102" s="2"/>
      <c r="AB102" s="3"/>
    </row>
    <row r="103" spans="1:28" ht="15.75" customHeight="1">
      <c r="C103" s="3"/>
      <c r="E103" s="30"/>
      <c r="F103" s="2"/>
      <c r="G103" s="75"/>
      <c r="H103" s="15"/>
      <c r="J103" s="71"/>
      <c r="K103" s="3"/>
      <c r="L103" s="16"/>
      <c r="M103" s="17"/>
      <c r="P103" s="71"/>
      <c r="Q103" s="3"/>
      <c r="R103" s="2"/>
      <c r="S103" s="71"/>
      <c r="T103" s="2"/>
      <c r="U103" s="3"/>
      <c r="V103" s="2"/>
      <c r="W103" s="71"/>
      <c r="X103" s="2"/>
      <c r="Y103" s="2"/>
      <c r="Z103" s="2"/>
      <c r="AA103" s="2"/>
      <c r="AB103" s="3"/>
    </row>
    <row r="104" spans="1:28" ht="15.75" customHeight="1">
      <c r="C104" s="3"/>
      <c r="E104" s="30"/>
      <c r="F104" s="2"/>
      <c r="G104" s="75"/>
      <c r="H104" s="15"/>
      <c r="J104" s="71"/>
      <c r="K104" s="3"/>
      <c r="L104" s="16"/>
      <c r="M104" s="17"/>
      <c r="P104" s="71"/>
      <c r="Q104" s="3"/>
      <c r="R104" s="2"/>
      <c r="S104" s="71"/>
      <c r="T104" s="2"/>
      <c r="U104" s="3"/>
      <c r="V104" s="2"/>
      <c r="W104" s="71"/>
      <c r="X104" s="2"/>
      <c r="Y104" s="2"/>
      <c r="Z104" s="2"/>
      <c r="AA104" s="2"/>
      <c r="AB104" s="3"/>
    </row>
    <row r="105" spans="1:28" ht="15.75" customHeight="1">
      <c r="C105" s="3"/>
      <c r="E105" s="30"/>
      <c r="F105" s="2"/>
      <c r="G105" s="75"/>
      <c r="H105" s="15"/>
      <c r="J105" s="71"/>
      <c r="K105" s="3"/>
      <c r="L105" s="16"/>
      <c r="M105" s="17"/>
      <c r="P105" s="71"/>
      <c r="Q105" s="3"/>
      <c r="R105" s="2"/>
      <c r="S105" s="71"/>
      <c r="T105" s="2"/>
      <c r="U105" s="3"/>
      <c r="V105" s="2"/>
      <c r="W105" s="71"/>
      <c r="X105" s="2"/>
      <c r="Y105" s="2"/>
      <c r="Z105" s="2"/>
      <c r="AA105" s="2"/>
      <c r="AB105" s="3"/>
    </row>
    <row r="106" spans="1:28" ht="15.75" customHeight="1">
      <c r="C106" s="3"/>
      <c r="E106" s="30"/>
      <c r="F106" s="2"/>
      <c r="G106" s="75"/>
      <c r="H106" s="15"/>
      <c r="J106" s="71"/>
      <c r="K106" s="3"/>
      <c r="L106" s="16"/>
      <c r="M106" s="17"/>
      <c r="P106" s="71"/>
      <c r="Q106" s="3"/>
      <c r="R106" s="2"/>
      <c r="S106" s="71"/>
      <c r="T106" s="2"/>
      <c r="U106" s="3"/>
      <c r="V106" s="2"/>
      <c r="W106" s="71"/>
      <c r="X106" s="2"/>
      <c r="Y106" s="2"/>
      <c r="Z106" s="2"/>
      <c r="AA106" s="2"/>
      <c r="AB106" s="3"/>
    </row>
    <row r="107" spans="1:28" ht="15.75" customHeight="1">
      <c r="C107" s="3"/>
      <c r="E107" s="30"/>
      <c r="F107" s="2"/>
      <c r="G107" s="75"/>
      <c r="H107" s="15"/>
      <c r="J107" s="71"/>
      <c r="K107" s="3"/>
      <c r="L107" s="16"/>
      <c r="M107" s="17"/>
      <c r="P107" s="71"/>
      <c r="Q107" s="3"/>
      <c r="R107" s="2"/>
      <c r="S107" s="71"/>
      <c r="T107" s="2"/>
      <c r="U107" s="3"/>
      <c r="V107" s="2"/>
      <c r="W107" s="71"/>
      <c r="X107" s="2"/>
      <c r="Y107" s="2"/>
      <c r="Z107" s="2"/>
      <c r="AA107" s="2"/>
      <c r="AB107" s="3"/>
    </row>
    <row r="108" spans="1:28" ht="15.75" customHeight="1">
      <c r="C108" s="3"/>
      <c r="E108" s="30"/>
      <c r="F108" s="2"/>
      <c r="G108" s="75"/>
      <c r="H108" s="15"/>
      <c r="J108" s="71"/>
      <c r="K108" s="3"/>
      <c r="L108" s="16"/>
      <c r="M108" s="17"/>
      <c r="P108" s="71"/>
      <c r="Q108" s="3"/>
      <c r="R108" s="2"/>
      <c r="S108" s="71"/>
      <c r="T108" s="2"/>
      <c r="U108" s="3"/>
      <c r="V108" s="2"/>
      <c r="W108" s="71"/>
      <c r="X108" s="2"/>
      <c r="Y108" s="2"/>
      <c r="Z108" s="2"/>
      <c r="AA108" s="2"/>
      <c r="AB108" s="3"/>
    </row>
    <row r="109" spans="1:28" ht="15.75" customHeight="1">
      <c r="C109" s="3"/>
      <c r="E109" s="30"/>
      <c r="F109" s="2"/>
      <c r="G109" s="75"/>
      <c r="H109" s="15"/>
      <c r="J109" s="71"/>
      <c r="K109" s="3"/>
      <c r="L109" s="16"/>
      <c r="M109" s="17"/>
      <c r="P109" s="71"/>
      <c r="Q109" s="3"/>
      <c r="R109" s="2"/>
      <c r="S109" s="71"/>
      <c r="T109" s="2"/>
      <c r="U109" s="3"/>
      <c r="V109" s="2"/>
      <c r="W109" s="71"/>
      <c r="X109" s="2"/>
      <c r="Y109" s="2"/>
      <c r="Z109" s="2"/>
      <c r="AA109" s="2"/>
      <c r="AB109" s="3"/>
    </row>
    <row r="110" spans="1:28" ht="15.75" customHeight="1">
      <c r="C110" s="3"/>
      <c r="E110" s="30"/>
      <c r="F110" s="2"/>
      <c r="G110" s="75"/>
      <c r="H110" s="15"/>
      <c r="J110" s="71"/>
      <c r="K110" s="3"/>
      <c r="L110" s="16"/>
      <c r="M110" s="17"/>
      <c r="P110" s="71"/>
      <c r="Q110" s="3"/>
      <c r="R110" s="2"/>
      <c r="S110" s="71"/>
      <c r="T110" s="2"/>
      <c r="U110" s="3"/>
      <c r="V110" s="2"/>
      <c r="W110" s="71"/>
      <c r="X110" s="2"/>
      <c r="Y110" s="2"/>
      <c r="Z110" s="2"/>
      <c r="AA110" s="2"/>
      <c r="AB110" s="3"/>
    </row>
    <row r="111" spans="1:28" ht="15.75" customHeight="1">
      <c r="C111" s="3"/>
      <c r="E111" s="30"/>
      <c r="F111" s="2"/>
      <c r="G111" s="75"/>
      <c r="H111" s="15"/>
      <c r="J111" s="71"/>
      <c r="K111" s="3"/>
      <c r="L111" s="16"/>
      <c r="M111" s="17"/>
      <c r="P111" s="71"/>
      <c r="Q111" s="3"/>
      <c r="R111" s="2"/>
      <c r="S111" s="71"/>
      <c r="T111" s="2"/>
      <c r="U111" s="3"/>
      <c r="V111" s="2"/>
      <c r="W111" s="71"/>
      <c r="X111" s="2"/>
      <c r="Y111" s="2"/>
      <c r="Z111" s="2"/>
      <c r="AA111" s="2"/>
      <c r="AB111" s="3"/>
    </row>
    <row r="112" spans="1:28" ht="15.75" customHeight="1">
      <c r="C112" s="3"/>
      <c r="E112" s="30"/>
      <c r="F112" s="2"/>
      <c r="G112" s="75"/>
      <c r="H112" s="15"/>
      <c r="J112" s="71"/>
      <c r="K112" s="3"/>
      <c r="L112" s="16"/>
      <c r="M112" s="17"/>
      <c r="P112" s="71"/>
      <c r="Q112" s="3"/>
      <c r="R112" s="2"/>
      <c r="S112" s="71"/>
      <c r="T112" s="2"/>
      <c r="U112" s="3"/>
      <c r="V112" s="2"/>
      <c r="W112" s="71"/>
      <c r="X112" s="2"/>
      <c r="Y112" s="2"/>
      <c r="Z112" s="2"/>
      <c r="AA112" s="2"/>
      <c r="AB112" s="3"/>
    </row>
    <row r="113" spans="3:28" ht="15.75" customHeight="1">
      <c r="C113" s="3"/>
      <c r="E113" s="30"/>
      <c r="F113" s="2"/>
      <c r="G113" s="75"/>
      <c r="H113" s="15"/>
      <c r="J113" s="71"/>
      <c r="K113" s="3"/>
      <c r="L113" s="16"/>
      <c r="M113" s="17"/>
      <c r="P113" s="71"/>
      <c r="Q113" s="3"/>
      <c r="R113" s="2"/>
      <c r="S113" s="71"/>
      <c r="T113" s="2"/>
      <c r="U113" s="3"/>
      <c r="V113" s="2"/>
      <c r="W113" s="71"/>
      <c r="X113" s="2"/>
      <c r="Y113" s="2"/>
      <c r="Z113" s="2"/>
      <c r="AA113" s="2"/>
      <c r="AB113" s="3"/>
    </row>
    <row r="114" spans="3:28" ht="15.75" customHeight="1">
      <c r="C114" s="3"/>
      <c r="E114" s="30"/>
      <c r="F114" s="2"/>
      <c r="G114" s="75"/>
      <c r="H114" s="15"/>
      <c r="J114" s="71"/>
      <c r="K114" s="3"/>
      <c r="L114" s="16"/>
      <c r="M114" s="17"/>
      <c r="P114" s="71"/>
      <c r="Q114" s="3"/>
      <c r="R114" s="2"/>
      <c r="S114" s="71"/>
      <c r="T114" s="2"/>
      <c r="U114" s="3"/>
      <c r="V114" s="2"/>
      <c r="W114" s="71"/>
      <c r="X114" s="2"/>
      <c r="Y114" s="2"/>
      <c r="Z114" s="2"/>
      <c r="AA114" s="2"/>
      <c r="AB114" s="3"/>
    </row>
    <row r="115" spans="3:28" ht="15.75" customHeight="1">
      <c r="C115" s="3"/>
      <c r="E115" s="30"/>
      <c r="F115" s="2"/>
      <c r="G115" s="75"/>
      <c r="H115" s="15"/>
      <c r="J115" s="71"/>
      <c r="K115" s="3"/>
      <c r="L115" s="16"/>
      <c r="M115" s="17"/>
      <c r="P115" s="71"/>
      <c r="Q115" s="3"/>
      <c r="R115" s="2"/>
      <c r="S115" s="71"/>
      <c r="T115" s="2"/>
      <c r="U115" s="3"/>
      <c r="V115" s="2"/>
      <c r="W115" s="71"/>
      <c r="X115" s="2"/>
      <c r="Y115" s="2"/>
      <c r="Z115" s="2"/>
      <c r="AA115" s="2"/>
      <c r="AB115" s="3"/>
    </row>
    <row r="116" spans="3:28" ht="15.75" customHeight="1">
      <c r="C116" s="3"/>
      <c r="E116" s="30"/>
      <c r="F116" s="2"/>
      <c r="G116" s="75"/>
      <c r="H116" s="15"/>
      <c r="J116" s="71"/>
      <c r="K116" s="3"/>
      <c r="L116" s="16"/>
      <c r="M116" s="17"/>
      <c r="P116" s="71"/>
      <c r="Q116" s="3"/>
      <c r="R116" s="2"/>
      <c r="S116" s="71"/>
      <c r="T116" s="2"/>
      <c r="U116" s="3"/>
      <c r="V116" s="2"/>
      <c r="W116" s="71"/>
      <c r="X116" s="2"/>
      <c r="Y116" s="2"/>
      <c r="Z116" s="2"/>
      <c r="AA116" s="2"/>
      <c r="AB116" s="3"/>
    </row>
    <row r="117" spans="3:28" ht="15.75" customHeight="1">
      <c r="C117" s="3"/>
      <c r="E117" s="30"/>
      <c r="F117" s="2"/>
      <c r="G117" s="75"/>
      <c r="H117" s="15"/>
      <c r="J117" s="71"/>
      <c r="K117" s="3"/>
      <c r="L117" s="16"/>
      <c r="M117" s="17"/>
      <c r="P117" s="71"/>
      <c r="Q117" s="3"/>
      <c r="R117" s="2"/>
      <c r="S117" s="71"/>
      <c r="T117" s="2"/>
      <c r="U117" s="3"/>
      <c r="V117" s="2"/>
      <c r="W117" s="71"/>
      <c r="X117" s="2"/>
      <c r="Y117" s="2"/>
      <c r="Z117" s="2"/>
      <c r="AA117" s="2"/>
      <c r="AB117" s="3"/>
    </row>
    <row r="118" spans="3:28" ht="15.75" customHeight="1">
      <c r="C118" s="3"/>
      <c r="E118" s="30"/>
      <c r="F118" s="2"/>
      <c r="G118" s="75"/>
      <c r="H118" s="15"/>
      <c r="J118" s="71"/>
      <c r="K118" s="3"/>
      <c r="L118" s="16"/>
      <c r="M118" s="17"/>
      <c r="P118" s="71"/>
      <c r="Q118" s="3"/>
      <c r="R118" s="2"/>
      <c r="S118" s="71"/>
      <c r="T118" s="2"/>
      <c r="U118" s="3"/>
      <c r="V118" s="2"/>
      <c r="W118" s="71"/>
      <c r="X118" s="2"/>
      <c r="Y118" s="2"/>
      <c r="Z118" s="2"/>
      <c r="AA118" s="2"/>
      <c r="AB118" s="3"/>
    </row>
    <row r="119" spans="3:28" ht="15.75" customHeight="1">
      <c r="C119" s="3"/>
      <c r="E119" s="30"/>
      <c r="F119" s="2"/>
      <c r="G119" s="75"/>
      <c r="H119" s="15"/>
      <c r="J119" s="71"/>
      <c r="K119" s="3"/>
      <c r="L119" s="16"/>
      <c r="M119" s="17"/>
      <c r="P119" s="71"/>
      <c r="Q119" s="3"/>
      <c r="R119" s="2"/>
      <c r="S119" s="71"/>
      <c r="T119" s="2"/>
      <c r="U119" s="3"/>
      <c r="V119" s="2"/>
      <c r="W119" s="71"/>
      <c r="X119" s="2"/>
      <c r="Y119" s="2"/>
      <c r="Z119" s="2"/>
      <c r="AA119" s="2"/>
      <c r="AB119" s="3"/>
    </row>
    <row r="120" spans="3:28" ht="15.75" customHeight="1">
      <c r="C120" s="3"/>
      <c r="E120" s="30"/>
      <c r="F120" s="2"/>
      <c r="G120" s="75"/>
      <c r="H120" s="15"/>
      <c r="J120" s="71"/>
      <c r="K120" s="3"/>
      <c r="L120" s="16"/>
      <c r="M120" s="17"/>
      <c r="P120" s="71"/>
      <c r="Q120" s="3"/>
      <c r="R120" s="2"/>
      <c r="S120" s="71"/>
      <c r="T120" s="2"/>
      <c r="U120" s="3"/>
      <c r="V120" s="2"/>
      <c r="W120" s="71"/>
      <c r="X120" s="2"/>
      <c r="Y120" s="2"/>
      <c r="Z120" s="2"/>
      <c r="AA120" s="2"/>
      <c r="AB120" s="3"/>
    </row>
    <row r="121" spans="3:28" ht="15.75" customHeight="1">
      <c r="C121" s="3"/>
      <c r="E121" s="30"/>
      <c r="F121" s="2"/>
      <c r="G121" s="75"/>
      <c r="H121" s="15"/>
      <c r="J121" s="71"/>
      <c r="K121" s="3"/>
      <c r="L121" s="16"/>
      <c r="M121" s="17"/>
      <c r="P121" s="71"/>
      <c r="Q121" s="3"/>
      <c r="R121" s="2"/>
      <c r="S121" s="71"/>
      <c r="T121" s="2"/>
      <c r="U121" s="3"/>
      <c r="V121" s="2"/>
      <c r="W121" s="71"/>
      <c r="X121" s="2"/>
      <c r="Y121" s="2"/>
      <c r="Z121" s="2"/>
      <c r="AA121" s="2"/>
      <c r="AB121" s="3"/>
    </row>
    <row r="122" spans="3:28" ht="15.75" customHeight="1">
      <c r="C122" s="3"/>
      <c r="E122" s="30"/>
      <c r="F122" s="2"/>
      <c r="G122" s="75"/>
      <c r="H122" s="15"/>
      <c r="J122" s="71"/>
      <c r="K122" s="3"/>
      <c r="L122" s="16"/>
      <c r="M122" s="17"/>
      <c r="P122" s="71"/>
      <c r="Q122" s="3"/>
      <c r="R122" s="2"/>
      <c r="S122" s="71"/>
      <c r="T122" s="2"/>
      <c r="U122" s="3"/>
      <c r="V122" s="2"/>
      <c r="W122" s="71"/>
      <c r="X122" s="2"/>
      <c r="Y122" s="2"/>
      <c r="Z122" s="2"/>
      <c r="AA122" s="2"/>
      <c r="AB122" s="3"/>
    </row>
    <row r="123" spans="3:28" ht="15.75" customHeight="1">
      <c r="C123" s="3"/>
      <c r="E123" s="30"/>
      <c r="F123" s="2"/>
      <c r="G123" s="75"/>
      <c r="H123" s="15"/>
      <c r="J123" s="71"/>
      <c r="K123" s="3"/>
      <c r="L123" s="16"/>
      <c r="M123" s="17"/>
      <c r="P123" s="71"/>
      <c r="Q123" s="3"/>
      <c r="R123" s="2"/>
      <c r="S123" s="71"/>
      <c r="T123" s="2"/>
      <c r="U123" s="3"/>
      <c r="V123" s="2"/>
      <c r="W123" s="71"/>
      <c r="X123" s="2"/>
      <c r="Y123" s="2"/>
      <c r="Z123" s="2"/>
      <c r="AA123" s="2"/>
      <c r="AB123" s="3"/>
    </row>
    <row r="124" spans="3:28" ht="15.75" customHeight="1">
      <c r="C124" s="3"/>
      <c r="E124" s="30"/>
      <c r="F124" s="2"/>
      <c r="G124" s="75"/>
      <c r="H124" s="15"/>
      <c r="J124" s="71"/>
      <c r="K124" s="3"/>
      <c r="L124" s="16"/>
      <c r="M124" s="17"/>
      <c r="P124" s="71"/>
      <c r="Q124" s="3"/>
      <c r="R124" s="2"/>
      <c r="S124" s="71"/>
      <c r="T124" s="2"/>
      <c r="U124" s="3"/>
      <c r="V124" s="2"/>
      <c r="W124" s="71"/>
      <c r="X124" s="2"/>
      <c r="Y124" s="2"/>
      <c r="Z124" s="2"/>
      <c r="AA124" s="2"/>
      <c r="AB124" s="3"/>
    </row>
    <row r="125" spans="3:28" ht="15.75" customHeight="1">
      <c r="C125" s="3"/>
      <c r="E125" s="30"/>
      <c r="F125" s="2"/>
      <c r="G125" s="75"/>
      <c r="H125" s="15"/>
      <c r="J125" s="71"/>
      <c r="K125" s="3"/>
      <c r="L125" s="16"/>
      <c r="M125" s="17"/>
      <c r="P125" s="71"/>
      <c r="Q125" s="3"/>
      <c r="R125" s="2"/>
      <c r="S125" s="71"/>
      <c r="T125" s="2"/>
      <c r="U125" s="3"/>
      <c r="V125" s="2"/>
      <c r="W125" s="71"/>
      <c r="X125" s="2"/>
      <c r="Y125" s="2"/>
      <c r="Z125" s="2"/>
      <c r="AA125" s="2"/>
      <c r="AB125" s="3"/>
    </row>
    <row r="126" spans="3:28" ht="15.75" customHeight="1">
      <c r="C126" s="3"/>
      <c r="E126" s="30"/>
      <c r="F126" s="2"/>
      <c r="G126" s="75"/>
      <c r="H126" s="15"/>
      <c r="J126" s="71"/>
      <c r="K126" s="3"/>
      <c r="L126" s="16"/>
      <c r="M126" s="17"/>
      <c r="P126" s="71"/>
      <c r="Q126" s="3"/>
      <c r="R126" s="2"/>
      <c r="S126" s="71"/>
      <c r="T126" s="2"/>
      <c r="U126" s="3"/>
      <c r="V126" s="2"/>
      <c r="W126" s="71"/>
      <c r="X126" s="2"/>
      <c r="Y126" s="2"/>
      <c r="Z126" s="2"/>
      <c r="AA126" s="2"/>
      <c r="AB126" s="3"/>
    </row>
    <row r="127" spans="3:28" ht="15.75" customHeight="1">
      <c r="C127" s="3"/>
      <c r="E127" s="30"/>
      <c r="F127" s="2"/>
      <c r="G127" s="75"/>
      <c r="H127" s="15"/>
      <c r="J127" s="71"/>
      <c r="K127" s="3"/>
      <c r="L127" s="16"/>
      <c r="M127" s="17"/>
      <c r="P127" s="71"/>
      <c r="Q127" s="3"/>
      <c r="R127" s="2"/>
      <c r="S127" s="71"/>
      <c r="T127" s="2"/>
      <c r="U127" s="3"/>
      <c r="V127" s="2"/>
      <c r="W127" s="71"/>
      <c r="X127" s="2"/>
      <c r="Y127" s="2"/>
      <c r="Z127" s="2"/>
      <c r="AA127" s="2"/>
      <c r="AB127" s="3"/>
    </row>
    <row r="128" spans="3:28" ht="15.75" customHeight="1">
      <c r="C128" s="3"/>
      <c r="E128" s="30"/>
      <c r="F128" s="2"/>
      <c r="G128" s="75"/>
      <c r="H128" s="15"/>
      <c r="J128" s="71"/>
      <c r="K128" s="3"/>
      <c r="L128" s="16"/>
      <c r="M128" s="17"/>
      <c r="P128" s="71"/>
      <c r="Q128" s="3"/>
      <c r="R128" s="2"/>
      <c r="S128" s="71"/>
      <c r="T128" s="2"/>
      <c r="U128" s="3"/>
      <c r="V128" s="2"/>
      <c r="W128" s="71"/>
      <c r="X128" s="2"/>
      <c r="Y128" s="2"/>
      <c r="Z128" s="2"/>
      <c r="AA128" s="2"/>
      <c r="AB128" s="3"/>
    </row>
    <row r="129" spans="3:28" ht="15.75" customHeight="1">
      <c r="C129" s="3"/>
      <c r="E129" s="30"/>
      <c r="F129" s="2"/>
      <c r="G129" s="75"/>
      <c r="H129" s="15"/>
      <c r="J129" s="71"/>
      <c r="K129" s="3"/>
      <c r="L129" s="16"/>
      <c r="M129" s="17"/>
      <c r="P129" s="71"/>
      <c r="Q129" s="3"/>
      <c r="R129" s="2"/>
      <c r="S129" s="71"/>
      <c r="T129" s="2"/>
      <c r="U129" s="3"/>
      <c r="V129" s="2"/>
      <c r="W129" s="71"/>
      <c r="X129" s="2"/>
      <c r="Y129" s="2"/>
      <c r="Z129" s="2"/>
      <c r="AA129" s="2"/>
      <c r="AB129" s="3"/>
    </row>
    <row r="130" spans="3:28" ht="15.75" customHeight="1">
      <c r="C130" s="3"/>
      <c r="E130" s="30"/>
      <c r="F130" s="2"/>
      <c r="G130" s="75"/>
      <c r="H130" s="15"/>
      <c r="J130" s="71"/>
      <c r="K130" s="3"/>
      <c r="L130" s="16"/>
      <c r="M130" s="17"/>
      <c r="P130" s="71"/>
      <c r="Q130" s="3"/>
      <c r="R130" s="2"/>
      <c r="S130" s="71"/>
      <c r="T130" s="2"/>
      <c r="U130" s="3"/>
      <c r="V130" s="2"/>
      <c r="W130" s="71"/>
      <c r="X130" s="2"/>
      <c r="Y130" s="2"/>
      <c r="Z130" s="2"/>
      <c r="AA130" s="2"/>
      <c r="AB130" s="3"/>
    </row>
    <row r="131" spans="3:28" ht="15.75" customHeight="1">
      <c r="C131" s="3"/>
      <c r="E131" s="30"/>
      <c r="F131" s="2"/>
      <c r="G131" s="75"/>
      <c r="H131" s="15"/>
      <c r="J131" s="71"/>
      <c r="K131" s="3"/>
      <c r="L131" s="16"/>
      <c r="M131" s="17"/>
      <c r="P131" s="71"/>
      <c r="Q131" s="3"/>
      <c r="R131" s="2"/>
      <c r="S131" s="71"/>
      <c r="T131" s="2"/>
      <c r="U131" s="3"/>
      <c r="V131" s="2"/>
      <c r="W131" s="71"/>
      <c r="X131" s="2"/>
      <c r="Y131" s="2"/>
      <c r="Z131" s="2"/>
      <c r="AA131" s="2"/>
      <c r="AB131" s="3"/>
    </row>
    <row r="132" spans="3:28" ht="15.75" customHeight="1">
      <c r="C132" s="3"/>
      <c r="E132" s="30"/>
      <c r="F132" s="2"/>
      <c r="G132" s="75"/>
      <c r="H132" s="15"/>
      <c r="J132" s="71"/>
      <c r="K132" s="3"/>
      <c r="L132" s="16"/>
      <c r="M132" s="17"/>
      <c r="P132" s="71"/>
      <c r="Q132" s="3"/>
      <c r="R132" s="2"/>
      <c r="S132" s="71"/>
      <c r="T132" s="2"/>
      <c r="U132" s="3"/>
      <c r="V132" s="2"/>
      <c r="W132" s="71"/>
      <c r="X132" s="2"/>
      <c r="Y132" s="2"/>
      <c r="Z132" s="2"/>
      <c r="AA132" s="2"/>
      <c r="AB132" s="3"/>
    </row>
    <row r="133" spans="3:28" ht="15.75" customHeight="1">
      <c r="C133" s="3"/>
      <c r="E133" s="30"/>
      <c r="F133" s="2"/>
      <c r="G133" s="75"/>
      <c r="H133" s="15"/>
      <c r="J133" s="71"/>
      <c r="K133" s="3"/>
      <c r="L133" s="16"/>
      <c r="M133" s="17"/>
      <c r="P133" s="71"/>
      <c r="Q133" s="3"/>
      <c r="R133" s="2"/>
      <c r="S133" s="71"/>
      <c r="T133" s="2"/>
      <c r="U133" s="3"/>
      <c r="V133" s="2"/>
      <c r="W133" s="71"/>
      <c r="X133" s="2"/>
      <c r="Y133" s="2"/>
      <c r="Z133" s="2"/>
      <c r="AA133" s="2"/>
      <c r="AB133" s="3"/>
    </row>
    <row r="134" spans="3:28" ht="15.75" customHeight="1">
      <c r="C134" s="3"/>
      <c r="E134" s="30"/>
      <c r="F134" s="2"/>
      <c r="G134" s="75"/>
      <c r="H134" s="15"/>
      <c r="J134" s="71"/>
      <c r="K134" s="3"/>
      <c r="L134" s="16"/>
      <c r="M134" s="17"/>
      <c r="P134" s="71"/>
      <c r="Q134" s="3"/>
      <c r="R134" s="2"/>
      <c r="S134" s="71"/>
      <c r="T134" s="2"/>
      <c r="U134" s="3"/>
      <c r="V134" s="2"/>
      <c r="W134" s="71"/>
      <c r="X134" s="2"/>
      <c r="Y134" s="2"/>
      <c r="Z134" s="2"/>
      <c r="AA134" s="2"/>
      <c r="AB134" s="3"/>
    </row>
    <row r="135" spans="3:28" ht="15.75" customHeight="1">
      <c r="C135" s="3"/>
      <c r="E135" s="30"/>
      <c r="F135" s="2"/>
      <c r="G135" s="75"/>
      <c r="H135" s="15"/>
      <c r="J135" s="71"/>
      <c r="K135" s="3"/>
      <c r="L135" s="16"/>
      <c r="M135" s="17"/>
      <c r="P135" s="71"/>
      <c r="Q135" s="3"/>
      <c r="R135" s="2"/>
      <c r="S135" s="71"/>
      <c r="T135" s="2"/>
      <c r="U135" s="3"/>
      <c r="V135" s="2"/>
      <c r="W135" s="71"/>
      <c r="X135" s="2"/>
      <c r="Y135" s="2"/>
      <c r="Z135" s="2"/>
      <c r="AA135" s="2"/>
      <c r="AB135" s="3"/>
    </row>
    <row r="136" spans="3:28" ht="15.75" customHeight="1">
      <c r="C136" s="3"/>
      <c r="E136" s="30"/>
      <c r="F136" s="2"/>
      <c r="G136" s="75"/>
      <c r="H136" s="15"/>
      <c r="J136" s="71"/>
      <c r="K136" s="3"/>
      <c r="L136" s="16"/>
      <c r="M136" s="17"/>
      <c r="P136" s="71"/>
      <c r="Q136" s="3"/>
      <c r="R136" s="2"/>
      <c r="S136" s="71"/>
      <c r="T136" s="2"/>
      <c r="U136" s="3"/>
      <c r="V136" s="2"/>
      <c r="W136" s="71"/>
      <c r="X136" s="2"/>
      <c r="Y136" s="2"/>
      <c r="Z136" s="2"/>
      <c r="AA136" s="2"/>
      <c r="AB136" s="3"/>
    </row>
    <row r="137" spans="3:28" ht="15.75" customHeight="1">
      <c r="C137" s="3"/>
      <c r="E137" s="30"/>
      <c r="F137" s="2"/>
      <c r="G137" s="75"/>
      <c r="H137" s="15"/>
      <c r="J137" s="71"/>
      <c r="K137" s="3"/>
      <c r="L137" s="16"/>
      <c r="M137" s="17"/>
      <c r="P137" s="71"/>
      <c r="Q137" s="3"/>
      <c r="R137" s="2"/>
      <c r="S137" s="71"/>
      <c r="T137" s="2"/>
      <c r="U137" s="3"/>
      <c r="V137" s="2"/>
      <c r="W137" s="71"/>
      <c r="X137" s="2"/>
      <c r="Y137" s="2"/>
      <c r="Z137" s="2"/>
      <c r="AA137" s="2"/>
      <c r="AB137" s="3"/>
    </row>
    <row r="138" spans="3:28" ht="15.75" customHeight="1">
      <c r="C138" s="3"/>
      <c r="E138" s="30"/>
      <c r="F138" s="2"/>
      <c r="G138" s="75"/>
      <c r="H138" s="15"/>
      <c r="J138" s="71"/>
      <c r="K138" s="3"/>
      <c r="L138" s="16"/>
      <c r="M138" s="17"/>
      <c r="P138" s="71"/>
      <c r="Q138" s="3"/>
      <c r="R138" s="2"/>
      <c r="S138" s="71"/>
      <c r="T138" s="2"/>
      <c r="U138" s="3"/>
      <c r="V138" s="2"/>
      <c r="W138" s="71"/>
      <c r="X138" s="2"/>
      <c r="Y138" s="2"/>
      <c r="Z138" s="2"/>
      <c r="AA138" s="2"/>
      <c r="AB138" s="3"/>
    </row>
    <row r="139" spans="3:28" ht="15.75" customHeight="1">
      <c r="C139" s="3"/>
      <c r="E139" s="30"/>
      <c r="F139" s="2"/>
      <c r="G139" s="75"/>
      <c r="H139" s="15"/>
      <c r="J139" s="71"/>
      <c r="K139" s="3"/>
      <c r="L139" s="16"/>
      <c r="M139" s="17"/>
      <c r="P139" s="71"/>
      <c r="Q139" s="3"/>
      <c r="R139" s="2"/>
      <c r="S139" s="71"/>
      <c r="T139" s="2"/>
      <c r="U139" s="3"/>
      <c r="V139" s="2"/>
      <c r="W139" s="71"/>
      <c r="X139" s="2"/>
      <c r="Y139" s="2"/>
      <c r="Z139" s="2"/>
      <c r="AA139" s="2"/>
      <c r="AB139" s="3"/>
    </row>
    <row r="140" spans="3:28" ht="15.75" customHeight="1">
      <c r="C140" s="3"/>
      <c r="E140" s="30"/>
      <c r="F140" s="2"/>
      <c r="G140" s="75"/>
      <c r="H140" s="15"/>
      <c r="J140" s="71"/>
      <c r="K140" s="3"/>
      <c r="L140" s="16"/>
      <c r="M140" s="17"/>
      <c r="P140" s="71"/>
      <c r="Q140" s="3"/>
      <c r="R140" s="2"/>
      <c r="S140" s="71"/>
      <c r="T140" s="2"/>
      <c r="U140" s="3"/>
      <c r="V140" s="2"/>
      <c r="W140" s="71"/>
      <c r="X140" s="2"/>
      <c r="Y140" s="2"/>
      <c r="Z140" s="2"/>
      <c r="AA140" s="2"/>
      <c r="AB140" s="3"/>
    </row>
    <row r="141" spans="3:28" ht="15.75" customHeight="1">
      <c r="C141" s="3"/>
      <c r="E141" s="30"/>
      <c r="F141" s="2"/>
      <c r="G141" s="75"/>
      <c r="H141" s="15"/>
      <c r="J141" s="71"/>
      <c r="K141" s="3"/>
      <c r="L141" s="16"/>
      <c r="M141" s="17"/>
      <c r="P141" s="71"/>
      <c r="Q141" s="3"/>
      <c r="R141" s="2"/>
      <c r="S141" s="71"/>
      <c r="T141" s="2"/>
      <c r="U141" s="3"/>
      <c r="V141" s="2"/>
      <c r="W141" s="71"/>
      <c r="X141" s="2"/>
      <c r="Y141" s="2"/>
      <c r="Z141" s="2"/>
      <c r="AA141" s="2"/>
      <c r="AB141" s="3"/>
    </row>
    <row r="142" spans="3:28" ht="15.75" customHeight="1">
      <c r="C142" s="3"/>
      <c r="E142" s="30"/>
      <c r="F142" s="2"/>
      <c r="G142" s="75"/>
      <c r="H142" s="15"/>
      <c r="J142" s="71"/>
      <c r="K142" s="3"/>
      <c r="L142" s="16"/>
      <c r="M142" s="17"/>
      <c r="P142" s="71"/>
      <c r="Q142" s="3"/>
      <c r="R142" s="2"/>
      <c r="S142" s="71"/>
      <c r="T142" s="2"/>
      <c r="U142" s="3"/>
      <c r="V142" s="2"/>
      <c r="W142" s="71"/>
      <c r="X142" s="2"/>
      <c r="Y142" s="2"/>
      <c r="Z142" s="2"/>
      <c r="AA142" s="2"/>
      <c r="AB142" s="3"/>
    </row>
    <row r="143" spans="3:28" ht="15.75" customHeight="1">
      <c r="C143" s="3"/>
      <c r="E143" s="30"/>
      <c r="F143" s="2"/>
      <c r="G143" s="75"/>
      <c r="H143" s="15"/>
      <c r="J143" s="71"/>
      <c r="K143" s="3"/>
      <c r="L143" s="16"/>
      <c r="M143" s="17"/>
      <c r="P143" s="71"/>
      <c r="Q143" s="3"/>
      <c r="R143" s="2"/>
      <c r="S143" s="71"/>
      <c r="T143" s="2"/>
      <c r="U143" s="3"/>
      <c r="V143" s="2"/>
      <c r="W143" s="71"/>
      <c r="X143" s="2"/>
      <c r="Y143" s="2"/>
      <c r="Z143" s="2"/>
      <c r="AA143" s="2"/>
      <c r="AB143" s="3"/>
    </row>
    <row r="144" spans="3:28" ht="15.75" customHeight="1">
      <c r="C144" s="3"/>
      <c r="E144" s="30"/>
      <c r="F144" s="2"/>
      <c r="G144" s="75"/>
      <c r="H144" s="15"/>
      <c r="J144" s="71"/>
      <c r="K144" s="3"/>
      <c r="L144" s="16"/>
      <c r="M144" s="17"/>
      <c r="P144" s="71"/>
      <c r="Q144" s="3"/>
      <c r="R144" s="2"/>
      <c r="S144" s="71"/>
      <c r="T144" s="2"/>
      <c r="U144" s="3"/>
      <c r="V144" s="2"/>
      <c r="W144" s="71"/>
      <c r="X144" s="2"/>
      <c r="Y144" s="2"/>
      <c r="Z144" s="2"/>
      <c r="AA144" s="2"/>
      <c r="AB144" s="3"/>
    </row>
    <row r="145" spans="1:28" ht="15.75" customHeight="1">
      <c r="C145" s="3"/>
      <c r="E145" s="30"/>
      <c r="F145" s="2"/>
      <c r="G145" s="75"/>
      <c r="H145" s="15"/>
      <c r="J145" s="71"/>
      <c r="K145" s="3"/>
      <c r="L145" s="16"/>
      <c r="M145" s="17"/>
      <c r="P145" s="71"/>
      <c r="Q145" s="3"/>
      <c r="R145" s="2"/>
      <c r="S145" s="71"/>
      <c r="T145" s="2"/>
      <c r="U145" s="3"/>
      <c r="V145" s="2"/>
      <c r="W145" s="71"/>
      <c r="X145" s="2"/>
      <c r="Y145" s="2"/>
      <c r="Z145" s="2"/>
      <c r="AA145" s="2"/>
      <c r="AB145" s="3"/>
    </row>
    <row r="146" spans="1:28" ht="15.75" customHeight="1">
      <c r="C146" s="3"/>
      <c r="E146" s="30"/>
      <c r="F146" s="2"/>
      <c r="G146" s="75"/>
      <c r="H146" s="15"/>
      <c r="J146" s="71"/>
      <c r="K146" s="3"/>
      <c r="L146" s="16"/>
      <c r="M146" s="17"/>
      <c r="P146" s="71"/>
      <c r="Q146" s="3"/>
      <c r="R146" s="2"/>
      <c r="S146" s="71"/>
      <c r="T146" s="2"/>
      <c r="U146" s="3"/>
      <c r="V146" s="2"/>
      <c r="W146" s="71"/>
      <c r="X146" s="2"/>
      <c r="Y146" s="2"/>
      <c r="Z146" s="2"/>
      <c r="AA146" s="2"/>
      <c r="AB146" s="3"/>
    </row>
    <row r="147" spans="1:28" ht="15.75" customHeight="1">
      <c r="C147" s="3"/>
      <c r="E147" s="30"/>
      <c r="F147" s="2"/>
      <c r="G147" s="75"/>
      <c r="H147" s="15"/>
      <c r="J147" s="71"/>
      <c r="K147" s="3"/>
      <c r="L147" s="16"/>
      <c r="M147" s="17"/>
      <c r="P147" s="71"/>
      <c r="Q147" s="3"/>
      <c r="R147" s="2"/>
      <c r="S147" s="71"/>
      <c r="T147" s="2"/>
      <c r="U147" s="3"/>
      <c r="V147" s="2"/>
      <c r="W147" s="71"/>
      <c r="X147" s="2"/>
      <c r="Y147" s="2"/>
      <c r="Z147" s="2"/>
      <c r="AA147" s="2"/>
      <c r="AB147" s="3"/>
    </row>
    <row r="148" spans="1:28" ht="15.75" customHeight="1">
      <c r="C148" s="3"/>
      <c r="E148" s="30"/>
      <c r="F148" s="2"/>
      <c r="G148" s="75"/>
      <c r="H148" s="15"/>
      <c r="J148" s="71"/>
      <c r="K148" s="3"/>
      <c r="L148" s="16"/>
      <c r="M148" s="17"/>
      <c r="P148" s="71"/>
      <c r="Q148" s="3"/>
      <c r="R148" s="2"/>
      <c r="S148" s="71"/>
      <c r="T148" s="2"/>
      <c r="U148" s="3"/>
      <c r="V148" s="2"/>
      <c r="W148" s="71"/>
      <c r="X148" s="2"/>
      <c r="Y148" s="2"/>
      <c r="Z148" s="2"/>
      <c r="AA148" s="2"/>
      <c r="AB148" s="3"/>
    </row>
    <row r="149" spans="1:28" ht="15.75" customHeight="1">
      <c r="C149" s="3"/>
      <c r="E149" s="30"/>
      <c r="F149" s="2"/>
      <c r="G149" s="75"/>
      <c r="H149" s="15"/>
      <c r="J149" s="71"/>
      <c r="K149" s="3"/>
      <c r="L149" s="16"/>
      <c r="M149" s="17"/>
      <c r="P149" s="71"/>
      <c r="Q149" s="3"/>
      <c r="R149" s="2"/>
      <c r="S149" s="71"/>
      <c r="T149" s="2"/>
      <c r="U149" s="3"/>
      <c r="V149" s="2"/>
      <c r="W149" s="71"/>
      <c r="X149" s="2"/>
      <c r="Y149" s="2"/>
      <c r="Z149" s="2"/>
      <c r="AA149" s="2"/>
      <c r="AB149" s="3"/>
    </row>
    <row r="150" spans="1:28" ht="15.75" customHeight="1">
      <c r="C150" s="3"/>
      <c r="E150" s="30"/>
      <c r="F150" s="2"/>
      <c r="G150" s="75"/>
      <c r="H150" s="15"/>
      <c r="J150" s="71"/>
      <c r="K150" s="3"/>
      <c r="L150" s="16"/>
      <c r="M150" s="17"/>
      <c r="P150" s="71"/>
      <c r="Q150" s="3"/>
      <c r="R150" s="2"/>
      <c r="S150" s="71"/>
      <c r="T150" s="2"/>
      <c r="U150" s="3"/>
      <c r="V150" s="2"/>
      <c r="W150" s="71"/>
      <c r="X150" s="2"/>
      <c r="Y150" s="2"/>
      <c r="Z150" s="2"/>
      <c r="AA150" s="2"/>
      <c r="AB150" s="3"/>
    </row>
    <row r="151" spans="1:28" ht="15.75" customHeight="1">
      <c r="C151" s="3"/>
      <c r="E151" s="30"/>
      <c r="F151" s="2"/>
      <c r="G151" s="75"/>
      <c r="H151" s="15"/>
      <c r="J151" s="71"/>
      <c r="K151" s="3"/>
      <c r="L151" s="16"/>
      <c r="M151" s="17"/>
      <c r="P151" s="71"/>
      <c r="Q151" s="3"/>
      <c r="R151" s="2"/>
      <c r="S151" s="71"/>
      <c r="T151" s="2"/>
      <c r="U151" s="3"/>
      <c r="V151" s="2"/>
      <c r="W151" s="71"/>
      <c r="X151" s="2"/>
      <c r="Y151" s="2"/>
      <c r="Z151" s="2"/>
      <c r="AA151" s="2"/>
      <c r="AB151" s="3"/>
    </row>
    <row r="152" spans="1:28" ht="15.75" customHeight="1">
      <c r="C152" s="3"/>
      <c r="E152" s="30"/>
      <c r="F152" s="2"/>
      <c r="G152" s="75"/>
      <c r="H152" s="15"/>
      <c r="J152" s="71"/>
      <c r="K152" s="3"/>
      <c r="L152" s="16"/>
      <c r="M152" s="17"/>
      <c r="P152" s="71"/>
      <c r="Q152" s="3"/>
      <c r="R152" s="2"/>
      <c r="S152" s="71"/>
      <c r="T152" s="2"/>
      <c r="U152" s="3"/>
      <c r="V152" s="2"/>
      <c r="W152" s="71"/>
      <c r="X152" s="2"/>
      <c r="Y152" s="2"/>
      <c r="Z152" s="2"/>
      <c r="AA152" s="2"/>
      <c r="AB152" s="3"/>
    </row>
    <row r="153" spans="1:28" ht="15.75" customHeight="1">
      <c r="C153" s="3"/>
      <c r="E153" s="30"/>
      <c r="F153" s="2"/>
      <c r="G153" s="75"/>
      <c r="H153" s="15"/>
      <c r="J153" s="71"/>
      <c r="K153" s="3"/>
      <c r="L153" s="16"/>
      <c r="M153" s="17"/>
      <c r="P153" s="71"/>
      <c r="Q153" s="3"/>
      <c r="R153" s="2"/>
      <c r="S153" s="71"/>
      <c r="T153" s="2"/>
      <c r="U153" s="3"/>
      <c r="V153" s="2"/>
      <c r="W153" s="71"/>
      <c r="X153" s="2"/>
      <c r="Y153" s="2"/>
      <c r="Z153" s="2"/>
      <c r="AA153" s="2"/>
      <c r="AB153" s="3"/>
    </row>
    <row r="154" spans="1:28" ht="15.75" customHeight="1">
      <c r="C154" s="3"/>
      <c r="E154" s="30"/>
      <c r="F154" s="2"/>
      <c r="G154" s="75"/>
      <c r="H154" s="15"/>
      <c r="J154" s="71"/>
      <c r="K154" s="3"/>
      <c r="L154" s="16"/>
      <c r="M154" s="17"/>
      <c r="P154" s="71"/>
      <c r="Q154" s="3"/>
      <c r="R154" s="2"/>
      <c r="S154" s="71"/>
      <c r="T154" s="2"/>
      <c r="U154" s="3"/>
      <c r="V154" s="2"/>
      <c r="W154" s="71"/>
      <c r="X154" s="2"/>
      <c r="Y154" s="2"/>
      <c r="Z154" s="2"/>
      <c r="AA154" s="2"/>
      <c r="AB154" s="3"/>
    </row>
    <row r="155" spans="1:28" ht="15.75" customHeight="1">
      <c r="C155" s="3"/>
      <c r="E155" s="30"/>
      <c r="F155" s="2"/>
      <c r="G155" s="75"/>
      <c r="H155" s="15"/>
      <c r="J155" s="71"/>
      <c r="K155" s="3"/>
      <c r="L155" s="16"/>
      <c r="M155" s="17"/>
      <c r="P155" s="71"/>
      <c r="Q155" s="3"/>
      <c r="R155" s="2"/>
      <c r="S155" s="71"/>
      <c r="T155" s="2"/>
      <c r="U155" s="3"/>
      <c r="V155" s="2"/>
      <c r="W155" s="71"/>
      <c r="X155" s="2"/>
      <c r="Y155" s="2"/>
      <c r="Z155" s="2"/>
      <c r="AA155" s="2"/>
      <c r="AB155" s="3"/>
    </row>
    <row r="156" spans="1:28" ht="15.75" customHeight="1">
      <c r="A156" s="2"/>
      <c r="B156" s="70"/>
      <c r="C156" s="68"/>
      <c r="D156" s="31"/>
      <c r="E156" s="32"/>
      <c r="F156" s="70"/>
      <c r="G156" s="19"/>
      <c r="H156" s="20"/>
      <c r="J156" s="67"/>
      <c r="K156" s="68"/>
      <c r="L156" s="21"/>
      <c r="M156" s="22"/>
      <c r="P156" s="67"/>
      <c r="Q156" s="68"/>
      <c r="R156" s="2"/>
      <c r="S156" s="67"/>
      <c r="T156" s="70"/>
      <c r="U156" s="68"/>
      <c r="V156" s="2"/>
      <c r="W156" s="67"/>
      <c r="X156" s="70"/>
      <c r="Y156" s="70"/>
      <c r="Z156" s="70"/>
      <c r="AA156" s="70"/>
      <c r="AB156" s="68"/>
    </row>
    <row r="157" spans="1:28" ht="15.75" customHeight="1"/>
    <row r="158" spans="1:28" ht="15.75" customHeight="1"/>
    <row r="159" spans="1:28" ht="15.75" customHeight="1"/>
    <row r="160" spans="1:28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B58:AB86" xr:uid="{00000000-0009-0000-0000-000001000000}"/>
  <conditionalFormatting sqref="AB58:AB156">
    <cfRule type="cellIs" dxfId="32" priority="1" operator="between">
      <formula>0.92</formula>
      <formula>1.08</formula>
    </cfRule>
  </conditionalFormatting>
  <conditionalFormatting sqref="AB58:AB156">
    <cfRule type="cellIs" dxfId="31" priority="2" operator="lessThan">
      <formula>0.92</formula>
    </cfRule>
  </conditionalFormatting>
  <conditionalFormatting sqref="AB58:AB156">
    <cfRule type="cellIs" dxfId="30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AE1000"/>
  <sheetViews>
    <sheetView topLeftCell="A66" workbookViewId="0">
      <selection activeCell="A75" sqref="A75:B81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-6.3257099999999997E-2</v>
      </c>
      <c r="Z6" s="65" t="s">
        <v>9</v>
      </c>
      <c r="AA6" s="69">
        <f>MAX(R58:R156)</f>
        <v>1589.5825005224883</v>
      </c>
      <c r="AB6" s="69" t="s">
        <v>10</v>
      </c>
      <c r="AC6" s="66">
        <f>34*AA8*((ABS(T6-T7))/(T8+273.15))</f>
        <v>4.2478052948961311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1.1103000000000001</v>
      </c>
      <c r="Z7" s="71" t="s">
        <v>13</v>
      </c>
      <c r="AA7" s="2">
        <f>-237.02+1.3863*AA6</f>
        <v>1966.6182204743259</v>
      </c>
      <c r="AB7" s="2" t="s">
        <v>14</v>
      </c>
      <c r="AC7" s="3">
        <f>ABS(W8-AC6)</f>
        <v>1.4494927326639875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5.6972980275601186</v>
      </c>
      <c r="Z8" s="67" t="s">
        <v>23</v>
      </c>
      <c r="AA8" s="70">
        <f>ABS(AA7/AA6)</f>
        <v>1.2371916649987702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10.546130645700153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30719.82557587597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42117.284211575665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90.578875352722903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112.86958116461388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18.8293</v>
      </c>
      <c r="AB17" s="2"/>
      <c r="AC17" s="3"/>
    </row>
    <row r="18" spans="26:31">
      <c r="Z18" s="71" t="s">
        <v>28</v>
      </c>
      <c r="AA18" s="11">
        <v>19.285699999999999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1.1974288337924666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71" si="1">1/(273.15+B58)</f>
        <v>2.7488386156848729E-3</v>
      </c>
      <c r="B58" s="82">
        <v>90.640000000000043</v>
      </c>
      <c r="C58" s="83">
        <v>1</v>
      </c>
      <c r="D58" s="84">
        <v>4.5999999999999999E-3</v>
      </c>
      <c r="E58" s="85">
        <v>0.2198</v>
      </c>
      <c r="F58" s="75">
        <f t="shared" ref="F58:F71" si="2">(10^($B$10-($C$10/($D$10+273.15+B58))))</f>
        <v>2.1187273343741144</v>
      </c>
      <c r="G58" s="15">
        <f t="shared" ref="G58:G71" si="3">(C58*E58)/(F58*D58)</f>
        <v>22.552504949754404</v>
      </c>
      <c r="I58" s="86">
        <f t="shared" ref="I58:J58" si="4">1-D58</f>
        <v>0.99539999999999995</v>
      </c>
      <c r="J58" s="33">
        <f t="shared" si="4"/>
        <v>0.7802</v>
      </c>
      <c r="K58" s="16">
        <f t="shared" ref="K58:K71" si="5">(10^($K$10-($L$10/($M$10+273.15+B58))))</f>
        <v>0.71824809936457568</v>
      </c>
      <c r="L58" s="17">
        <f t="shared" ref="L58:L71" si="6">(C58*J58)/(I58*K58)</f>
        <v>1.0912740402904162</v>
      </c>
      <c r="O58" s="71">
        <f t="shared" ref="O58:O71" si="7">LN(G58/L58)</f>
        <v>3.0285002860480961</v>
      </c>
      <c r="P58" s="3">
        <f t="shared" ref="P58:P71" si="8">ABS(O58)</f>
        <v>3.0285002860480961</v>
      </c>
      <c r="Q58" s="2"/>
      <c r="R58" s="71">
        <f t="shared" ref="R58:R71" si="9">8.314*(273.15+B58)*((D58*LN(G58))+(I58*LN(L58)))</f>
        <v>306.31723330725748</v>
      </c>
      <c r="S58" s="2">
        <f t="shared" ref="S58:S71" si="10">LN(F58)</f>
        <v>0.75081559444886725</v>
      </c>
      <c r="T58" s="3">
        <f t="shared" ref="T58:T71" si="11">LN(K58)</f>
        <v>-0.33094022732940581</v>
      </c>
      <c r="U58" s="2"/>
      <c r="V58" s="71">
        <f t="shared" ref="V58:V71" si="12">8.314*(B58+273.15)*((D58*LN(G58))+(I58*LN(L58)))</f>
        <v>306.31723330725748</v>
      </c>
      <c r="W58" s="2">
        <f t="shared" ref="W58:W71" si="13">(D58*LN(E58/D58))+(I58*LN(J58/I58))</f>
        <v>-0.22468719125589637</v>
      </c>
      <c r="X58" s="2">
        <f t="shared" ref="X58:X71" si="14">(D58*$AA$13)+(I58*$AA$14)</f>
        <v>112.76704391787918</v>
      </c>
      <c r="Y58" s="2">
        <f t="shared" ref="Y58:Y71" si="15">(V58-8.314*(B58+273.15)*W58)/X58</f>
        <v>8.7427572529033633</v>
      </c>
      <c r="Z58" s="34">
        <f t="shared" ref="Z58:Z71" si="16">(((($T$6+273.15)*D58*$AA$13)+(($T$7+273.15)*I58*$AA$14))/X58)-(B58+273.15)</f>
        <v>9.2343734373716302</v>
      </c>
      <c r="AA58" s="3">
        <f t="shared" ref="AA58:AA71" si="17">Z58/Y58</f>
        <v>1.0562312517947363</v>
      </c>
    </row>
    <row r="59" spans="1:27" ht="15.75" customHeight="1">
      <c r="A59" s="2">
        <f t="shared" si="1"/>
        <v>2.8033977180342575E-3</v>
      </c>
      <c r="B59" s="87">
        <v>83.56</v>
      </c>
      <c r="C59" s="35">
        <v>1</v>
      </c>
      <c r="D59" s="36">
        <v>1.0200000000000001E-2</v>
      </c>
      <c r="E59" s="37">
        <v>0.42480000000000001</v>
      </c>
      <c r="F59" s="75">
        <f t="shared" si="2"/>
        <v>1.7352800058861964</v>
      </c>
      <c r="G59" s="15">
        <f t="shared" si="3"/>
        <v>24.000195174415399</v>
      </c>
      <c r="I59" s="86">
        <f t="shared" ref="I59:J59" si="18">1-D59</f>
        <v>0.98980000000000001</v>
      </c>
      <c r="J59" s="33">
        <f t="shared" si="18"/>
        <v>0.57519999999999993</v>
      </c>
      <c r="K59" s="16">
        <f t="shared" si="5"/>
        <v>0.54622646869085001</v>
      </c>
      <c r="L59" s="17">
        <f t="shared" si="6"/>
        <v>1.0638948015425733</v>
      </c>
      <c r="O59" s="71">
        <f t="shared" si="7"/>
        <v>3.1161254472814317</v>
      </c>
      <c r="P59" s="3">
        <f t="shared" si="8"/>
        <v>3.1161254472814317</v>
      </c>
      <c r="Q59" s="2"/>
      <c r="R59" s="71">
        <f t="shared" si="9"/>
        <v>277.9471304690839</v>
      </c>
      <c r="S59" s="2">
        <f t="shared" si="10"/>
        <v>0.55116878705531658</v>
      </c>
      <c r="T59" s="3">
        <f t="shared" si="11"/>
        <v>-0.60472161141170444</v>
      </c>
      <c r="U59" s="2"/>
      <c r="V59" s="71">
        <f t="shared" si="12"/>
        <v>277.9471304690839</v>
      </c>
      <c r="W59" s="2">
        <f t="shared" si="13"/>
        <v>-0.49921053448431457</v>
      </c>
      <c r="X59" s="2">
        <f t="shared" si="14"/>
        <v>112.6422159653326</v>
      </c>
      <c r="Y59" s="2">
        <f t="shared" si="15"/>
        <v>15.610925955512323</v>
      </c>
      <c r="Z59" s="34">
        <f t="shared" si="16"/>
        <v>16.16112805396159</v>
      </c>
      <c r="AA59" s="3">
        <f t="shared" si="17"/>
        <v>1.0352446805536852</v>
      </c>
    </row>
    <row r="60" spans="1:27" ht="15.75" customHeight="1">
      <c r="A60" s="2">
        <f t="shared" si="1"/>
        <v>2.957442403809186E-3</v>
      </c>
      <c r="B60" s="87">
        <v>64.980000000000018</v>
      </c>
      <c r="C60" s="35">
        <v>1</v>
      </c>
      <c r="D60" s="36">
        <v>5.9200000000000003E-2</v>
      </c>
      <c r="E60" s="37">
        <v>0.72040000000000004</v>
      </c>
      <c r="F60" s="75">
        <f t="shared" si="2"/>
        <v>0.98126449608122623</v>
      </c>
      <c r="G60" s="15">
        <f t="shared" si="3"/>
        <v>12.401262827215968</v>
      </c>
      <c r="I60" s="86">
        <f t="shared" ref="I60:J60" si="19">1-D60</f>
        <v>0.94079999999999997</v>
      </c>
      <c r="J60" s="33">
        <f t="shared" si="19"/>
        <v>0.27959999999999996</v>
      </c>
      <c r="K60" s="16">
        <f t="shared" si="5"/>
        <v>0.25000292048572187</v>
      </c>
      <c r="L60" s="17">
        <f t="shared" si="6"/>
        <v>1.1887616231586928</v>
      </c>
      <c r="O60" s="71">
        <f t="shared" si="7"/>
        <v>2.3448861958695431</v>
      </c>
      <c r="P60" s="3">
        <f t="shared" si="8"/>
        <v>2.3448861958695431</v>
      </c>
      <c r="Q60" s="2"/>
      <c r="R60" s="71">
        <f t="shared" si="9"/>
        <v>876.33761609027488</v>
      </c>
      <c r="S60" s="2">
        <f t="shared" si="10"/>
        <v>-1.8913236918230783E-2</v>
      </c>
      <c r="T60" s="3">
        <f t="shared" si="11"/>
        <v>-1.3862826792452365</v>
      </c>
      <c r="U60" s="2"/>
      <c r="V60" s="71">
        <f t="shared" si="12"/>
        <v>876.33761609027488</v>
      </c>
      <c r="W60" s="2">
        <f t="shared" si="13"/>
        <v>-0.9936050330034718</v>
      </c>
      <c r="X60" s="2">
        <f t="shared" si="14"/>
        <v>111.54997138054992</v>
      </c>
      <c r="Y60" s="2">
        <f t="shared" si="15"/>
        <v>32.896223795230775</v>
      </c>
      <c r="Z60" s="34">
        <f t="shared" si="16"/>
        <v>33.385601012231632</v>
      </c>
      <c r="AA60" s="3">
        <f t="shared" si="17"/>
        <v>1.0148763949335671</v>
      </c>
    </row>
    <row r="61" spans="1:27" ht="15.75" customHeight="1">
      <c r="A61" s="2">
        <f t="shared" si="1"/>
        <v>2.957442403809186E-3</v>
      </c>
      <c r="B61" s="87">
        <v>64.980000000000018</v>
      </c>
      <c r="C61" s="35">
        <v>1</v>
      </c>
      <c r="D61" s="36">
        <v>6.88E-2</v>
      </c>
      <c r="E61" s="37">
        <v>0.72219999999999995</v>
      </c>
      <c r="F61" s="75">
        <f t="shared" si="2"/>
        <v>0.98126449608122623</v>
      </c>
      <c r="G61" s="15">
        <f t="shared" si="3"/>
        <v>10.697516383377735</v>
      </c>
      <c r="I61" s="86">
        <f t="shared" ref="I61:J61" si="20">1-D61</f>
        <v>0.93120000000000003</v>
      </c>
      <c r="J61" s="33">
        <f t="shared" si="20"/>
        <v>0.27780000000000005</v>
      </c>
      <c r="K61" s="16">
        <f t="shared" si="5"/>
        <v>0.25000292048572187</v>
      </c>
      <c r="L61" s="17">
        <f t="shared" si="6"/>
        <v>1.1932850291846058</v>
      </c>
      <c r="O61" s="71">
        <f t="shared" si="7"/>
        <v>2.1933015682339838</v>
      </c>
      <c r="P61" s="3">
        <f t="shared" si="8"/>
        <v>2.1933015682339838</v>
      </c>
      <c r="Q61" s="2"/>
      <c r="R61" s="71">
        <f t="shared" si="9"/>
        <v>920.97912812295488</v>
      </c>
      <c r="S61" s="2">
        <f t="shared" si="10"/>
        <v>-1.8913236918230783E-2</v>
      </c>
      <c r="T61" s="3">
        <f t="shared" si="11"/>
        <v>-1.3862826792452365</v>
      </c>
      <c r="U61" s="2"/>
      <c r="V61" s="71">
        <f t="shared" si="12"/>
        <v>920.97912812295488</v>
      </c>
      <c r="W61" s="2">
        <f t="shared" si="13"/>
        <v>-0.96459848113033397</v>
      </c>
      <c r="X61" s="2">
        <f t="shared" si="14"/>
        <v>111.33598060475579</v>
      </c>
      <c r="Y61" s="2">
        <f t="shared" si="15"/>
        <v>32.628003316601735</v>
      </c>
      <c r="Z61" s="34">
        <f t="shared" si="16"/>
        <v>33.116912569735405</v>
      </c>
      <c r="AA61" s="76">
        <f t="shared" si="17"/>
        <v>1.0149843448399094</v>
      </c>
    </row>
    <row r="62" spans="1:27" ht="15.75" customHeight="1">
      <c r="A62" s="2">
        <f t="shared" si="1"/>
        <v>2.9587549559145511E-3</v>
      </c>
      <c r="B62" s="87">
        <v>64.830000000000041</v>
      </c>
      <c r="C62" s="35">
        <v>1</v>
      </c>
      <c r="D62" s="36">
        <v>0.2228</v>
      </c>
      <c r="E62" s="37">
        <v>0.75119999999999998</v>
      </c>
      <c r="F62" s="75">
        <f t="shared" si="2"/>
        <v>0.97646957567539083</v>
      </c>
      <c r="G62" s="15">
        <f t="shared" si="3"/>
        <v>3.4528815195415796</v>
      </c>
      <c r="I62" s="86">
        <f t="shared" ref="I62:J62" si="21">1-D62</f>
        <v>0.7772</v>
      </c>
      <c r="J62" s="33">
        <f t="shared" si="21"/>
        <v>0.24880000000000002</v>
      </c>
      <c r="K62" s="16">
        <f t="shared" si="5"/>
        <v>0.24832996099044186</v>
      </c>
      <c r="L62" s="17">
        <f t="shared" si="6"/>
        <v>1.2891055072557638</v>
      </c>
      <c r="O62" s="71">
        <f t="shared" si="7"/>
        <v>0.98526053286522197</v>
      </c>
      <c r="P62" s="3">
        <f t="shared" si="8"/>
        <v>0.98526053286522197</v>
      </c>
      <c r="Q62" s="2"/>
      <c r="R62" s="71">
        <f t="shared" si="9"/>
        <v>1330.4193500099086</v>
      </c>
      <c r="S62" s="2">
        <f t="shared" si="10"/>
        <v>-2.3811685653193273E-2</v>
      </c>
      <c r="T62" s="3">
        <f t="shared" si="11"/>
        <v>-1.392996929267156</v>
      </c>
      <c r="U62" s="2"/>
      <c r="V62" s="71">
        <f t="shared" si="12"/>
        <v>1330.4193500099086</v>
      </c>
      <c r="W62" s="2">
        <f t="shared" si="13"/>
        <v>-0.61447783763869812</v>
      </c>
      <c r="X62" s="2">
        <f t="shared" si="14"/>
        <v>107.90321190972458</v>
      </c>
      <c r="Y62" s="2">
        <f t="shared" si="15"/>
        <v>28.331696113291159</v>
      </c>
      <c r="Z62" s="34">
        <f t="shared" si="16"/>
        <v>28.81103176885955</v>
      </c>
      <c r="AA62" s="3">
        <f t="shared" si="17"/>
        <v>1.0169187066546124</v>
      </c>
    </row>
    <row r="63" spans="1:27" ht="15.75" customHeight="1">
      <c r="A63" s="2">
        <f t="shared" si="1"/>
        <v>2.9600686735932274E-3</v>
      </c>
      <c r="B63" s="87">
        <v>64.680000000000007</v>
      </c>
      <c r="C63" s="35">
        <v>1</v>
      </c>
      <c r="D63" s="36">
        <v>0.3695</v>
      </c>
      <c r="E63" s="37">
        <v>0.75270000000000004</v>
      </c>
      <c r="F63" s="75">
        <f t="shared" si="2"/>
        <v>0.97169317869934224</v>
      </c>
      <c r="G63" s="15">
        <f t="shared" si="3"/>
        <v>2.0964201209945537</v>
      </c>
      <c r="I63" s="86">
        <f t="shared" ref="I63:J63" si="22">1-D63</f>
        <v>0.63050000000000006</v>
      </c>
      <c r="J63" s="33">
        <f t="shared" si="22"/>
        <v>0.24729999999999996</v>
      </c>
      <c r="K63" s="16">
        <f t="shared" si="5"/>
        <v>0.24666649483721081</v>
      </c>
      <c r="L63" s="17">
        <f t="shared" si="6"/>
        <v>1.5901162029540661</v>
      </c>
      <c r="O63" s="71">
        <f t="shared" si="7"/>
        <v>0.2764240885987283</v>
      </c>
      <c r="P63" s="3">
        <f t="shared" si="8"/>
        <v>0.2764240885987283</v>
      </c>
      <c r="Q63" s="2"/>
      <c r="R63" s="71">
        <f t="shared" si="9"/>
        <v>1589.5825005224883</v>
      </c>
      <c r="S63" s="2">
        <f t="shared" si="10"/>
        <v>-2.8715184127070512E-2</v>
      </c>
      <c r="T63" s="3">
        <f t="shared" si="11"/>
        <v>-1.3997180780581759</v>
      </c>
      <c r="U63" s="2"/>
      <c r="V63" s="71">
        <f t="shared" si="12"/>
        <v>1589.5825005224883</v>
      </c>
      <c r="W63" s="2">
        <f t="shared" si="13"/>
        <v>-0.32718671083283046</v>
      </c>
      <c r="X63" s="2">
        <f t="shared" si="14"/>
        <v>104.63316536712017</v>
      </c>
      <c r="Y63" s="2">
        <f t="shared" si="15"/>
        <v>23.974787522231473</v>
      </c>
      <c r="Z63" s="34">
        <f t="shared" si="16"/>
        <v>24.444457746608066</v>
      </c>
      <c r="AA63" s="3">
        <f t="shared" si="17"/>
        <v>1.0195901725486023</v>
      </c>
    </row>
    <row r="64" spans="1:27" ht="15.75" customHeight="1">
      <c r="A64" s="2">
        <f t="shared" si="1"/>
        <v>2.9613835583984839E-3</v>
      </c>
      <c r="B64" s="87">
        <v>64.53000000000003</v>
      </c>
      <c r="C64" s="35">
        <v>1</v>
      </c>
      <c r="D64" s="36">
        <v>0.50370000000000004</v>
      </c>
      <c r="E64" s="37">
        <v>0.76339999999999997</v>
      </c>
      <c r="F64" s="75">
        <f t="shared" si="2"/>
        <v>0.96693525511255629</v>
      </c>
      <c r="G64" s="15">
        <f t="shared" si="3"/>
        <v>1.5674107086314628</v>
      </c>
      <c r="I64" s="86">
        <f t="shared" ref="I64:J64" si="23">1-D64</f>
        <v>0.49629999999999996</v>
      </c>
      <c r="J64" s="33">
        <f t="shared" si="23"/>
        <v>0.23660000000000003</v>
      </c>
      <c r="K64" s="16">
        <f t="shared" si="5"/>
        <v>0.2450124787021534</v>
      </c>
      <c r="L64" s="17">
        <f t="shared" si="6"/>
        <v>1.9457285936569335</v>
      </c>
      <c r="O64" s="71">
        <f t="shared" si="7"/>
        <v>-0.21621147749522679</v>
      </c>
      <c r="P64" s="3">
        <f t="shared" si="8"/>
        <v>0.21621147749522679</v>
      </c>
      <c r="Q64" s="2"/>
      <c r="R64" s="71">
        <f t="shared" si="9"/>
        <v>1563.0058203671822</v>
      </c>
      <c r="S64" s="2">
        <f t="shared" si="10"/>
        <v>-3.3623740152438825E-2</v>
      </c>
      <c r="T64" s="3">
        <f t="shared" si="11"/>
        <v>-1.4064461362562986</v>
      </c>
      <c r="U64" s="2"/>
      <c r="V64" s="71">
        <f t="shared" si="12"/>
        <v>1563.0058203671822</v>
      </c>
      <c r="W64" s="2">
        <f t="shared" si="13"/>
        <v>-0.15822471134594004</v>
      </c>
      <c r="X64" s="2">
        <f t="shared" si="14"/>
        <v>101.6417526471644</v>
      </c>
      <c r="Y64" s="2">
        <f t="shared" si="15"/>
        <v>19.747959268263632</v>
      </c>
      <c r="Z64" s="34">
        <f t="shared" si="16"/>
        <v>20.208203906217818</v>
      </c>
      <c r="AA64" s="3">
        <f t="shared" si="17"/>
        <v>1.0233059341323349</v>
      </c>
    </row>
    <row r="65" spans="1:27" ht="15.75" customHeight="1">
      <c r="A65" s="2">
        <f t="shared" si="1"/>
        <v>2.9623485499303847E-3</v>
      </c>
      <c r="B65" s="87">
        <v>64.420000000000016</v>
      </c>
      <c r="C65" s="35">
        <v>1</v>
      </c>
      <c r="D65" s="36">
        <v>0.50829999999999997</v>
      </c>
      <c r="E65" s="37">
        <v>0.76870000000000005</v>
      </c>
      <c r="F65" s="75">
        <f t="shared" si="2"/>
        <v>0.96345782307062688</v>
      </c>
      <c r="G65" s="15">
        <f t="shared" si="3"/>
        <v>1.5696544799803944</v>
      </c>
      <c r="I65" s="86">
        <f t="shared" ref="I65:J65" si="24">1-D65</f>
        <v>0.49170000000000003</v>
      </c>
      <c r="J65" s="33">
        <f t="shared" si="24"/>
        <v>0.23129999999999995</v>
      </c>
      <c r="K65" s="16">
        <f t="shared" si="5"/>
        <v>0.24380551453785448</v>
      </c>
      <c r="L65" s="17">
        <f t="shared" si="6"/>
        <v>1.9294427639863299</v>
      </c>
      <c r="O65" s="71">
        <f t="shared" si="7"/>
        <v>-0.20637571921081241</v>
      </c>
      <c r="P65" s="3">
        <f t="shared" si="8"/>
        <v>0.20637571921081241</v>
      </c>
      <c r="Q65" s="2"/>
      <c r="R65" s="71">
        <f t="shared" si="9"/>
        <v>1550.1469073030291</v>
      </c>
      <c r="S65" s="2">
        <f t="shared" si="10"/>
        <v>-3.7226566792003882E-2</v>
      </c>
      <c r="T65" s="3">
        <f t="shared" si="11"/>
        <v>-1.4113844430855464</v>
      </c>
      <c r="U65" s="2"/>
      <c r="V65" s="71">
        <f t="shared" si="12"/>
        <v>1550.1469073030291</v>
      </c>
      <c r="W65" s="2">
        <f t="shared" si="13"/>
        <v>-0.16056953473534882</v>
      </c>
      <c r="X65" s="2">
        <f t="shared" si="14"/>
        <v>101.5392154004297</v>
      </c>
      <c r="Y65" s="2">
        <f t="shared" si="15"/>
        <v>19.704647587629555</v>
      </c>
      <c r="Z65" s="34">
        <f t="shared" si="16"/>
        <v>20.163274221220718</v>
      </c>
      <c r="AA65" s="3">
        <f t="shared" si="17"/>
        <v>1.0232750487696662</v>
      </c>
    </row>
    <row r="66" spans="1:27" ht="15.75" customHeight="1">
      <c r="A66" s="2">
        <f t="shared" si="1"/>
        <v>2.9631385563588953E-3</v>
      </c>
      <c r="B66" s="87">
        <v>64.330000000000041</v>
      </c>
      <c r="C66" s="35">
        <v>1</v>
      </c>
      <c r="D66" s="36">
        <v>0.52980000000000005</v>
      </c>
      <c r="E66" s="37">
        <v>0.77080000000000004</v>
      </c>
      <c r="F66" s="75">
        <f t="shared" si="2"/>
        <v>0.96062000700501449</v>
      </c>
      <c r="G66" s="15">
        <f t="shared" si="3"/>
        <v>1.5145308515461704</v>
      </c>
      <c r="I66" s="86">
        <f t="shared" ref="I66:J66" si="25">1-D66</f>
        <v>0.47019999999999995</v>
      </c>
      <c r="J66" s="33">
        <f t="shared" si="25"/>
        <v>0.22919999999999996</v>
      </c>
      <c r="K66" s="16">
        <f t="shared" si="5"/>
        <v>0.24282174926982478</v>
      </c>
      <c r="L66" s="17">
        <f t="shared" si="6"/>
        <v>2.0074484657486709</v>
      </c>
      <c r="O66" s="71">
        <f t="shared" si="7"/>
        <v>-0.2817587735917565</v>
      </c>
      <c r="P66" s="3">
        <f t="shared" si="8"/>
        <v>0.2817587735917565</v>
      </c>
      <c r="Q66" s="2"/>
      <c r="R66" s="71">
        <f t="shared" si="9"/>
        <v>1536.4291421395542</v>
      </c>
      <c r="S66" s="2">
        <f t="shared" si="10"/>
        <v>-4.0176362355339446E-2</v>
      </c>
      <c r="T66" s="3">
        <f t="shared" si="11"/>
        <v>-1.4154276469147224</v>
      </c>
      <c r="U66" s="2"/>
      <c r="V66" s="71">
        <f t="shared" si="12"/>
        <v>1536.4291421395542</v>
      </c>
      <c r="W66" s="2">
        <f t="shared" si="13"/>
        <v>-0.13923081895473605</v>
      </c>
      <c r="X66" s="2">
        <f t="shared" si="14"/>
        <v>101.05996522547403</v>
      </c>
      <c r="Y66" s="2">
        <f t="shared" si="15"/>
        <v>19.06872007877692</v>
      </c>
      <c r="Z66" s="34">
        <f t="shared" si="16"/>
        <v>19.52497764754429</v>
      </c>
      <c r="AA66" s="3">
        <f t="shared" si="17"/>
        <v>1.0239270159131013</v>
      </c>
    </row>
    <row r="67" spans="1:27" ht="15.75" customHeight="1">
      <c r="A67" s="2">
        <f t="shared" si="1"/>
        <v>2.9632263608617062E-3</v>
      </c>
      <c r="B67" s="87">
        <v>64.32000000000005</v>
      </c>
      <c r="C67" s="35">
        <v>1</v>
      </c>
      <c r="D67" s="36">
        <v>0.59930000000000005</v>
      </c>
      <c r="E67" s="37">
        <v>0.77339999999999998</v>
      </c>
      <c r="F67" s="75">
        <f t="shared" si="2"/>
        <v>0.96030510223612686</v>
      </c>
      <c r="G67" s="15">
        <f t="shared" si="3"/>
        <v>1.3438495607800192</v>
      </c>
      <c r="I67" s="86">
        <f t="shared" ref="I67:J67" si="26">1-D67</f>
        <v>0.40069999999999995</v>
      </c>
      <c r="J67" s="33">
        <f t="shared" si="26"/>
        <v>0.22660000000000002</v>
      </c>
      <c r="K67" s="16">
        <f t="shared" si="5"/>
        <v>0.24271264995349839</v>
      </c>
      <c r="L67" s="17">
        <f t="shared" si="6"/>
        <v>2.3299583148377923</v>
      </c>
      <c r="O67" s="71">
        <f t="shared" si="7"/>
        <v>-0.55031207489756473</v>
      </c>
      <c r="P67" s="3">
        <f t="shared" si="8"/>
        <v>0.55031207489756473</v>
      </c>
      <c r="Q67" s="2"/>
      <c r="R67" s="71">
        <f t="shared" si="9"/>
        <v>1447.8900569644597</v>
      </c>
      <c r="S67" s="2">
        <f t="shared" si="10"/>
        <v>-4.0504230183391297E-2</v>
      </c>
      <c r="T67" s="3">
        <f t="shared" si="11"/>
        <v>-1.4158770458382057</v>
      </c>
      <c r="U67" s="2"/>
      <c r="V67" s="71">
        <f t="shared" si="12"/>
        <v>1447.8900569644597</v>
      </c>
      <c r="W67" s="2">
        <f t="shared" si="13"/>
        <v>-7.5567767112372924E-2</v>
      </c>
      <c r="X67" s="2">
        <f t="shared" si="14"/>
        <v>99.510761171547614</v>
      </c>
      <c r="Y67" s="2">
        <f t="shared" si="15"/>
        <v>16.68073336624958</v>
      </c>
      <c r="Z67" s="34">
        <f t="shared" si="16"/>
        <v>17.132726737961377</v>
      </c>
      <c r="AA67" s="3">
        <f t="shared" si="17"/>
        <v>1.0270967326068723</v>
      </c>
    </row>
    <row r="68" spans="1:27" ht="15.75" customHeight="1">
      <c r="A68" s="2">
        <f t="shared" si="1"/>
        <v>2.9648077322185656E-3</v>
      </c>
      <c r="B68" s="87">
        <v>64.140000000000043</v>
      </c>
      <c r="C68" s="35">
        <v>1</v>
      </c>
      <c r="D68" s="36">
        <v>0.72599999999999998</v>
      </c>
      <c r="E68" s="37">
        <v>0.77539999999999998</v>
      </c>
      <c r="F68" s="75">
        <f t="shared" si="2"/>
        <v>0.95465075077341266</v>
      </c>
      <c r="G68" s="15">
        <f t="shared" si="3"/>
        <v>1.1187799059181671</v>
      </c>
      <c r="I68" s="86">
        <f t="shared" ref="I68:J68" si="27">1-D68</f>
        <v>0.27400000000000002</v>
      </c>
      <c r="J68" s="33">
        <f t="shared" si="27"/>
        <v>0.22460000000000002</v>
      </c>
      <c r="K68" s="16">
        <f t="shared" si="5"/>
        <v>0.24075595337545441</v>
      </c>
      <c r="L68" s="17">
        <f t="shared" si="6"/>
        <v>3.4047258965129759</v>
      </c>
      <c r="O68" s="71">
        <f t="shared" si="7"/>
        <v>-1.1129257142746667</v>
      </c>
      <c r="P68" s="3">
        <f t="shared" si="8"/>
        <v>1.1129257142746667</v>
      </c>
      <c r="Q68" s="2"/>
      <c r="R68" s="71">
        <f t="shared" si="9"/>
        <v>1169.8693098270501</v>
      </c>
      <c r="S68" s="2">
        <f t="shared" si="10"/>
        <v>-4.6409711384579E-2</v>
      </c>
      <c r="T68" s="3">
        <f t="shared" si="11"/>
        <v>-1.423971500155006</v>
      </c>
      <c r="U68" s="2"/>
      <c r="V68" s="71">
        <f t="shared" si="12"/>
        <v>1169.8693098270501</v>
      </c>
      <c r="W68" s="2">
        <f t="shared" si="13"/>
        <v>-6.6812739998056425E-3</v>
      </c>
      <c r="X68" s="2">
        <f t="shared" si="14"/>
        <v>96.686528745181022</v>
      </c>
      <c r="Y68" s="2">
        <f t="shared" si="15"/>
        <v>12.293389244200879</v>
      </c>
      <c r="Z68" s="34">
        <f t="shared" si="16"/>
        <v>12.735279439401211</v>
      </c>
      <c r="AA68" s="3">
        <f t="shared" si="17"/>
        <v>1.0359453513121926</v>
      </c>
    </row>
    <row r="69" spans="1:27" ht="15.75" customHeight="1">
      <c r="A69" s="2">
        <f t="shared" si="1"/>
        <v>2.9674471052553489E-3</v>
      </c>
      <c r="B69" s="87">
        <v>63.840000000000032</v>
      </c>
      <c r="C69" s="35">
        <v>1</v>
      </c>
      <c r="D69" s="36">
        <v>0.86350000000000005</v>
      </c>
      <c r="E69" s="37">
        <v>0.83630000000000004</v>
      </c>
      <c r="F69" s="75">
        <f t="shared" si="2"/>
        <v>0.94528532921992658</v>
      </c>
      <c r="G69" s="15">
        <f t="shared" si="3"/>
        <v>1.0245586804130651</v>
      </c>
      <c r="I69" s="86">
        <f t="shared" ref="I69:J69" si="28">1-D69</f>
        <v>0.13649999999999995</v>
      </c>
      <c r="J69" s="33">
        <f t="shared" si="28"/>
        <v>0.16369999999999996</v>
      </c>
      <c r="K69" s="16">
        <f t="shared" si="5"/>
        <v>0.23752450075607387</v>
      </c>
      <c r="L69" s="17">
        <f t="shared" si="6"/>
        <v>5.049026081309349</v>
      </c>
      <c r="O69" s="71">
        <f t="shared" si="7"/>
        <v>-1.5949334053219641</v>
      </c>
      <c r="P69" s="3">
        <f t="shared" si="8"/>
        <v>1.5949334053219641</v>
      </c>
      <c r="Q69" s="2"/>
      <c r="R69" s="71">
        <f t="shared" si="9"/>
        <v>677.9368319413386</v>
      </c>
      <c r="S69" s="2">
        <f t="shared" si="10"/>
        <v>-5.6268461379337213E-2</v>
      </c>
      <c r="T69" s="3">
        <f t="shared" si="11"/>
        <v>-1.4374844997499734</v>
      </c>
      <c r="U69" s="2"/>
      <c r="V69" s="71">
        <f t="shared" si="12"/>
        <v>677.9368319413386</v>
      </c>
      <c r="W69" s="2">
        <f t="shared" si="13"/>
        <v>-2.8340766103969114E-3</v>
      </c>
      <c r="X69" s="2">
        <f t="shared" si="14"/>
        <v>93.621556696046014</v>
      </c>
      <c r="Y69" s="2">
        <f t="shared" si="15"/>
        <v>7.3260602299466511</v>
      </c>
      <c r="Z69" s="34">
        <f t="shared" si="16"/>
        <v>7.7551614635680721</v>
      </c>
      <c r="AA69" s="3">
        <f t="shared" si="17"/>
        <v>1.0585718954189578</v>
      </c>
    </row>
    <row r="70" spans="1:27" ht="15.75" customHeight="1">
      <c r="A70" s="2">
        <f t="shared" si="1"/>
        <v>2.9684160531940158E-3</v>
      </c>
      <c r="B70" s="87">
        <v>63.730000000000018</v>
      </c>
      <c r="C70" s="35">
        <v>1</v>
      </c>
      <c r="D70" s="36">
        <v>0.94010000000000005</v>
      </c>
      <c r="E70" s="37">
        <v>0.91059999999999997</v>
      </c>
      <c r="F70" s="75">
        <f t="shared" si="2"/>
        <v>0.9418695970729587</v>
      </c>
      <c r="G70" s="15">
        <f t="shared" si="3"/>
        <v>1.0284017687229676</v>
      </c>
      <c r="I70" s="86">
        <f t="shared" ref="I70:J70" si="29">1-D70</f>
        <v>5.9899999999999953E-2</v>
      </c>
      <c r="J70" s="33">
        <f t="shared" si="29"/>
        <v>8.9400000000000035E-2</v>
      </c>
      <c r="K70" s="16">
        <f t="shared" si="5"/>
        <v>0.23634888328573916</v>
      </c>
      <c r="L70" s="17">
        <f t="shared" si="6"/>
        <v>6.3147642518264533</v>
      </c>
      <c r="O70" s="71">
        <f t="shared" si="7"/>
        <v>-1.8148845073585018</v>
      </c>
      <c r="P70" s="3">
        <f t="shared" si="8"/>
        <v>1.8148845073585018</v>
      </c>
      <c r="Q70" s="2"/>
      <c r="R70" s="71">
        <f t="shared" si="9"/>
        <v>382.92114727466327</v>
      </c>
      <c r="S70" s="2">
        <f t="shared" si="10"/>
        <v>-5.9888445970362317E-2</v>
      </c>
      <c r="T70" s="3">
        <f t="shared" si="11"/>
        <v>-1.4424462465869745</v>
      </c>
      <c r="U70" s="2"/>
      <c r="V70" s="71">
        <f t="shared" si="12"/>
        <v>382.92114727466327</v>
      </c>
      <c r="W70" s="2">
        <f t="shared" si="13"/>
        <v>-5.9861599499843772E-3</v>
      </c>
      <c r="X70" s="2">
        <f t="shared" si="14"/>
        <v>91.914088630855176</v>
      </c>
      <c r="Y70" s="2">
        <f t="shared" si="15"/>
        <v>4.3484879375410177</v>
      </c>
      <c r="Z70" s="34">
        <f t="shared" si="16"/>
        <v>4.7709244221857148</v>
      </c>
      <c r="AA70" s="3">
        <f t="shared" si="17"/>
        <v>1.0971456034171676</v>
      </c>
    </row>
    <row r="71" spans="1:27" ht="15.75" customHeight="1">
      <c r="A71" s="2">
        <f t="shared" si="1"/>
        <v>2.9721215003269334E-3</v>
      </c>
      <c r="B71" s="87">
        <v>63.31</v>
      </c>
      <c r="C71" s="35">
        <v>1</v>
      </c>
      <c r="D71" s="36">
        <v>0.96519999999999995</v>
      </c>
      <c r="E71" s="37">
        <v>0.93979999999999997</v>
      </c>
      <c r="F71" s="75">
        <f t="shared" si="2"/>
        <v>0.92891736278195725</v>
      </c>
      <c r="G71" s="15">
        <f t="shared" si="3"/>
        <v>1.0481924975654338</v>
      </c>
      <c r="I71" s="86">
        <f t="shared" ref="I71:J71" si="30">1-D71</f>
        <v>3.4800000000000053E-2</v>
      </c>
      <c r="J71" s="33">
        <f t="shared" si="30"/>
        <v>6.0200000000000031E-2</v>
      </c>
      <c r="K71" s="16">
        <f t="shared" si="5"/>
        <v>0.23190542314342372</v>
      </c>
      <c r="L71" s="17">
        <f t="shared" si="6"/>
        <v>7.4594420174529592</v>
      </c>
      <c r="O71" s="71">
        <f t="shared" si="7"/>
        <v>-1.96241336491556</v>
      </c>
      <c r="P71" s="3">
        <f t="shared" si="8"/>
        <v>1.96241336491556</v>
      </c>
      <c r="Q71" s="2"/>
      <c r="R71" s="71">
        <f t="shared" si="9"/>
        <v>322.69766892044305</v>
      </c>
      <c r="S71" s="2">
        <f t="shared" si="10"/>
        <v>-7.3735496996791175E-2</v>
      </c>
      <c r="T71" s="3">
        <f t="shared" si="11"/>
        <v>-1.4614256492958442</v>
      </c>
      <c r="U71" s="2"/>
      <c r="V71" s="71">
        <f t="shared" si="12"/>
        <v>322.69766892044305</v>
      </c>
      <c r="W71" s="2">
        <f t="shared" si="13"/>
        <v>-6.6678792831068208E-3</v>
      </c>
      <c r="X71" s="2">
        <f t="shared" si="14"/>
        <v>91.354591914976709</v>
      </c>
      <c r="Y71" s="2">
        <f t="shared" si="15"/>
        <v>3.7365381434931848</v>
      </c>
      <c r="Z71" s="34">
        <f t="shared" si="16"/>
        <v>4.1518563296551179</v>
      </c>
      <c r="AA71" s="3">
        <f t="shared" si="17"/>
        <v>1.1111505276308149</v>
      </c>
    </row>
    <row r="72" spans="1:27" ht="15.75" customHeight="1">
      <c r="B72" s="3"/>
      <c r="D72" s="30"/>
      <c r="E72" s="2"/>
      <c r="F72" s="75"/>
      <c r="G72" s="15"/>
      <c r="I72" s="71"/>
      <c r="J72" s="3"/>
      <c r="K72" s="16"/>
      <c r="L72" s="17"/>
      <c r="O72" s="71"/>
      <c r="P72" s="3"/>
      <c r="Q72" s="2"/>
      <c r="R72" s="71"/>
      <c r="S72" s="2"/>
      <c r="T72" s="3"/>
      <c r="U72" s="2"/>
      <c r="V72" s="71"/>
      <c r="W72" s="2"/>
      <c r="X72" s="2"/>
      <c r="Y72" s="2"/>
      <c r="Z72" s="2"/>
      <c r="AA72" s="3"/>
    </row>
    <row r="73" spans="1:27" ht="15.75" customHeight="1">
      <c r="A73" s="2" t="s">
        <v>91</v>
      </c>
      <c r="B73" s="3">
        <f>COUNTA(B58:B71)</f>
        <v>14</v>
      </c>
      <c r="D73" s="30"/>
      <c r="E73" s="2"/>
      <c r="F73" s="75"/>
      <c r="G73" s="15"/>
      <c r="I73" s="71"/>
      <c r="J73" s="3"/>
      <c r="K73" s="16"/>
      <c r="L73" s="17"/>
      <c r="O73" s="71"/>
      <c r="P73" s="3"/>
      <c r="Q73" s="2"/>
      <c r="R73" s="71"/>
      <c r="S73" s="2"/>
      <c r="T73" s="3"/>
      <c r="U73" s="2"/>
      <c r="V73" s="71"/>
      <c r="W73" s="2"/>
      <c r="X73" s="2"/>
      <c r="Y73" s="2"/>
      <c r="Z73" s="2"/>
      <c r="AA73" s="3"/>
    </row>
    <row r="74" spans="1:27" ht="15.75" customHeight="1">
      <c r="A74" s="2" t="s">
        <v>92</v>
      </c>
      <c r="B74" s="33">
        <f>MAX(B58:B71)-MIN(B58:B71)</f>
        <v>27.330000000000041</v>
      </c>
      <c r="D74" s="30"/>
      <c r="E74" s="2"/>
      <c r="F74" s="75"/>
      <c r="G74" s="15"/>
      <c r="I74" s="71"/>
      <c r="J74" s="3"/>
      <c r="K74" s="16"/>
      <c r="L74" s="17"/>
      <c r="O74" s="71"/>
      <c r="P74" s="3"/>
      <c r="Q74" s="2"/>
      <c r="R74" s="71"/>
      <c r="S74" s="2"/>
      <c r="T74" s="3"/>
      <c r="U74" s="2"/>
      <c r="V74" s="71"/>
      <c r="W74" s="2"/>
      <c r="X74" s="2"/>
      <c r="Y74" s="2"/>
      <c r="Z74" s="2"/>
      <c r="AA74" s="3"/>
    </row>
    <row r="75" spans="1:27" ht="15.75" customHeight="1">
      <c r="A75" t="s">
        <v>93</v>
      </c>
      <c r="B75" s="3">
        <f>PRODUCT(D58:D71)</f>
        <v>7.275056966691368E-10</v>
      </c>
      <c r="D75" s="30"/>
      <c r="E75" s="2"/>
      <c r="F75" s="75"/>
      <c r="G75" s="15"/>
      <c r="I75" s="71"/>
      <c r="J75" s="3"/>
      <c r="K75" s="16"/>
      <c r="L75" s="17"/>
      <c r="O75" s="71"/>
      <c r="P75" s="3"/>
      <c r="Q75" s="2"/>
      <c r="R75" s="71"/>
      <c r="S75" s="2"/>
      <c r="T75" s="3"/>
      <c r="U75" s="2"/>
      <c r="V75" s="71"/>
      <c r="W75" s="2"/>
      <c r="X75" s="2"/>
      <c r="Y75" s="2"/>
      <c r="Z75" s="2"/>
      <c r="AA75" s="3"/>
    </row>
    <row r="76" spans="1:27" ht="15.75" customHeight="1">
      <c r="A76" t="s">
        <v>94</v>
      </c>
      <c r="B76" s="90">
        <f>SUM(D58:D71)</f>
        <v>6.3710000000000004</v>
      </c>
      <c r="D76" s="30"/>
      <c r="E76" s="2"/>
      <c r="F76" s="75"/>
      <c r="G76" s="15"/>
      <c r="I76" s="71"/>
      <c r="J76" s="3"/>
      <c r="K76" s="16"/>
      <c r="L76" s="17"/>
      <c r="O76" s="71"/>
      <c r="P76" s="3"/>
      <c r="Q76" s="2"/>
      <c r="R76" s="71"/>
      <c r="S76" s="2"/>
      <c r="T76" s="3"/>
      <c r="U76" s="2"/>
      <c r="V76" s="71"/>
      <c r="W76" s="2"/>
      <c r="X76" s="2"/>
      <c r="Y76" s="2"/>
      <c r="Z76" s="2"/>
      <c r="AA76" s="3"/>
    </row>
    <row r="77" spans="1:27" ht="15.75" customHeight="1">
      <c r="A77" t="s">
        <v>95</v>
      </c>
      <c r="B77">
        <f>_xlfn.STDEV.S(D58:D71)</f>
        <v>0.34365811595150869</v>
      </c>
      <c r="D77" s="30"/>
      <c r="E77" s="2"/>
      <c r="F77" s="75"/>
      <c r="G77" s="15"/>
      <c r="I77" s="71"/>
      <c r="J77" s="3"/>
      <c r="K77" s="16"/>
      <c r="L77" s="17"/>
      <c r="O77" s="71"/>
      <c r="P77" s="3"/>
      <c r="Q77" s="2"/>
      <c r="R77" s="71"/>
      <c r="S77" s="2"/>
      <c r="T77" s="3"/>
      <c r="U77" s="2"/>
      <c r="V77" s="71"/>
      <c r="W77" s="2"/>
      <c r="X77" s="2"/>
      <c r="Y77" s="2"/>
      <c r="Z77" s="2"/>
      <c r="AA77" s="3"/>
    </row>
    <row r="78" spans="1:27" ht="15.75" customHeight="1">
      <c r="D78" s="30"/>
      <c r="E78" s="2"/>
      <c r="F78" s="75"/>
      <c r="G78" s="15"/>
      <c r="I78" s="71"/>
      <c r="J78" s="3"/>
      <c r="K78" s="16"/>
      <c r="L78" s="17"/>
      <c r="O78" s="71"/>
      <c r="P78" s="3"/>
      <c r="Q78" s="2"/>
      <c r="R78" s="71"/>
      <c r="S78" s="2"/>
      <c r="T78" s="3"/>
      <c r="U78" s="2"/>
      <c r="V78" s="71"/>
      <c r="W78" s="2"/>
      <c r="X78" s="2"/>
      <c r="Y78" s="2"/>
      <c r="Z78" s="2"/>
      <c r="AA78" s="3"/>
    </row>
    <row r="79" spans="1:27" ht="15.75" customHeight="1">
      <c r="A79" t="s">
        <v>96</v>
      </c>
      <c r="B79">
        <f>PRODUCT(E58:E71)</f>
        <v>5.3324497329944182E-3</v>
      </c>
      <c r="D79" s="30"/>
      <c r="E79" s="2"/>
      <c r="F79" s="75"/>
      <c r="G79" s="15"/>
      <c r="I79" s="71"/>
      <c r="J79" s="3"/>
      <c r="K79" s="16"/>
      <c r="L79" s="17"/>
      <c r="O79" s="71"/>
      <c r="P79" s="3"/>
      <c r="Q79" s="2"/>
      <c r="R79" s="71"/>
      <c r="S79" s="2"/>
      <c r="T79" s="3"/>
      <c r="U79" s="2"/>
      <c r="V79" s="71"/>
      <c r="W79" s="2"/>
      <c r="X79" s="2"/>
      <c r="Y79" s="2"/>
      <c r="Z79" s="2"/>
      <c r="AA79" s="3"/>
    </row>
    <row r="80" spans="1:27" ht="15.75" customHeight="1">
      <c r="A80" t="s">
        <v>97</v>
      </c>
      <c r="B80" s="89">
        <f>SUM(E58:E71)</f>
        <v>10.1295</v>
      </c>
      <c r="D80" s="30"/>
      <c r="E80" s="2"/>
      <c r="F80" s="75"/>
      <c r="G80" s="15"/>
      <c r="I80" s="71"/>
      <c r="J80" s="3"/>
      <c r="K80" s="16"/>
      <c r="L80" s="17"/>
      <c r="O80" s="71"/>
      <c r="P80" s="3"/>
      <c r="Q80" s="2"/>
      <c r="R80" s="71"/>
      <c r="S80" s="2"/>
      <c r="T80" s="3"/>
      <c r="U80" s="2"/>
      <c r="V80" s="71"/>
      <c r="W80" s="2"/>
      <c r="X80" s="2"/>
      <c r="Y80" s="2"/>
      <c r="Z80" s="2"/>
      <c r="AA80" s="3"/>
    </row>
    <row r="81" spans="1:27" ht="15.75" customHeight="1">
      <c r="A81" t="s">
        <v>98</v>
      </c>
      <c r="B81">
        <f>_xlfn.STDEV.S(E58:E71)</f>
        <v>0.18608072940834824</v>
      </c>
      <c r="D81" s="30"/>
      <c r="E81" s="2"/>
      <c r="F81" s="75"/>
      <c r="G81" s="15"/>
      <c r="I81" s="71"/>
      <c r="J81" s="3"/>
      <c r="K81" s="16"/>
      <c r="L81" s="17"/>
      <c r="O81" s="71"/>
      <c r="P81" s="3"/>
      <c r="Q81" s="2"/>
      <c r="R81" s="71"/>
      <c r="S81" s="2"/>
      <c r="T81" s="3"/>
      <c r="U81" s="2"/>
      <c r="V81" s="71"/>
      <c r="W81" s="2"/>
      <c r="X81" s="2"/>
      <c r="Y81" s="2"/>
      <c r="Z81" s="2"/>
      <c r="AA81" s="3"/>
    </row>
    <row r="82" spans="1:27" ht="15.75" customHeight="1">
      <c r="B82" s="3"/>
      <c r="D82" s="30"/>
      <c r="E82" s="2"/>
      <c r="F82" s="75"/>
      <c r="G82" s="15"/>
      <c r="I82" s="71"/>
      <c r="J82" s="3"/>
      <c r="K82" s="16"/>
      <c r="L82" s="17"/>
      <c r="O82" s="71"/>
      <c r="P82" s="3"/>
      <c r="Q82" s="2"/>
      <c r="R82" s="71"/>
      <c r="S82" s="2"/>
      <c r="T82" s="3"/>
      <c r="U82" s="2"/>
      <c r="V82" s="71"/>
      <c r="W82" s="2"/>
      <c r="X82" s="2"/>
      <c r="Y82" s="2"/>
      <c r="Z82" s="2"/>
      <c r="AA82" s="3"/>
    </row>
    <row r="83" spans="1:27" ht="15.75" customHeight="1">
      <c r="B83" s="3"/>
      <c r="D83" s="30"/>
      <c r="E83" s="2"/>
      <c r="F83" s="75"/>
      <c r="G83" s="15"/>
      <c r="I83" s="71"/>
      <c r="J83" s="3"/>
      <c r="K83" s="16"/>
      <c r="L83" s="17"/>
      <c r="O83" s="71"/>
      <c r="P83" s="3"/>
      <c r="Q83" s="2"/>
      <c r="R83" s="71"/>
      <c r="S83" s="2"/>
      <c r="T83" s="3"/>
      <c r="U83" s="2"/>
      <c r="V83" s="71"/>
      <c r="W83" s="2"/>
      <c r="X83" s="2"/>
      <c r="Y83" s="2"/>
      <c r="Z83" s="2"/>
      <c r="AA83" s="3"/>
    </row>
    <row r="84" spans="1:27" ht="15.75" customHeight="1">
      <c r="B84" s="3"/>
      <c r="D84" s="30"/>
      <c r="E84" s="2"/>
      <c r="F84" s="75"/>
      <c r="G84" s="15"/>
      <c r="I84" s="71"/>
      <c r="J84" s="3"/>
      <c r="K84" s="16"/>
      <c r="L84" s="17"/>
      <c r="O84" s="71"/>
      <c r="P84" s="3"/>
      <c r="Q84" s="2"/>
      <c r="R84" s="71"/>
      <c r="S84" s="2"/>
      <c r="T84" s="3"/>
      <c r="U84" s="2"/>
      <c r="V84" s="71"/>
      <c r="W84" s="2"/>
      <c r="X84" s="2"/>
      <c r="Y84" s="2"/>
      <c r="Z84" s="2"/>
      <c r="AA84" s="3"/>
    </row>
    <row r="85" spans="1:27" ht="15.75" customHeight="1">
      <c r="B85" s="3"/>
      <c r="D85" s="30"/>
      <c r="E85" s="2"/>
      <c r="F85" s="75"/>
      <c r="G85" s="15"/>
      <c r="I85" s="71"/>
      <c r="J85" s="3"/>
      <c r="K85" s="16"/>
      <c r="L85" s="17"/>
      <c r="O85" s="71"/>
      <c r="P85" s="3"/>
      <c r="Q85" s="2"/>
      <c r="R85" s="71"/>
      <c r="S85" s="2"/>
      <c r="T85" s="3"/>
      <c r="U85" s="2"/>
      <c r="V85" s="71"/>
      <c r="W85" s="2"/>
      <c r="X85" s="2"/>
      <c r="Y85" s="2"/>
      <c r="Z85" s="2"/>
      <c r="AA85" s="3"/>
    </row>
    <row r="86" spans="1:27" ht="15.75" customHeight="1">
      <c r="B86" s="3"/>
      <c r="D86" s="30"/>
      <c r="E86" s="2"/>
      <c r="F86" s="75"/>
      <c r="G86" s="15"/>
      <c r="I86" s="71"/>
      <c r="J86" s="3"/>
      <c r="K86" s="16"/>
      <c r="L86" s="17"/>
      <c r="O86" s="71"/>
      <c r="P86" s="3"/>
      <c r="Q86" s="2"/>
      <c r="R86" s="71"/>
      <c r="S86" s="2"/>
      <c r="T86" s="3"/>
      <c r="U86" s="2"/>
      <c r="V86" s="71"/>
      <c r="W86" s="2"/>
      <c r="X86" s="2"/>
      <c r="Y86" s="2"/>
      <c r="Z86" s="2"/>
      <c r="AA86" s="3"/>
    </row>
    <row r="87" spans="1:27" ht="15.75" customHeight="1">
      <c r="B87" s="3"/>
      <c r="D87" s="30"/>
      <c r="E87" s="2"/>
      <c r="F87" s="75"/>
      <c r="G87" s="15"/>
      <c r="I87" s="71"/>
      <c r="J87" s="3"/>
      <c r="K87" s="16"/>
      <c r="L87" s="17"/>
      <c r="O87" s="71"/>
      <c r="P87" s="3"/>
      <c r="Q87" s="2"/>
      <c r="R87" s="71"/>
      <c r="S87" s="2"/>
      <c r="T87" s="3"/>
      <c r="U87" s="2"/>
      <c r="V87" s="71"/>
      <c r="W87" s="2"/>
      <c r="X87" s="2"/>
      <c r="Y87" s="2"/>
      <c r="Z87" s="2"/>
      <c r="AA87" s="3"/>
    </row>
    <row r="88" spans="1:27" ht="15.75" customHeight="1">
      <c r="B88" s="3"/>
      <c r="D88" s="30"/>
      <c r="E88" s="2"/>
      <c r="F88" s="75"/>
      <c r="G88" s="15"/>
      <c r="I88" s="71"/>
      <c r="J88" s="3"/>
      <c r="K88" s="16"/>
      <c r="L88" s="17"/>
      <c r="O88" s="71"/>
      <c r="P88" s="3"/>
      <c r="Q88" s="2"/>
      <c r="R88" s="71"/>
      <c r="S88" s="2"/>
      <c r="T88" s="3"/>
      <c r="U88" s="2"/>
      <c r="V88" s="71"/>
      <c r="W88" s="2"/>
      <c r="X88" s="2"/>
      <c r="Y88" s="2"/>
      <c r="Z88" s="2"/>
      <c r="AA88" s="3"/>
    </row>
    <row r="89" spans="1:27" ht="15.75" customHeight="1">
      <c r="B89" s="3"/>
      <c r="D89" s="30"/>
      <c r="E89" s="2"/>
      <c r="F89" s="75"/>
      <c r="G89" s="15"/>
      <c r="I89" s="71"/>
      <c r="J89" s="3"/>
      <c r="K89" s="16"/>
      <c r="L89" s="17"/>
      <c r="O89" s="71"/>
      <c r="P89" s="3"/>
      <c r="Q89" s="2"/>
      <c r="R89" s="71"/>
      <c r="S89" s="2"/>
      <c r="T89" s="3"/>
      <c r="U89" s="2"/>
      <c r="V89" s="71"/>
      <c r="W89" s="2"/>
      <c r="X89" s="2"/>
      <c r="Y89" s="2"/>
      <c r="Z89" s="2"/>
      <c r="AA89" s="3"/>
    </row>
    <row r="90" spans="1:27" ht="15.75" customHeight="1">
      <c r="B90" s="3"/>
      <c r="D90" s="30"/>
      <c r="E90" s="2"/>
      <c r="F90" s="75"/>
      <c r="G90" s="15"/>
      <c r="I90" s="71"/>
      <c r="J90" s="3"/>
      <c r="K90" s="16"/>
      <c r="L90" s="17"/>
      <c r="O90" s="71"/>
      <c r="P90" s="3"/>
      <c r="Q90" s="2"/>
      <c r="R90" s="71"/>
      <c r="S90" s="2"/>
      <c r="T90" s="3"/>
      <c r="U90" s="2"/>
      <c r="V90" s="71"/>
      <c r="W90" s="2"/>
      <c r="X90" s="2"/>
      <c r="Y90" s="2"/>
      <c r="Z90" s="2"/>
      <c r="AA90" s="3"/>
    </row>
    <row r="91" spans="1:27" ht="15.75" customHeight="1">
      <c r="B91" s="3"/>
      <c r="D91" s="30"/>
      <c r="E91" s="2"/>
      <c r="F91" s="75"/>
      <c r="G91" s="15"/>
      <c r="I91" s="71"/>
      <c r="J91" s="3"/>
      <c r="K91" s="16"/>
      <c r="L91" s="17"/>
      <c r="O91" s="71"/>
      <c r="P91" s="3"/>
      <c r="Q91" s="2"/>
      <c r="R91" s="71"/>
      <c r="S91" s="2"/>
      <c r="T91" s="3"/>
      <c r="U91" s="2"/>
      <c r="V91" s="71"/>
      <c r="W91" s="2"/>
      <c r="X91" s="2"/>
      <c r="Y91" s="2"/>
      <c r="Z91" s="2"/>
      <c r="AA91" s="3"/>
    </row>
    <row r="92" spans="1:27" ht="15.75" customHeight="1">
      <c r="B92" s="3"/>
      <c r="D92" s="30"/>
      <c r="E92" s="2"/>
      <c r="F92" s="75"/>
      <c r="G92" s="15"/>
      <c r="I92" s="71"/>
      <c r="J92" s="3"/>
      <c r="K92" s="16"/>
      <c r="L92" s="17"/>
      <c r="O92" s="71"/>
      <c r="P92" s="3"/>
      <c r="Q92" s="2"/>
      <c r="R92" s="71"/>
      <c r="S92" s="2"/>
      <c r="T92" s="3"/>
      <c r="U92" s="2"/>
      <c r="V92" s="71"/>
      <c r="W92" s="2"/>
      <c r="X92" s="2"/>
      <c r="Y92" s="2"/>
      <c r="Z92" s="2"/>
      <c r="AA92" s="3"/>
    </row>
    <row r="93" spans="1:27" ht="15.75" customHeight="1">
      <c r="B93" s="3"/>
      <c r="D93" s="30"/>
      <c r="E93" s="2"/>
      <c r="F93" s="75"/>
      <c r="G93" s="15"/>
      <c r="I93" s="71"/>
      <c r="J93" s="3"/>
      <c r="K93" s="16"/>
      <c r="L93" s="17"/>
      <c r="O93" s="71"/>
      <c r="P93" s="3"/>
      <c r="Q93" s="2"/>
      <c r="R93" s="71"/>
      <c r="S93" s="2"/>
      <c r="T93" s="3"/>
      <c r="U93" s="2"/>
      <c r="V93" s="71"/>
      <c r="W93" s="2"/>
      <c r="X93" s="2"/>
      <c r="Y93" s="2"/>
      <c r="Z93" s="2"/>
      <c r="AA93" s="3"/>
    </row>
    <row r="94" spans="1:27" ht="15.75" customHeight="1">
      <c r="B94" s="3"/>
      <c r="D94" s="30"/>
      <c r="E94" s="2"/>
      <c r="F94" s="75"/>
      <c r="G94" s="15"/>
      <c r="I94" s="71"/>
      <c r="J94" s="3"/>
      <c r="K94" s="16"/>
      <c r="L94" s="17"/>
      <c r="O94" s="71"/>
      <c r="P94" s="3"/>
      <c r="Q94" s="2"/>
      <c r="R94" s="71"/>
      <c r="S94" s="2"/>
      <c r="T94" s="3"/>
      <c r="U94" s="2"/>
      <c r="V94" s="71"/>
      <c r="W94" s="2"/>
      <c r="X94" s="2"/>
      <c r="Y94" s="2"/>
      <c r="Z94" s="2"/>
      <c r="AA94" s="3"/>
    </row>
    <row r="95" spans="1:27" ht="15.75" customHeight="1">
      <c r="B95" s="3"/>
      <c r="D95" s="30"/>
      <c r="E95" s="2"/>
      <c r="F95" s="75"/>
      <c r="G95" s="15"/>
      <c r="I95" s="71"/>
      <c r="J95" s="3"/>
      <c r="K95" s="16"/>
      <c r="L95" s="17"/>
      <c r="O95" s="71"/>
      <c r="P95" s="3"/>
      <c r="Q95" s="2"/>
      <c r="R95" s="71"/>
      <c r="S95" s="2"/>
      <c r="T95" s="3"/>
      <c r="U95" s="2"/>
      <c r="V95" s="71"/>
      <c r="W95" s="2"/>
      <c r="X95" s="2"/>
      <c r="Y95" s="2"/>
      <c r="Z95" s="2"/>
      <c r="AA95" s="3"/>
    </row>
    <row r="96" spans="1:27" ht="15.75" customHeight="1">
      <c r="B96" s="3"/>
      <c r="D96" s="30"/>
      <c r="E96" s="2"/>
      <c r="F96" s="75"/>
      <c r="G96" s="15"/>
      <c r="I96" s="71"/>
      <c r="J96" s="3"/>
      <c r="K96" s="16"/>
      <c r="L96" s="17"/>
      <c r="O96" s="71"/>
      <c r="P96" s="3"/>
      <c r="Q96" s="2"/>
      <c r="R96" s="71"/>
      <c r="S96" s="2"/>
      <c r="T96" s="3"/>
      <c r="U96" s="2"/>
      <c r="V96" s="71"/>
      <c r="W96" s="2"/>
      <c r="X96" s="2"/>
      <c r="Y96" s="2"/>
      <c r="Z96" s="2"/>
      <c r="AA96" s="3"/>
    </row>
    <row r="97" spans="2:27" ht="15.75" customHeight="1">
      <c r="B97" s="3"/>
      <c r="D97" s="30"/>
      <c r="E97" s="2"/>
      <c r="F97" s="75"/>
      <c r="G97" s="15"/>
      <c r="I97" s="71"/>
      <c r="J97" s="3"/>
      <c r="K97" s="16"/>
      <c r="L97" s="17"/>
      <c r="O97" s="71"/>
      <c r="P97" s="3"/>
      <c r="Q97" s="2"/>
      <c r="R97" s="71"/>
      <c r="S97" s="2"/>
      <c r="T97" s="3"/>
      <c r="U97" s="2"/>
      <c r="V97" s="71"/>
      <c r="W97" s="2"/>
      <c r="X97" s="2"/>
      <c r="Y97" s="2"/>
      <c r="Z97" s="2"/>
      <c r="AA97" s="3"/>
    </row>
    <row r="98" spans="2:27" ht="15.75" customHeight="1">
      <c r="B98" s="3"/>
      <c r="D98" s="30"/>
      <c r="E98" s="2"/>
      <c r="F98" s="75"/>
      <c r="G98" s="15"/>
      <c r="I98" s="71"/>
      <c r="J98" s="3"/>
      <c r="K98" s="16"/>
      <c r="L98" s="17"/>
      <c r="O98" s="71"/>
      <c r="P98" s="3"/>
      <c r="Q98" s="2"/>
      <c r="R98" s="71"/>
      <c r="S98" s="2"/>
      <c r="T98" s="3"/>
      <c r="U98" s="2"/>
      <c r="V98" s="71"/>
      <c r="W98" s="2"/>
      <c r="X98" s="2"/>
      <c r="Y98" s="2"/>
      <c r="Z98" s="2"/>
      <c r="AA98" s="3"/>
    </row>
    <row r="99" spans="2:27" ht="15.75" customHeight="1">
      <c r="B99" s="3"/>
      <c r="D99" s="30"/>
      <c r="E99" s="2"/>
      <c r="F99" s="75"/>
      <c r="G99" s="15"/>
      <c r="I99" s="71"/>
      <c r="J99" s="3"/>
      <c r="K99" s="16"/>
      <c r="L99" s="17"/>
      <c r="O99" s="71"/>
      <c r="P99" s="3"/>
      <c r="Q99" s="2"/>
      <c r="R99" s="71"/>
      <c r="S99" s="2"/>
      <c r="T99" s="3"/>
      <c r="U99" s="2"/>
      <c r="V99" s="71"/>
      <c r="W99" s="2"/>
      <c r="X99" s="2"/>
      <c r="Y99" s="2"/>
      <c r="Z99" s="2"/>
      <c r="AA99" s="3"/>
    </row>
    <row r="100" spans="2:27" ht="15.75" customHeight="1">
      <c r="B100" s="3"/>
      <c r="D100" s="30"/>
      <c r="E100" s="2"/>
      <c r="F100" s="75"/>
      <c r="G100" s="15"/>
      <c r="I100" s="71"/>
      <c r="J100" s="3"/>
      <c r="K100" s="16"/>
      <c r="L100" s="17"/>
      <c r="O100" s="71"/>
      <c r="P100" s="3"/>
      <c r="Q100" s="2"/>
      <c r="R100" s="71"/>
      <c r="S100" s="2"/>
      <c r="T100" s="3"/>
      <c r="U100" s="2"/>
      <c r="V100" s="71"/>
      <c r="W100" s="2"/>
      <c r="X100" s="2"/>
      <c r="Y100" s="2"/>
      <c r="Z100" s="2"/>
      <c r="AA100" s="3"/>
    </row>
    <row r="101" spans="2:27" ht="15.75" customHeight="1">
      <c r="B101" s="3"/>
      <c r="D101" s="30"/>
      <c r="E101" s="2"/>
      <c r="F101" s="75"/>
      <c r="G101" s="15"/>
      <c r="I101" s="71"/>
      <c r="J101" s="3"/>
      <c r="K101" s="16"/>
      <c r="L101" s="17"/>
      <c r="O101" s="71"/>
      <c r="P101" s="3"/>
      <c r="Q101" s="2"/>
      <c r="R101" s="71"/>
      <c r="S101" s="2"/>
      <c r="T101" s="3"/>
      <c r="U101" s="2"/>
      <c r="V101" s="71"/>
      <c r="W101" s="2"/>
      <c r="X101" s="2"/>
      <c r="Y101" s="2"/>
      <c r="Z101" s="2"/>
      <c r="AA101" s="3"/>
    </row>
    <row r="102" spans="2:27" ht="15.75" customHeight="1">
      <c r="B102" s="3"/>
      <c r="D102" s="30"/>
      <c r="E102" s="2"/>
      <c r="F102" s="75"/>
      <c r="G102" s="15"/>
      <c r="I102" s="71"/>
      <c r="J102" s="3"/>
      <c r="K102" s="16"/>
      <c r="L102" s="17"/>
      <c r="O102" s="71"/>
      <c r="P102" s="3"/>
      <c r="Q102" s="2"/>
      <c r="R102" s="71"/>
      <c r="S102" s="2"/>
      <c r="T102" s="3"/>
      <c r="U102" s="2"/>
      <c r="V102" s="71"/>
      <c r="W102" s="2"/>
      <c r="X102" s="2"/>
      <c r="Y102" s="2"/>
      <c r="Z102" s="2"/>
      <c r="AA102" s="3"/>
    </row>
    <row r="103" spans="2:27" ht="15.75" customHeight="1">
      <c r="B103" s="3"/>
      <c r="D103" s="30"/>
      <c r="E103" s="2"/>
      <c r="F103" s="75"/>
      <c r="G103" s="15"/>
      <c r="I103" s="71"/>
      <c r="J103" s="3"/>
      <c r="K103" s="16"/>
      <c r="L103" s="17"/>
      <c r="O103" s="71"/>
      <c r="P103" s="3"/>
      <c r="Q103" s="2"/>
      <c r="R103" s="71"/>
      <c r="S103" s="2"/>
      <c r="T103" s="3"/>
      <c r="U103" s="2"/>
      <c r="V103" s="71"/>
      <c r="W103" s="2"/>
      <c r="X103" s="2"/>
      <c r="Y103" s="2"/>
      <c r="Z103" s="2"/>
      <c r="AA103" s="3"/>
    </row>
    <row r="104" spans="2:27" ht="15.75" customHeight="1">
      <c r="B104" s="3"/>
      <c r="D104" s="30"/>
      <c r="E104" s="2"/>
      <c r="F104" s="75"/>
      <c r="G104" s="15"/>
      <c r="I104" s="71"/>
      <c r="J104" s="3"/>
      <c r="K104" s="16"/>
      <c r="L104" s="17"/>
      <c r="O104" s="71"/>
      <c r="P104" s="3"/>
      <c r="Q104" s="2"/>
      <c r="R104" s="71"/>
      <c r="S104" s="2"/>
      <c r="T104" s="3"/>
      <c r="U104" s="2"/>
      <c r="V104" s="71"/>
      <c r="W104" s="2"/>
      <c r="X104" s="2"/>
      <c r="Y104" s="2"/>
      <c r="Z104" s="2"/>
      <c r="AA104" s="3"/>
    </row>
    <row r="105" spans="2:27" ht="15.75" customHeight="1">
      <c r="B105" s="3"/>
      <c r="D105" s="30"/>
      <c r="E105" s="2"/>
      <c r="F105" s="75"/>
      <c r="G105" s="15"/>
      <c r="I105" s="71"/>
      <c r="J105" s="3"/>
      <c r="K105" s="16"/>
      <c r="L105" s="17"/>
      <c r="O105" s="71"/>
      <c r="P105" s="3"/>
      <c r="Q105" s="2"/>
      <c r="R105" s="71"/>
      <c r="S105" s="2"/>
      <c r="T105" s="3"/>
      <c r="U105" s="2"/>
      <c r="V105" s="71"/>
      <c r="W105" s="2"/>
      <c r="X105" s="2"/>
      <c r="Y105" s="2"/>
      <c r="Z105" s="2"/>
      <c r="AA105" s="3"/>
    </row>
    <row r="106" spans="2:27" ht="15.75" customHeight="1">
      <c r="B106" s="3"/>
      <c r="D106" s="30"/>
      <c r="E106" s="2"/>
      <c r="F106" s="75"/>
      <c r="G106" s="15"/>
      <c r="I106" s="71"/>
      <c r="J106" s="3"/>
      <c r="K106" s="16"/>
      <c r="L106" s="17"/>
      <c r="O106" s="71"/>
      <c r="P106" s="3"/>
      <c r="Q106" s="2"/>
      <c r="R106" s="71"/>
      <c r="S106" s="2"/>
      <c r="T106" s="3"/>
      <c r="U106" s="2"/>
      <c r="V106" s="71"/>
      <c r="W106" s="2"/>
      <c r="X106" s="2"/>
      <c r="Y106" s="2"/>
      <c r="Z106" s="2"/>
      <c r="AA106" s="3"/>
    </row>
    <row r="107" spans="2:27" ht="15.75" customHeight="1">
      <c r="B107" s="3"/>
      <c r="D107" s="30"/>
      <c r="E107" s="2"/>
      <c r="F107" s="75"/>
      <c r="G107" s="15"/>
      <c r="I107" s="71"/>
      <c r="J107" s="3"/>
      <c r="K107" s="16"/>
      <c r="L107" s="17"/>
      <c r="O107" s="71"/>
      <c r="P107" s="3"/>
      <c r="Q107" s="2"/>
      <c r="R107" s="71"/>
      <c r="S107" s="2"/>
      <c r="T107" s="3"/>
      <c r="U107" s="2"/>
      <c r="V107" s="71"/>
      <c r="W107" s="2"/>
      <c r="X107" s="2"/>
      <c r="Y107" s="2"/>
      <c r="Z107" s="2"/>
      <c r="AA107" s="3"/>
    </row>
    <row r="108" spans="2:27" ht="15.75" customHeight="1">
      <c r="B108" s="3"/>
      <c r="D108" s="30"/>
      <c r="E108" s="2"/>
      <c r="F108" s="75"/>
      <c r="G108" s="15"/>
      <c r="I108" s="71"/>
      <c r="J108" s="3"/>
      <c r="K108" s="16"/>
      <c r="L108" s="17"/>
      <c r="O108" s="71"/>
      <c r="P108" s="3"/>
      <c r="Q108" s="2"/>
      <c r="R108" s="71"/>
      <c r="S108" s="2"/>
      <c r="T108" s="3"/>
      <c r="U108" s="2"/>
      <c r="V108" s="71"/>
      <c r="W108" s="2"/>
      <c r="X108" s="2"/>
      <c r="Y108" s="2"/>
      <c r="Z108" s="2"/>
      <c r="AA108" s="3"/>
    </row>
    <row r="109" spans="2:27" ht="15.75" customHeight="1">
      <c r="B109" s="3"/>
      <c r="D109" s="30"/>
      <c r="E109" s="2"/>
      <c r="F109" s="75"/>
      <c r="G109" s="15"/>
      <c r="I109" s="71"/>
      <c r="J109" s="3"/>
      <c r="K109" s="16"/>
      <c r="L109" s="17"/>
      <c r="O109" s="71"/>
      <c r="P109" s="3"/>
      <c r="Q109" s="2"/>
      <c r="R109" s="71"/>
      <c r="S109" s="2"/>
      <c r="T109" s="3"/>
      <c r="U109" s="2"/>
      <c r="V109" s="71"/>
      <c r="W109" s="2"/>
      <c r="X109" s="2"/>
      <c r="Y109" s="2"/>
      <c r="Z109" s="2"/>
      <c r="AA109" s="3"/>
    </row>
    <row r="110" spans="2:27" ht="15.75" customHeight="1">
      <c r="B110" s="3"/>
      <c r="D110" s="30"/>
      <c r="E110" s="2"/>
      <c r="F110" s="75"/>
      <c r="G110" s="15"/>
      <c r="I110" s="71"/>
      <c r="J110" s="3"/>
      <c r="K110" s="16"/>
      <c r="L110" s="17"/>
      <c r="O110" s="71"/>
      <c r="P110" s="3"/>
      <c r="Q110" s="2"/>
      <c r="R110" s="71"/>
      <c r="S110" s="2"/>
      <c r="T110" s="3"/>
      <c r="U110" s="2"/>
      <c r="V110" s="71"/>
      <c r="W110" s="2"/>
      <c r="X110" s="2"/>
      <c r="Y110" s="2"/>
      <c r="Z110" s="2"/>
      <c r="AA110" s="3"/>
    </row>
    <row r="111" spans="2:27" ht="15.75" customHeight="1">
      <c r="B111" s="3"/>
      <c r="D111" s="30"/>
      <c r="E111" s="2"/>
      <c r="F111" s="75"/>
      <c r="G111" s="15"/>
      <c r="I111" s="71"/>
      <c r="J111" s="3"/>
      <c r="K111" s="16"/>
      <c r="L111" s="17"/>
      <c r="O111" s="71"/>
      <c r="P111" s="3"/>
      <c r="Q111" s="2"/>
      <c r="R111" s="71"/>
      <c r="S111" s="2"/>
      <c r="T111" s="3"/>
      <c r="U111" s="2"/>
      <c r="V111" s="71"/>
      <c r="W111" s="2"/>
      <c r="X111" s="2"/>
      <c r="Y111" s="2"/>
      <c r="Z111" s="2"/>
      <c r="AA111" s="3"/>
    </row>
    <row r="112" spans="2:27" ht="15.75" customHeight="1">
      <c r="B112" s="3"/>
      <c r="D112" s="30"/>
      <c r="E112" s="2"/>
      <c r="F112" s="75"/>
      <c r="G112" s="15"/>
      <c r="I112" s="71"/>
      <c r="J112" s="3"/>
      <c r="K112" s="16"/>
      <c r="L112" s="17"/>
      <c r="O112" s="71"/>
      <c r="P112" s="3"/>
      <c r="Q112" s="2"/>
      <c r="R112" s="71"/>
      <c r="S112" s="2"/>
      <c r="T112" s="3"/>
      <c r="U112" s="2"/>
      <c r="V112" s="71"/>
      <c r="W112" s="2"/>
      <c r="X112" s="2"/>
      <c r="Y112" s="2"/>
      <c r="Z112" s="2"/>
      <c r="AA112" s="3"/>
    </row>
    <row r="113" spans="2:27" ht="15.75" customHeight="1">
      <c r="B113" s="3"/>
      <c r="D113" s="30"/>
      <c r="E113" s="2"/>
      <c r="F113" s="75"/>
      <c r="G113" s="15"/>
      <c r="I113" s="71"/>
      <c r="J113" s="3"/>
      <c r="K113" s="16"/>
      <c r="L113" s="17"/>
      <c r="O113" s="71"/>
      <c r="P113" s="3"/>
      <c r="Q113" s="2"/>
      <c r="R113" s="71"/>
      <c r="S113" s="2"/>
      <c r="T113" s="3"/>
      <c r="U113" s="2"/>
      <c r="V113" s="71"/>
      <c r="W113" s="2"/>
      <c r="X113" s="2"/>
      <c r="Y113" s="2"/>
      <c r="Z113" s="2"/>
      <c r="AA113" s="3"/>
    </row>
    <row r="114" spans="2:27" ht="15.75" customHeight="1">
      <c r="B114" s="3"/>
      <c r="D114" s="30"/>
      <c r="E114" s="2"/>
      <c r="F114" s="75"/>
      <c r="G114" s="15"/>
      <c r="I114" s="71"/>
      <c r="J114" s="3"/>
      <c r="K114" s="16"/>
      <c r="L114" s="17"/>
      <c r="O114" s="71"/>
      <c r="P114" s="3"/>
      <c r="Q114" s="2"/>
      <c r="R114" s="71"/>
      <c r="S114" s="2"/>
      <c r="T114" s="3"/>
      <c r="U114" s="2"/>
      <c r="V114" s="71"/>
      <c r="W114" s="2"/>
      <c r="X114" s="2"/>
      <c r="Y114" s="2"/>
      <c r="Z114" s="2"/>
      <c r="AA114" s="3"/>
    </row>
    <row r="115" spans="2:27" ht="15.75" customHeight="1">
      <c r="B115" s="3"/>
      <c r="D115" s="30"/>
      <c r="E115" s="2"/>
      <c r="F115" s="75"/>
      <c r="G115" s="15"/>
      <c r="I115" s="71"/>
      <c r="J115" s="3"/>
      <c r="K115" s="16"/>
      <c r="L115" s="17"/>
      <c r="O115" s="71"/>
      <c r="P115" s="3"/>
      <c r="Q115" s="2"/>
      <c r="R115" s="71"/>
      <c r="S115" s="2"/>
      <c r="T115" s="3"/>
      <c r="U115" s="2"/>
      <c r="V115" s="71"/>
      <c r="W115" s="2"/>
      <c r="X115" s="2"/>
      <c r="Y115" s="2"/>
      <c r="Z115" s="2"/>
      <c r="AA115" s="3"/>
    </row>
    <row r="116" spans="2:27" ht="15.75" customHeight="1">
      <c r="B116" s="3"/>
      <c r="D116" s="30"/>
      <c r="E116" s="2"/>
      <c r="F116" s="75"/>
      <c r="G116" s="15"/>
      <c r="I116" s="71"/>
      <c r="J116" s="3"/>
      <c r="K116" s="16"/>
      <c r="L116" s="17"/>
      <c r="O116" s="71"/>
      <c r="P116" s="3"/>
      <c r="Q116" s="2"/>
      <c r="R116" s="71"/>
      <c r="S116" s="2"/>
      <c r="T116" s="3"/>
      <c r="U116" s="2"/>
      <c r="V116" s="71"/>
      <c r="W116" s="2"/>
      <c r="X116" s="2"/>
      <c r="Y116" s="2"/>
      <c r="Z116" s="2"/>
      <c r="AA116" s="3"/>
    </row>
    <row r="117" spans="2:27" ht="15.75" customHeight="1">
      <c r="B117" s="3"/>
      <c r="D117" s="30"/>
      <c r="E117" s="2"/>
      <c r="F117" s="75"/>
      <c r="G117" s="15"/>
      <c r="I117" s="71"/>
      <c r="J117" s="3"/>
      <c r="K117" s="16"/>
      <c r="L117" s="17"/>
      <c r="O117" s="71"/>
      <c r="P117" s="3"/>
      <c r="Q117" s="2"/>
      <c r="R117" s="71"/>
      <c r="S117" s="2"/>
      <c r="T117" s="3"/>
      <c r="U117" s="2"/>
      <c r="V117" s="71"/>
      <c r="W117" s="2"/>
      <c r="X117" s="2"/>
      <c r="Y117" s="2"/>
      <c r="Z117" s="2"/>
      <c r="AA117" s="3"/>
    </row>
    <row r="118" spans="2:27" ht="15.75" customHeight="1">
      <c r="B118" s="3"/>
      <c r="D118" s="30"/>
      <c r="E118" s="2"/>
      <c r="F118" s="75"/>
      <c r="G118" s="15"/>
      <c r="I118" s="71"/>
      <c r="J118" s="3"/>
      <c r="K118" s="16"/>
      <c r="L118" s="17"/>
      <c r="O118" s="71"/>
      <c r="P118" s="3"/>
      <c r="Q118" s="2"/>
      <c r="R118" s="71"/>
      <c r="S118" s="2"/>
      <c r="T118" s="3"/>
      <c r="U118" s="2"/>
      <c r="V118" s="71"/>
      <c r="W118" s="2"/>
      <c r="X118" s="2"/>
      <c r="Y118" s="2"/>
      <c r="Z118" s="2"/>
      <c r="AA118" s="3"/>
    </row>
    <row r="119" spans="2:27" ht="15.75" customHeight="1">
      <c r="B119" s="3"/>
      <c r="D119" s="30"/>
      <c r="E119" s="2"/>
      <c r="F119" s="75"/>
      <c r="G119" s="15"/>
      <c r="I119" s="71"/>
      <c r="J119" s="3"/>
      <c r="K119" s="16"/>
      <c r="L119" s="17"/>
      <c r="O119" s="71"/>
      <c r="P119" s="3"/>
      <c r="Q119" s="2"/>
      <c r="R119" s="71"/>
      <c r="S119" s="2"/>
      <c r="T119" s="3"/>
      <c r="U119" s="2"/>
      <c r="V119" s="71"/>
      <c r="W119" s="2"/>
      <c r="X119" s="2"/>
      <c r="Y119" s="2"/>
      <c r="Z119" s="2"/>
      <c r="AA119" s="3"/>
    </row>
    <row r="120" spans="2:27" ht="15.75" customHeight="1">
      <c r="B120" s="3"/>
      <c r="D120" s="30"/>
      <c r="E120" s="2"/>
      <c r="F120" s="75"/>
      <c r="G120" s="15"/>
      <c r="I120" s="71"/>
      <c r="J120" s="3"/>
      <c r="K120" s="16"/>
      <c r="L120" s="17"/>
      <c r="O120" s="71"/>
      <c r="P120" s="3"/>
      <c r="Q120" s="2"/>
      <c r="R120" s="71"/>
      <c r="S120" s="2"/>
      <c r="T120" s="3"/>
      <c r="U120" s="2"/>
      <c r="V120" s="71"/>
      <c r="W120" s="2"/>
      <c r="X120" s="2"/>
      <c r="Y120" s="2"/>
      <c r="Z120" s="2"/>
      <c r="AA120" s="3"/>
    </row>
    <row r="121" spans="2:27" ht="15.75" customHeight="1">
      <c r="B121" s="3"/>
      <c r="D121" s="30"/>
      <c r="E121" s="2"/>
      <c r="F121" s="75"/>
      <c r="G121" s="15"/>
      <c r="I121" s="71"/>
      <c r="J121" s="3"/>
      <c r="K121" s="16"/>
      <c r="L121" s="17"/>
      <c r="O121" s="71"/>
      <c r="P121" s="3"/>
      <c r="Q121" s="2"/>
      <c r="R121" s="71"/>
      <c r="S121" s="2"/>
      <c r="T121" s="3"/>
      <c r="U121" s="2"/>
      <c r="V121" s="71"/>
      <c r="W121" s="2"/>
      <c r="X121" s="2"/>
      <c r="Y121" s="2"/>
      <c r="Z121" s="2"/>
      <c r="AA121" s="3"/>
    </row>
    <row r="122" spans="2:27" ht="15.75" customHeight="1">
      <c r="B122" s="3"/>
      <c r="D122" s="30"/>
      <c r="E122" s="2"/>
      <c r="F122" s="75"/>
      <c r="G122" s="15"/>
      <c r="I122" s="71"/>
      <c r="J122" s="3"/>
      <c r="K122" s="16"/>
      <c r="L122" s="17"/>
      <c r="O122" s="71"/>
      <c r="P122" s="3"/>
      <c r="Q122" s="2"/>
      <c r="R122" s="71"/>
      <c r="S122" s="2"/>
      <c r="T122" s="3"/>
      <c r="U122" s="2"/>
      <c r="V122" s="71"/>
      <c r="W122" s="2"/>
      <c r="X122" s="2"/>
      <c r="Y122" s="2"/>
      <c r="Z122" s="2"/>
      <c r="AA122" s="3"/>
    </row>
    <row r="123" spans="2:27" ht="15.75" customHeight="1">
      <c r="B123" s="3"/>
      <c r="D123" s="30"/>
      <c r="E123" s="2"/>
      <c r="F123" s="75"/>
      <c r="G123" s="15"/>
      <c r="I123" s="71"/>
      <c r="J123" s="3"/>
      <c r="K123" s="16"/>
      <c r="L123" s="17"/>
      <c r="O123" s="71"/>
      <c r="P123" s="3"/>
      <c r="Q123" s="2"/>
      <c r="R123" s="71"/>
      <c r="S123" s="2"/>
      <c r="T123" s="3"/>
      <c r="U123" s="2"/>
      <c r="V123" s="71"/>
      <c r="W123" s="2"/>
      <c r="X123" s="2"/>
      <c r="Y123" s="2"/>
      <c r="Z123" s="2"/>
      <c r="AA123" s="3"/>
    </row>
    <row r="124" spans="2:27" ht="15.75" customHeight="1">
      <c r="B124" s="3"/>
      <c r="D124" s="30"/>
      <c r="E124" s="2"/>
      <c r="F124" s="75"/>
      <c r="G124" s="15"/>
      <c r="I124" s="71"/>
      <c r="J124" s="3"/>
      <c r="K124" s="16"/>
      <c r="L124" s="17"/>
      <c r="O124" s="71"/>
      <c r="P124" s="3"/>
      <c r="Q124" s="2"/>
      <c r="R124" s="71"/>
      <c r="S124" s="2"/>
      <c r="T124" s="3"/>
      <c r="U124" s="2"/>
      <c r="V124" s="71"/>
      <c r="W124" s="2"/>
      <c r="X124" s="2"/>
      <c r="Y124" s="2"/>
      <c r="Z124" s="2"/>
      <c r="AA124" s="3"/>
    </row>
    <row r="125" spans="2:27" ht="15.75" customHeight="1">
      <c r="B125" s="3"/>
      <c r="D125" s="30"/>
      <c r="E125" s="2"/>
      <c r="F125" s="75"/>
      <c r="G125" s="15"/>
      <c r="I125" s="71"/>
      <c r="J125" s="3"/>
      <c r="K125" s="16"/>
      <c r="L125" s="17"/>
      <c r="O125" s="71"/>
      <c r="P125" s="3"/>
      <c r="Q125" s="2"/>
      <c r="R125" s="71"/>
      <c r="S125" s="2"/>
      <c r="T125" s="3"/>
      <c r="U125" s="2"/>
      <c r="V125" s="71"/>
      <c r="W125" s="2"/>
      <c r="X125" s="2"/>
      <c r="Y125" s="2"/>
      <c r="Z125" s="2"/>
      <c r="AA125" s="3"/>
    </row>
    <row r="126" spans="2:27" ht="15.75" customHeight="1">
      <c r="B126" s="3"/>
      <c r="D126" s="30"/>
      <c r="E126" s="2"/>
      <c r="F126" s="75"/>
      <c r="G126" s="15"/>
      <c r="I126" s="71"/>
      <c r="J126" s="3"/>
      <c r="K126" s="16"/>
      <c r="L126" s="17"/>
      <c r="O126" s="71"/>
      <c r="P126" s="3"/>
      <c r="Q126" s="2"/>
      <c r="R126" s="71"/>
      <c r="S126" s="2"/>
      <c r="T126" s="3"/>
      <c r="U126" s="2"/>
      <c r="V126" s="71"/>
      <c r="W126" s="2"/>
      <c r="X126" s="2"/>
      <c r="Y126" s="2"/>
      <c r="Z126" s="2"/>
      <c r="AA126" s="3"/>
    </row>
    <row r="127" spans="2:27" ht="15.75" customHeight="1">
      <c r="B127" s="3"/>
      <c r="D127" s="30"/>
      <c r="E127" s="2"/>
      <c r="F127" s="75"/>
      <c r="G127" s="15"/>
      <c r="I127" s="71"/>
      <c r="J127" s="3"/>
      <c r="K127" s="16"/>
      <c r="L127" s="17"/>
      <c r="O127" s="71"/>
      <c r="P127" s="3"/>
      <c r="Q127" s="2"/>
      <c r="R127" s="71"/>
      <c r="S127" s="2"/>
      <c r="T127" s="3"/>
      <c r="U127" s="2"/>
      <c r="V127" s="71"/>
      <c r="W127" s="2"/>
      <c r="X127" s="2"/>
      <c r="Y127" s="2"/>
      <c r="Z127" s="2"/>
      <c r="AA127" s="3"/>
    </row>
    <row r="128" spans="2:27" ht="15.75" customHeight="1">
      <c r="B128" s="3"/>
      <c r="D128" s="30"/>
      <c r="E128" s="2"/>
      <c r="F128" s="75"/>
      <c r="G128" s="15"/>
      <c r="I128" s="71"/>
      <c r="J128" s="3"/>
      <c r="K128" s="16"/>
      <c r="L128" s="17"/>
      <c r="O128" s="71"/>
      <c r="P128" s="3"/>
      <c r="Q128" s="2"/>
      <c r="R128" s="71"/>
      <c r="S128" s="2"/>
      <c r="T128" s="3"/>
      <c r="U128" s="2"/>
      <c r="V128" s="71"/>
      <c r="W128" s="2"/>
      <c r="X128" s="2"/>
      <c r="Y128" s="2"/>
      <c r="Z128" s="2"/>
      <c r="AA128" s="3"/>
    </row>
    <row r="129" spans="2:27" ht="15.75" customHeight="1">
      <c r="B129" s="3"/>
      <c r="D129" s="30"/>
      <c r="E129" s="2"/>
      <c r="F129" s="75"/>
      <c r="G129" s="15"/>
      <c r="I129" s="71"/>
      <c r="J129" s="3"/>
      <c r="K129" s="16"/>
      <c r="L129" s="17"/>
      <c r="O129" s="71"/>
      <c r="P129" s="3"/>
      <c r="Q129" s="2"/>
      <c r="R129" s="71"/>
      <c r="S129" s="2"/>
      <c r="T129" s="3"/>
      <c r="U129" s="2"/>
      <c r="V129" s="71"/>
      <c r="W129" s="2"/>
      <c r="X129" s="2"/>
      <c r="Y129" s="2"/>
      <c r="Z129" s="2"/>
      <c r="AA129" s="3"/>
    </row>
    <row r="130" spans="2:27" ht="15.75" customHeight="1">
      <c r="B130" s="3"/>
      <c r="D130" s="30"/>
      <c r="E130" s="2"/>
      <c r="F130" s="75"/>
      <c r="G130" s="15"/>
      <c r="I130" s="71"/>
      <c r="J130" s="3"/>
      <c r="K130" s="16"/>
      <c r="L130" s="17"/>
      <c r="O130" s="71"/>
      <c r="P130" s="3"/>
      <c r="Q130" s="2"/>
      <c r="R130" s="71"/>
      <c r="S130" s="2"/>
      <c r="T130" s="3"/>
      <c r="U130" s="2"/>
      <c r="V130" s="71"/>
      <c r="W130" s="2"/>
      <c r="X130" s="2"/>
      <c r="Y130" s="2"/>
      <c r="Z130" s="2"/>
      <c r="AA130" s="3"/>
    </row>
    <row r="131" spans="2:27" ht="15.75" customHeight="1">
      <c r="B131" s="3"/>
      <c r="D131" s="30"/>
      <c r="E131" s="2"/>
      <c r="F131" s="75"/>
      <c r="G131" s="15"/>
      <c r="I131" s="71"/>
      <c r="J131" s="3"/>
      <c r="K131" s="16"/>
      <c r="L131" s="17"/>
      <c r="O131" s="71"/>
      <c r="P131" s="3"/>
      <c r="Q131" s="2"/>
      <c r="R131" s="71"/>
      <c r="S131" s="2"/>
      <c r="T131" s="3"/>
      <c r="U131" s="2"/>
      <c r="V131" s="71"/>
      <c r="W131" s="2"/>
      <c r="X131" s="2"/>
      <c r="Y131" s="2"/>
      <c r="Z131" s="2"/>
      <c r="AA131" s="3"/>
    </row>
    <row r="132" spans="2:27" ht="15.75" customHeight="1">
      <c r="B132" s="3"/>
      <c r="D132" s="30"/>
      <c r="E132" s="2"/>
      <c r="F132" s="75"/>
      <c r="G132" s="15"/>
      <c r="I132" s="71"/>
      <c r="J132" s="3"/>
      <c r="K132" s="16"/>
      <c r="L132" s="17"/>
      <c r="O132" s="71"/>
      <c r="P132" s="3"/>
      <c r="Q132" s="2"/>
      <c r="R132" s="71"/>
      <c r="S132" s="2"/>
      <c r="T132" s="3"/>
      <c r="U132" s="2"/>
      <c r="V132" s="71"/>
      <c r="W132" s="2"/>
      <c r="X132" s="2"/>
      <c r="Y132" s="2"/>
      <c r="Z132" s="2"/>
      <c r="AA132" s="3"/>
    </row>
    <row r="133" spans="2:27" ht="15.75" customHeight="1">
      <c r="B133" s="3"/>
      <c r="D133" s="30"/>
      <c r="E133" s="2"/>
      <c r="F133" s="75"/>
      <c r="G133" s="15"/>
      <c r="I133" s="71"/>
      <c r="J133" s="3"/>
      <c r="K133" s="16"/>
      <c r="L133" s="17"/>
      <c r="O133" s="71"/>
      <c r="P133" s="3"/>
      <c r="Q133" s="2"/>
      <c r="R133" s="71"/>
      <c r="S133" s="2"/>
      <c r="T133" s="3"/>
      <c r="U133" s="2"/>
      <c r="V133" s="71"/>
      <c r="W133" s="2"/>
      <c r="X133" s="2"/>
      <c r="Y133" s="2"/>
      <c r="Z133" s="2"/>
      <c r="AA133" s="3"/>
    </row>
    <row r="134" spans="2:27" ht="15.75" customHeight="1">
      <c r="B134" s="3"/>
      <c r="D134" s="30"/>
      <c r="E134" s="2"/>
      <c r="F134" s="75"/>
      <c r="G134" s="15"/>
      <c r="I134" s="71"/>
      <c r="J134" s="3"/>
      <c r="K134" s="16"/>
      <c r="L134" s="17"/>
      <c r="O134" s="71"/>
      <c r="P134" s="3"/>
      <c r="Q134" s="2"/>
      <c r="R134" s="71"/>
      <c r="S134" s="2"/>
      <c r="T134" s="3"/>
      <c r="U134" s="2"/>
      <c r="V134" s="71"/>
      <c r="W134" s="2"/>
      <c r="X134" s="2"/>
      <c r="Y134" s="2"/>
      <c r="Z134" s="2"/>
      <c r="AA134" s="3"/>
    </row>
    <row r="135" spans="2:27" ht="15.75" customHeight="1">
      <c r="B135" s="3"/>
      <c r="D135" s="30"/>
      <c r="E135" s="2"/>
      <c r="F135" s="75"/>
      <c r="G135" s="15"/>
      <c r="I135" s="71"/>
      <c r="J135" s="3"/>
      <c r="K135" s="16"/>
      <c r="L135" s="17"/>
      <c r="O135" s="71"/>
      <c r="P135" s="3"/>
      <c r="Q135" s="2"/>
      <c r="R135" s="71"/>
      <c r="S135" s="2"/>
      <c r="T135" s="3"/>
      <c r="U135" s="2"/>
      <c r="V135" s="71"/>
      <c r="W135" s="2"/>
      <c r="X135" s="2"/>
      <c r="Y135" s="2"/>
      <c r="Z135" s="2"/>
      <c r="AA135" s="3"/>
    </row>
    <row r="136" spans="2:27" ht="15.75" customHeight="1">
      <c r="B136" s="3"/>
      <c r="D136" s="30"/>
      <c r="E136" s="2"/>
      <c r="F136" s="75"/>
      <c r="G136" s="15"/>
      <c r="I136" s="71"/>
      <c r="J136" s="3"/>
      <c r="K136" s="16"/>
      <c r="L136" s="17"/>
      <c r="O136" s="71"/>
      <c r="P136" s="3"/>
      <c r="Q136" s="2"/>
      <c r="R136" s="71"/>
      <c r="S136" s="2"/>
      <c r="T136" s="3"/>
      <c r="U136" s="2"/>
      <c r="V136" s="71"/>
      <c r="W136" s="2"/>
      <c r="X136" s="2"/>
      <c r="Y136" s="2"/>
      <c r="Z136" s="2"/>
      <c r="AA136" s="3"/>
    </row>
    <row r="137" spans="2:27" ht="15.75" customHeight="1">
      <c r="B137" s="3"/>
      <c r="D137" s="30"/>
      <c r="E137" s="2"/>
      <c r="F137" s="75"/>
      <c r="G137" s="15"/>
      <c r="I137" s="71"/>
      <c r="J137" s="3"/>
      <c r="K137" s="16"/>
      <c r="L137" s="17"/>
      <c r="O137" s="71"/>
      <c r="P137" s="3"/>
      <c r="Q137" s="2"/>
      <c r="R137" s="71"/>
      <c r="S137" s="2"/>
      <c r="T137" s="3"/>
      <c r="U137" s="2"/>
      <c r="V137" s="71"/>
      <c r="W137" s="2"/>
      <c r="X137" s="2"/>
      <c r="Y137" s="2"/>
      <c r="Z137" s="2"/>
      <c r="AA137" s="3"/>
    </row>
    <row r="138" spans="2:27" ht="15.75" customHeight="1">
      <c r="B138" s="3"/>
      <c r="D138" s="30"/>
      <c r="E138" s="2"/>
      <c r="F138" s="75"/>
      <c r="G138" s="15"/>
      <c r="I138" s="71"/>
      <c r="J138" s="3"/>
      <c r="K138" s="16"/>
      <c r="L138" s="17"/>
      <c r="O138" s="71"/>
      <c r="P138" s="3"/>
      <c r="Q138" s="2"/>
      <c r="R138" s="71"/>
      <c r="S138" s="2"/>
      <c r="T138" s="3"/>
      <c r="U138" s="2"/>
      <c r="V138" s="71"/>
      <c r="W138" s="2"/>
      <c r="X138" s="2"/>
      <c r="Y138" s="2"/>
      <c r="Z138" s="2"/>
      <c r="AA138" s="3"/>
    </row>
    <row r="139" spans="2:27" ht="15.75" customHeight="1">
      <c r="B139" s="3"/>
      <c r="D139" s="30"/>
      <c r="E139" s="2"/>
      <c r="F139" s="75"/>
      <c r="G139" s="15"/>
      <c r="I139" s="71"/>
      <c r="J139" s="3"/>
      <c r="K139" s="16"/>
      <c r="L139" s="17"/>
      <c r="O139" s="71"/>
      <c r="P139" s="3"/>
      <c r="Q139" s="2"/>
      <c r="R139" s="71"/>
      <c r="S139" s="2"/>
      <c r="T139" s="3"/>
      <c r="U139" s="2"/>
      <c r="V139" s="71"/>
      <c r="W139" s="2"/>
      <c r="X139" s="2"/>
      <c r="Y139" s="2"/>
      <c r="Z139" s="2"/>
      <c r="AA139" s="3"/>
    </row>
    <row r="140" spans="2:27" ht="15.75" customHeight="1">
      <c r="B140" s="3"/>
      <c r="D140" s="30"/>
      <c r="E140" s="2"/>
      <c r="F140" s="75"/>
      <c r="G140" s="15"/>
      <c r="I140" s="71"/>
      <c r="J140" s="3"/>
      <c r="K140" s="16"/>
      <c r="L140" s="17"/>
      <c r="O140" s="71"/>
      <c r="P140" s="3"/>
      <c r="Q140" s="2"/>
      <c r="R140" s="71"/>
      <c r="S140" s="2"/>
      <c r="T140" s="3"/>
      <c r="U140" s="2"/>
      <c r="V140" s="71"/>
      <c r="W140" s="2"/>
      <c r="X140" s="2"/>
      <c r="Y140" s="2"/>
      <c r="Z140" s="2"/>
      <c r="AA140" s="3"/>
    </row>
    <row r="141" spans="2:27" ht="15.75" customHeight="1">
      <c r="B141" s="3"/>
      <c r="D141" s="30"/>
      <c r="E141" s="2"/>
      <c r="F141" s="75"/>
      <c r="G141" s="15"/>
      <c r="I141" s="71"/>
      <c r="J141" s="3"/>
      <c r="K141" s="16"/>
      <c r="L141" s="17"/>
      <c r="O141" s="71"/>
      <c r="P141" s="3"/>
      <c r="Q141" s="2"/>
      <c r="R141" s="71"/>
      <c r="S141" s="2"/>
      <c r="T141" s="3"/>
      <c r="U141" s="2"/>
      <c r="V141" s="71"/>
      <c r="W141" s="2"/>
      <c r="X141" s="2"/>
      <c r="Y141" s="2"/>
      <c r="Z141" s="2"/>
      <c r="AA141" s="3"/>
    </row>
    <row r="142" spans="2:27" ht="15.75" customHeight="1">
      <c r="B142" s="3"/>
      <c r="D142" s="30"/>
      <c r="E142" s="2"/>
      <c r="F142" s="75"/>
      <c r="G142" s="15"/>
      <c r="I142" s="71"/>
      <c r="J142" s="3"/>
      <c r="K142" s="16"/>
      <c r="L142" s="17"/>
      <c r="O142" s="71"/>
      <c r="P142" s="3"/>
      <c r="Q142" s="2"/>
      <c r="R142" s="71"/>
      <c r="S142" s="2"/>
      <c r="T142" s="3"/>
      <c r="U142" s="2"/>
      <c r="V142" s="71"/>
      <c r="W142" s="2"/>
      <c r="X142" s="2"/>
      <c r="Y142" s="2"/>
      <c r="Z142" s="2"/>
      <c r="AA142" s="3"/>
    </row>
    <row r="143" spans="2:27" ht="15.75" customHeight="1">
      <c r="B143" s="3"/>
      <c r="D143" s="30"/>
      <c r="E143" s="2"/>
      <c r="F143" s="75"/>
      <c r="G143" s="15"/>
      <c r="I143" s="71"/>
      <c r="J143" s="3"/>
      <c r="K143" s="16"/>
      <c r="L143" s="17"/>
      <c r="O143" s="71"/>
      <c r="P143" s="3"/>
      <c r="Q143" s="2"/>
      <c r="R143" s="71"/>
      <c r="S143" s="2"/>
      <c r="T143" s="3"/>
      <c r="U143" s="2"/>
      <c r="V143" s="71"/>
      <c r="W143" s="2"/>
      <c r="X143" s="2"/>
      <c r="Y143" s="2"/>
      <c r="Z143" s="2"/>
      <c r="AA143" s="3"/>
    </row>
    <row r="144" spans="2:27" ht="15.75" customHeight="1">
      <c r="B144" s="3"/>
      <c r="D144" s="30"/>
      <c r="E144" s="2"/>
      <c r="F144" s="75"/>
      <c r="G144" s="15"/>
      <c r="I144" s="71"/>
      <c r="J144" s="3"/>
      <c r="K144" s="16"/>
      <c r="L144" s="17"/>
      <c r="O144" s="71"/>
      <c r="P144" s="3"/>
      <c r="Q144" s="2"/>
      <c r="R144" s="71"/>
      <c r="S144" s="2"/>
      <c r="T144" s="3"/>
      <c r="U144" s="2"/>
      <c r="V144" s="71"/>
      <c r="W144" s="2"/>
      <c r="X144" s="2"/>
      <c r="Y144" s="2"/>
      <c r="Z144" s="2"/>
      <c r="AA144" s="3"/>
    </row>
    <row r="145" spans="1:27" ht="15.75" customHeight="1">
      <c r="B145" s="3"/>
      <c r="D145" s="30"/>
      <c r="E145" s="2"/>
      <c r="F145" s="75"/>
      <c r="G145" s="15"/>
      <c r="I145" s="71"/>
      <c r="J145" s="3"/>
      <c r="K145" s="16"/>
      <c r="L145" s="17"/>
      <c r="O145" s="71"/>
      <c r="P145" s="3"/>
      <c r="Q145" s="2"/>
      <c r="R145" s="71"/>
      <c r="S145" s="2"/>
      <c r="T145" s="3"/>
      <c r="U145" s="2"/>
      <c r="V145" s="71"/>
      <c r="W145" s="2"/>
      <c r="X145" s="2"/>
      <c r="Y145" s="2"/>
      <c r="Z145" s="2"/>
      <c r="AA145" s="3"/>
    </row>
    <row r="146" spans="1:27" ht="15.75" customHeight="1">
      <c r="B146" s="3"/>
      <c r="D146" s="30"/>
      <c r="E146" s="2"/>
      <c r="F146" s="75"/>
      <c r="G146" s="15"/>
      <c r="I146" s="71"/>
      <c r="J146" s="3"/>
      <c r="K146" s="16"/>
      <c r="L146" s="17"/>
      <c r="O146" s="71"/>
      <c r="P146" s="3"/>
      <c r="Q146" s="2"/>
      <c r="R146" s="71"/>
      <c r="S146" s="2"/>
      <c r="T146" s="3"/>
      <c r="U146" s="2"/>
      <c r="V146" s="71"/>
      <c r="W146" s="2"/>
      <c r="X146" s="2"/>
      <c r="Y146" s="2"/>
      <c r="Z146" s="2"/>
      <c r="AA146" s="3"/>
    </row>
    <row r="147" spans="1:27" ht="15.75" customHeight="1">
      <c r="B147" s="3"/>
      <c r="D147" s="30"/>
      <c r="E147" s="2"/>
      <c r="F147" s="75"/>
      <c r="G147" s="15"/>
      <c r="I147" s="71"/>
      <c r="J147" s="3"/>
      <c r="K147" s="16"/>
      <c r="L147" s="17"/>
      <c r="O147" s="71"/>
      <c r="P147" s="3"/>
      <c r="Q147" s="2"/>
      <c r="R147" s="71"/>
      <c r="S147" s="2"/>
      <c r="T147" s="3"/>
      <c r="U147" s="2"/>
      <c r="V147" s="71"/>
      <c r="W147" s="2"/>
      <c r="X147" s="2"/>
      <c r="Y147" s="2"/>
      <c r="Z147" s="2"/>
      <c r="AA147" s="3"/>
    </row>
    <row r="148" spans="1:27" ht="15.75" customHeight="1">
      <c r="B148" s="3"/>
      <c r="D148" s="30"/>
      <c r="E148" s="2"/>
      <c r="F148" s="75"/>
      <c r="G148" s="15"/>
      <c r="I148" s="71"/>
      <c r="J148" s="3"/>
      <c r="K148" s="16"/>
      <c r="L148" s="17"/>
      <c r="O148" s="71"/>
      <c r="P148" s="3"/>
      <c r="Q148" s="2"/>
      <c r="R148" s="71"/>
      <c r="S148" s="2"/>
      <c r="T148" s="3"/>
      <c r="U148" s="2"/>
      <c r="V148" s="71"/>
      <c r="W148" s="2"/>
      <c r="X148" s="2"/>
      <c r="Y148" s="2"/>
      <c r="Z148" s="2"/>
      <c r="AA148" s="3"/>
    </row>
    <row r="149" spans="1:27" ht="15.75" customHeight="1">
      <c r="B149" s="3"/>
      <c r="D149" s="30"/>
      <c r="E149" s="2"/>
      <c r="F149" s="75"/>
      <c r="G149" s="15"/>
      <c r="I149" s="71"/>
      <c r="J149" s="3"/>
      <c r="K149" s="16"/>
      <c r="L149" s="17"/>
      <c r="O149" s="71"/>
      <c r="P149" s="3"/>
      <c r="Q149" s="2"/>
      <c r="R149" s="71"/>
      <c r="S149" s="2"/>
      <c r="T149" s="3"/>
      <c r="U149" s="2"/>
      <c r="V149" s="71"/>
      <c r="W149" s="2"/>
      <c r="X149" s="2"/>
      <c r="Y149" s="2"/>
      <c r="Z149" s="2"/>
      <c r="AA149" s="3"/>
    </row>
    <row r="150" spans="1:27" ht="15.75" customHeight="1">
      <c r="B150" s="3"/>
      <c r="D150" s="30"/>
      <c r="E150" s="2"/>
      <c r="F150" s="75"/>
      <c r="G150" s="15"/>
      <c r="I150" s="71"/>
      <c r="J150" s="3"/>
      <c r="K150" s="16"/>
      <c r="L150" s="17"/>
      <c r="O150" s="71"/>
      <c r="P150" s="3"/>
      <c r="Q150" s="2"/>
      <c r="R150" s="71"/>
      <c r="S150" s="2"/>
      <c r="T150" s="3"/>
      <c r="U150" s="2"/>
      <c r="V150" s="71"/>
      <c r="W150" s="2"/>
      <c r="X150" s="2"/>
      <c r="Y150" s="2"/>
      <c r="Z150" s="2"/>
      <c r="AA150" s="3"/>
    </row>
    <row r="151" spans="1:27" ht="15.75" customHeight="1">
      <c r="B151" s="3"/>
      <c r="D151" s="30"/>
      <c r="E151" s="2"/>
      <c r="F151" s="75"/>
      <c r="G151" s="15"/>
      <c r="I151" s="71"/>
      <c r="J151" s="3"/>
      <c r="K151" s="16"/>
      <c r="L151" s="17"/>
      <c r="O151" s="71"/>
      <c r="P151" s="3"/>
      <c r="Q151" s="2"/>
      <c r="R151" s="71"/>
      <c r="S151" s="2"/>
      <c r="T151" s="3"/>
      <c r="U151" s="2"/>
      <c r="V151" s="71"/>
      <c r="W151" s="2"/>
      <c r="X151" s="2"/>
      <c r="Y151" s="2"/>
      <c r="Z151" s="2"/>
      <c r="AA151" s="3"/>
    </row>
    <row r="152" spans="1:27" ht="15.75" customHeight="1">
      <c r="B152" s="3"/>
      <c r="D152" s="30"/>
      <c r="E152" s="2"/>
      <c r="F152" s="75"/>
      <c r="G152" s="15"/>
      <c r="I152" s="71"/>
      <c r="J152" s="3"/>
      <c r="K152" s="16"/>
      <c r="L152" s="17"/>
      <c r="O152" s="71"/>
      <c r="P152" s="3"/>
      <c r="Q152" s="2"/>
      <c r="R152" s="71"/>
      <c r="S152" s="2"/>
      <c r="T152" s="3"/>
      <c r="U152" s="2"/>
      <c r="V152" s="71"/>
      <c r="W152" s="2"/>
      <c r="X152" s="2"/>
      <c r="Y152" s="2"/>
      <c r="Z152" s="2"/>
      <c r="AA152" s="3"/>
    </row>
    <row r="153" spans="1:27" ht="15.75" customHeight="1">
      <c r="B153" s="3"/>
      <c r="D153" s="30"/>
      <c r="E153" s="2"/>
      <c r="F153" s="75"/>
      <c r="G153" s="15"/>
      <c r="I153" s="71"/>
      <c r="J153" s="3"/>
      <c r="K153" s="16"/>
      <c r="L153" s="17"/>
      <c r="O153" s="71"/>
      <c r="P153" s="3"/>
      <c r="Q153" s="2"/>
      <c r="R153" s="71"/>
      <c r="S153" s="2"/>
      <c r="T153" s="3"/>
      <c r="U153" s="2"/>
      <c r="V153" s="71"/>
      <c r="W153" s="2"/>
      <c r="X153" s="2"/>
      <c r="Y153" s="2"/>
      <c r="Z153" s="2"/>
      <c r="AA153" s="3"/>
    </row>
    <row r="154" spans="1:27" ht="15.75" customHeight="1">
      <c r="B154" s="3"/>
      <c r="D154" s="30"/>
      <c r="E154" s="2"/>
      <c r="F154" s="75"/>
      <c r="G154" s="15"/>
      <c r="I154" s="71"/>
      <c r="J154" s="3"/>
      <c r="K154" s="16"/>
      <c r="L154" s="17"/>
      <c r="O154" s="71"/>
      <c r="P154" s="3"/>
      <c r="Q154" s="2"/>
      <c r="R154" s="71"/>
      <c r="S154" s="2"/>
      <c r="T154" s="3"/>
      <c r="U154" s="2"/>
      <c r="V154" s="71"/>
      <c r="W154" s="2"/>
      <c r="X154" s="2"/>
      <c r="Y154" s="2"/>
      <c r="Z154" s="2"/>
      <c r="AA154" s="3"/>
    </row>
    <row r="155" spans="1:27" ht="15.75" customHeight="1">
      <c r="B155" s="3"/>
      <c r="D155" s="30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68"/>
      <c r="C156" s="31"/>
      <c r="D156" s="32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6">
    <cfRule type="cellIs" dxfId="29" priority="1" operator="between">
      <formula>0.92</formula>
      <formula>1.08</formula>
    </cfRule>
  </conditionalFormatting>
  <conditionalFormatting sqref="AA58:AA156">
    <cfRule type="cellIs" dxfId="28" priority="2" operator="lessThan">
      <formula>0.92</formula>
    </cfRule>
  </conditionalFormatting>
  <conditionalFormatting sqref="AA58:AA156">
    <cfRule type="cellIs" dxfId="27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AE1000"/>
  <sheetViews>
    <sheetView topLeftCell="A149" workbookViewId="0">
      <selection activeCell="A160" sqref="A160:B166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f>7.8493*(10^-4)</f>
        <v>7.8493000000000009E-4</v>
      </c>
      <c r="Z6" s="65" t="s">
        <v>9</v>
      </c>
      <c r="AA6" s="69">
        <f>MAX(R58:R156)</f>
        <v>1625.4136959084558</v>
      </c>
      <c r="AB6" s="69" t="s">
        <v>10</v>
      </c>
      <c r="AC6" s="66">
        <f>34*AA8*((ABS(T6-T7))/(T8+273.15))</f>
        <v>4.2590909537852779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1.17041</v>
      </c>
      <c r="Z7" s="71" t="s">
        <v>13</v>
      </c>
      <c r="AA7" s="2">
        <f>-237.02+1.3863*AA6</f>
        <v>2016.2910066378922</v>
      </c>
      <c r="AB7" s="2" t="s">
        <v>14</v>
      </c>
      <c r="AC7" s="3">
        <f>ABS(W8-AC6)</f>
        <v>4.1920264208438303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6.7064532941447874E-2</v>
      </c>
      <c r="Z8" s="67" t="s">
        <v>23</v>
      </c>
      <c r="AA8" s="70">
        <f>ABS(AA7/AA6)</f>
        <v>1.2404786619636377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16.176364140318825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30779.423601166807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42197.050959895052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90.75460298147371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113.08334707194173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f>SUMPRODUCT((D59:D154-D58:D153),0.5*(Y58:Y153+Y59:Y154))+((D58*Y153)/2)+(((1-D154)*(1-Y154))/2)</f>
        <v>19.258027048277626</v>
      </c>
      <c r="AB17" s="2"/>
      <c r="AC17" s="3"/>
    </row>
    <row r="18" spans="26:31">
      <c r="Z18" s="71" t="s">
        <v>28</v>
      </c>
      <c r="AA18" s="11">
        <f>SUMPRODUCT((D59:D154-D58:D153),0.5*(Z58:Z153+Z59:Z154))+((D58*Z153)/2)+(((1-D154)*(1-Z154))/2)</f>
        <v>19.386162958619295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0.33157871938524347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154" si="1">1/(273.15+B58)</f>
        <v>2.7313018693002683E-3</v>
      </c>
      <c r="B58" s="82">
        <v>92.975770000000011</v>
      </c>
      <c r="C58" s="84">
        <v>1.0132000000000001</v>
      </c>
      <c r="D58" s="84">
        <v>2E-3</v>
      </c>
      <c r="E58" s="85">
        <v>0.23</v>
      </c>
      <c r="F58" s="75">
        <f t="shared" ref="F58:F154" si="2">(10^($B$10-($C$10/($D$10+273.15+B58))))</f>
        <v>2.2585861583334368</v>
      </c>
      <c r="G58" s="15">
        <f t="shared" ref="G58:G154" si="3">(C58*E58)/(F58*D58)</f>
        <v>51.588910863589184</v>
      </c>
      <c r="I58" s="86">
        <f t="shared" ref="I58:J58" si="4">1-D58</f>
        <v>0.998</v>
      </c>
      <c r="J58" s="33">
        <f t="shared" si="4"/>
        <v>0.77</v>
      </c>
      <c r="K58" s="16">
        <f t="shared" ref="K58:K154" si="5">(10^($K$10-($L$10/($M$10+273.15+B58))))</f>
        <v>0.7840580788748126</v>
      </c>
      <c r="L58" s="17">
        <f t="shared" ref="L58:L154" si="6">(C58*J58)/(I58*K58)</f>
        <v>0.99702748555523146</v>
      </c>
      <c r="O58" s="71">
        <f t="shared" ref="O58:O154" si="7">LN(G58/L58)</f>
        <v>3.9462836847878577</v>
      </c>
      <c r="P58" s="3">
        <f t="shared" ref="P58:P154" si="8">ABS(O58)</f>
        <v>3.9462836847878577</v>
      </c>
      <c r="Q58" s="2"/>
      <c r="R58" s="71">
        <f t="shared" ref="R58:R154" si="9">8.314*(273.15+B58)*((D58*LN(G58))+(I58*LN(L58)))</f>
        <v>14.963017061455544</v>
      </c>
      <c r="S58" s="2">
        <f t="shared" ref="S58:S154" si="10">LN(F58)</f>
        <v>0.81473902386106023</v>
      </c>
      <c r="T58" s="3">
        <f t="shared" ref="T58:T154" si="11">LN(K58)</f>
        <v>-0.24327218117806648</v>
      </c>
      <c r="U58" s="2"/>
      <c r="V58" s="71">
        <f t="shared" ref="V58:V154" si="12">8.314*(B58+273.15)*((D58*LN(G58))+(I58*LN(L58)))</f>
        <v>14.963017061455544</v>
      </c>
      <c r="W58" s="2">
        <f t="shared" ref="W58:W154" si="13">(D58*LN(E58/D58))+(I58*LN(J58/I58))</f>
        <v>-0.24935417168408047</v>
      </c>
      <c r="X58" s="2">
        <f t="shared" ref="X58:X154" si="14">(D58*$AA$13)+(I58*$AA$14)</f>
        <v>113.0386895837608</v>
      </c>
      <c r="Y58" s="2">
        <f t="shared" ref="Y58:Y154" si="15">(V58-8.314*(B58+273.15)*W58)/X58</f>
        <v>6.8471206722457261</v>
      </c>
      <c r="Z58" s="34">
        <f t="shared" ref="Z58:Z154" si="16">(((($T$6+273.15)*D58*$AA$13)+(($T$7+273.15)*I58*$AA$14))/X58)-(B58+273.15)</f>
        <v>6.969635303038558</v>
      </c>
      <c r="AA58" s="3">
        <f t="shared" ref="AA58:AA154" si="17">Z58/Y58</f>
        <v>1.0178928686461501</v>
      </c>
    </row>
    <row r="59" spans="1:27" ht="15.75" customHeight="1">
      <c r="A59" s="2">
        <f t="shared" si="1"/>
        <v>2.7868556115755337E-3</v>
      </c>
      <c r="B59" s="87">
        <v>85.677345000000003</v>
      </c>
      <c r="C59" s="36">
        <v>1.0132000000000001</v>
      </c>
      <c r="D59" s="36">
        <v>5.0000000000000001E-3</v>
      </c>
      <c r="E59" s="37">
        <v>0.42</v>
      </c>
      <c r="F59" s="75">
        <f t="shared" si="2"/>
        <v>1.8437929299855655</v>
      </c>
      <c r="G59" s="15">
        <f t="shared" si="3"/>
        <v>46.159630301145739</v>
      </c>
      <c r="I59" s="86">
        <f t="shared" ref="I59:J59" si="18">1-D59</f>
        <v>0.995</v>
      </c>
      <c r="J59" s="33">
        <f t="shared" si="18"/>
        <v>0.58000000000000007</v>
      </c>
      <c r="K59" s="16">
        <f t="shared" si="5"/>
        <v>0.59360197438819162</v>
      </c>
      <c r="L59" s="17">
        <f t="shared" si="6"/>
        <v>0.99495802020344448</v>
      </c>
      <c r="O59" s="71">
        <f t="shared" si="7"/>
        <v>3.8371603465577118</v>
      </c>
      <c r="P59" s="3">
        <f t="shared" si="8"/>
        <v>3.8371603465577118</v>
      </c>
      <c r="Q59" s="2"/>
      <c r="R59" s="71">
        <f t="shared" si="9"/>
        <v>42.157082376100938</v>
      </c>
      <c r="S59" s="2">
        <f t="shared" si="10"/>
        <v>0.6118248248948911</v>
      </c>
      <c r="T59" s="3">
        <f t="shared" si="11"/>
        <v>-0.52154626100883816</v>
      </c>
      <c r="U59" s="2"/>
      <c r="V59" s="71">
        <f t="shared" si="12"/>
        <v>42.157082376100938</v>
      </c>
      <c r="W59" s="2">
        <f t="shared" si="13"/>
        <v>-0.51486197645582044</v>
      </c>
      <c r="X59" s="2">
        <f t="shared" si="14"/>
        <v>112.9717033514894</v>
      </c>
      <c r="Y59" s="2">
        <f t="shared" si="15"/>
        <v>13.969338361584713</v>
      </c>
      <c r="Z59" s="34">
        <f t="shared" si="16"/>
        <v>14.1860873281924</v>
      </c>
      <c r="AA59" s="3">
        <f t="shared" si="17"/>
        <v>1.0155160510109584</v>
      </c>
    </row>
    <row r="60" spans="1:27" ht="15.75" customHeight="1">
      <c r="A60" s="2">
        <f t="shared" si="1"/>
        <v>2.883249071100043E-3</v>
      </c>
      <c r="B60" s="87">
        <v>73.680945000000008</v>
      </c>
      <c r="C60" s="36">
        <v>1.0132000000000001</v>
      </c>
      <c r="D60" s="36">
        <v>1.2999999999999999E-2</v>
      </c>
      <c r="E60" s="37">
        <v>0.65</v>
      </c>
      <c r="F60" s="75">
        <f t="shared" si="2"/>
        <v>1.2928446691564996</v>
      </c>
      <c r="G60" s="15">
        <f t="shared" si="3"/>
        <v>39.184908449251282</v>
      </c>
      <c r="I60" s="86">
        <f t="shared" ref="I60:J60" si="19">1-D60</f>
        <v>0.98699999999999999</v>
      </c>
      <c r="J60" s="33">
        <f t="shared" si="19"/>
        <v>0.35</v>
      </c>
      <c r="K60" s="16">
        <f t="shared" si="5"/>
        <v>0.36485066820938394</v>
      </c>
      <c r="L60" s="17">
        <f t="shared" si="6"/>
        <v>0.98476119532731887</v>
      </c>
      <c r="O60" s="71">
        <f t="shared" si="7"/>
        <v>3.6836477926255462</v>
      </c>
      <c r="P60" s="3">
        <f t="shared" si="8"/>
        <v>3.6836477926255462</v>
      </c>
      <c r="Q60" s="2"/>
      <c r="R60" s="71">
        <f t="shared" si="9"/>
        <v>93.805747619885125</v>
      </c>
      <c r="S60" s="2">
        <f t="shared" si="10"/>
        <v>0.25684496044373423</v>
      </c>
      <c r="T60" s="3">
        <f t="shared" si="11"/>
        <v>-1.0082671373088881</v>
      </c>
      <c r="U60" s="2"/>
      <c r="V60" s="71">
        <f t="shared" si="12"/>
        <v>93.805747619885125</v>
      </c>
      <c r="W60" s="2">
        <f t="shared" si="13"/>
        <v>-0.97240300637510613</v>
      </c>
      <c r="X60" s="2">
        <f t="shared" si="14"/>
        <v>112.79307339876564</v>
      </c>
      <c r="Y60" s="2">
        <f t="shared" si="15"/>
        <v>25.691124088691002</v>
      </c>
      <c r="Z60" s="34">
        <f t="shared" si="16"/>
        <v>25.963416720901137</v>
      </c>
      <c r="AA60" s="3">
        <f t="shared" si="17"/>
        <v>1.0105987044891507</v>
      </c>
    </row>
    <row r="61" spans="1:27" ht="15.75" customHeight="1">
      <c r="A61" s="2">
        <f t="shared" si="1"/>
        <v>2.8899129423840802E-3</v>
      </c>
      <c r="B61" s="87">
        <v>72.881185000000016</v>
      </c>
      <c r="C61" s="36">
        <v>1.0132000000000001</v>
      </c>
      <c r="D61" s="36">
        <v>1.7999999999999999E-2</v>
      </c>
      <c r="E61" s="37">
        <v>0.69</v>
      </c>
      <c r="F61" s="75">
        <f t="shared" si="2"/>
        <v>1.2613310650295406</v>
      </c>
      <c r="G61" s="15">
        <f t="shared" si="3"/>
        <v>30.792338673133141</v>
      </c>
      <c r="I61" s="86">
        <f t="shared" ref="I61:J61" si="20">1-D61</f>
        <v>0.98199999999999998</v>
      </c>
      <c r="J61" s="33">
        <f t="shared" si="20"/>
        <v>0.31000000000000005</v>
      </c>
      <c r="K61" s="16">
        <f t="shared" si="5"/>
        <v>0.35271376537562399</v>
      </c>
      <c r="L61" s="17">
        <f t="shared" si="6"/>
        <v>0.90682394215155759</v>
      </c>
      <c r="O61" s="71">
        <f t="shared" si="7"/>
        <v>3.5250728724540075</v>
      </c>
      <c r="P61" s="3">
        <f t="shared" si="8"/>
        <v>3.5250728724540075</v>
      </c>
      <c r="Q61" s="2"/>
      <c r="R61" s="71">
        <f t="shared" si="9"/>
        <v>-98.83787065429479</v>
      </c>
      <c r="S61" s="2">
        <f t="shared" si="10"/>
        <v>0.23216756418180309</v>
      </c>
      <c r="T61" s="3">
        <f t="shared" si="11"/>
        <v>-1.0420984139346032</v>
      </c>
      <c r="U61" s="2"/>
      <c r="V61" s="71">
        <f t="shared" si="12"/>
        <v>-98.83787065429479</v>
      </c>
      <c r="W61" s="2">
        <f t="shared" si="13"/>
        <v>-1.0666309115650063</v>
      </c>
      <c r="X61" s="2">
        <f t="shared" si="14"/>
        <v>112.68142967831331</v>
      </c>
      <c r="Y61" s="2">
        <f t="shared" si="15"/>
        <v>26.355328446023179</v>
      </c>
      <c r="Z61" s="34">
        <f t="shared" si="16"/>
        <v>26.625904879998586</v>
      </c>
      <c r="AA61" s="76">
        <f t="shared" si="17"/>
        <v>1.0102664793015028</v>
      </c>
    </row>
    <row r="62" spans="1:27" ht="15.75" customHeight="1">
      <c r="A62" s="2">
        <f t="shared" si="1"/>
        <v>2.8899129423840802E-3</v>
      </c>
      <c r="B62" s="87">
        <v>72.881185000000016</v>
      </c>
      <c r="C62" s="36">
        <v>1.0132000000000001</v>
      </c>
      <c r="D62" s="36">
        <v>0.02</v>
      </c>
      <c r="E62" s="37">
        <v>0.71</v>
      </c>
      <c r="F62" s="75">
        <f t="shared" si="2"/>
        <v>1.2613310650295406</v>
      </c>
      <c r="G62" s="15">
        <f t="shared" si="3"/>
        <v>28.516383205988515</v>
      </c>
      <c r="I62" s="86">
        <f t="shared" ref="I62:J62" si="21">1-D62</f>
        <v>0.98</v>
      </c>
      <c r="J62" s="33">
        <f t="shared" si="21"/>
        <v>0.29000000000000004</v>
      </c>
      <c r="K62" s="16">
        <f t="shared" si="5"/>
        <v>0.35271376537562399</v>
      </c>
      <c r="L62" s="17">
        <f t="shared" si="6"/>
        <v>0.85005043530586089</v>
      </c>
      <c r="O62" s="71">
        <f t="shared" si="7"/>
        <v>3.512938367049061</v>
      </c>
      <c r="P62" s="3">
        <f t="shared" si="8"/>
        <v>3.512938367049061</v>
      </c>
      <c r="Q62" s="2"/>
      <c r="R62" s="71">
        <f t="shared" si="9"/>
        <v>-265.25286451960682</v>
      </c>
      <c r="S62" s="2">
        <f t="shared" si="10"/>
        <v>0.23216756418180309</v>
      </c>
      <c r="T62" s="3">
        <f t="shared" si="11"/>
        <v>-1.0420984139346032</v>
      </c>
      <c r="U62" s="2"/>
      <c r="V62" s="71">
        <f t="shared" si="12"/>
        <v>-265.25286451960682</v>
      </c>
      <c r="W62" s="2">
        <f t="shared" si="13"/>
        <v>-1.1219275617807885</v>
      </c>
      <c r="X62" s="2">
        <f t="shared" si="14"/>
        <v>112.63677219013238</v>
      </c>
      <c r="Y62" s="2">
        <f t="shared" si="15"/>
        <v>26.300684504833711</v>
      </c>
      <c r="Z62" s="34">
        <f t="shared" si="16"/>
        <v>26.570919949143615</v>
      </c>
      <c r="AA62" s="3">
        <f t="shared" si="17"/>
        <v>1.0102748445296257</v>
      </c>
    </row>
    <row r="63" spans="1:27" ht="15.75" customHeight="1">
      <c r="A63" s="2">
        <f t="shared" si="1"/>
        <v>2.8899129423840802E-3</v>
      </c>
      <c r="B63" s="87">
        <v>72.881185000000016</v>
      </c>
      <c r="C63" s="36">
        <v>1.0132000000000001</v>
      </c>
      <c r="D63" s="36">
        <v>2.1999999999999999E-2</v>
      </c>
      <c r="E63" s="37">
        <v>0.72</v>
      </c>
      <c r="F63" s="75">
        <f t="shared" si="2"/>
        <v>1.2613310650295406</v>
      </c>
      <c r="G63" s="15">
        <f t="shared" si="3"/>
        <v>26.289111278248061</v>
      </c>
      <c r="I63" s="86">
        <f t="shared" ref="I63:J63" si="22">1-D63</f>
        <v>0.97799999999999998</v>
      </c>
      <c r="J63" s="33">
        <f t="shared" si="22"/>
        <v>0.28000000000000003</v>
      </c>
      <c r="K63" s="16">
        <f t="shared" si="5"/>
        <v>0.35271376537562399</v>
      </c>
      <c r="L63" s="17">
        <f t="shared" si="6"/>
        <v>0.82241675286625837</v>
      </c>
      <c r="O63" s="71">
        <f t="shared" si="7"/>
        <v>3.4646628474009464</v>
      </c>
      <c r="P63" s="3">
        <f t="shared" si="8"/>
        <v>3.4646628474009464</v>
      </c>
      <c r="Q63" s="2"/>
      <c r="R63" s="71">
        <f t="shared" si="9"/>
        <v>-343.17264716727362</v>
      </c>
      <c r="S63" s="2">
        <f t="shared" si="10"/>
        <v>0.23216756418180309</v>
      </c>
      <c r="T63" s="3">
        <f t="shared" si="11"/>
        <v>-1.0420984139346032</v>
      </c>
      <c r="U63" s="2"/>
      <c r="V63" s="71">
        <f t="shared" si="12"/>
        <v>-343.17264716727362</v>
      </c>
      <c r="W63" s="2">
        <f t="shared" si="13"/>
        <v>-1.1464636327041857</v>
      </c>
      <c r="X63" s="2">
        <f t="shared" si="14"/>
        <v>112.59211470195143</v>
      </c>
      <c r="Y63" s="2">
        <f t="shared" si="15"/>
        <v>26.245997216716002</v>
      </c>
      <c r="Z63" s="34">
        <f t="shared" si="16"/>
        <v>26.515891400866622</v>
      </c>
      <c r="AA63" s="3">
        <f t="shared" si="17"/>
        <v>1.0102832512676914</v>
      </c>
    </row>
    <row r="64" spans="1:27" ht="15.75" customHeight="1">
      <c r="A64" s="2">
        <f t="shared" si="1"/>
        <v>2.8897459702051762E-3</v>
      </c>
      <c r="B64" s="87">
        <v>72.901179000000013</v>
      </c>
      <c r="C64" s="36">
        <v>1.0132000000000001</v>
      </c>
      <c r="D64" s="36">
        <v>2.8000000000000001E-2</v>
      </c>
      <c r="E64" s="37">
        <v>0.72</v>
      </c>
      <c r="F64" s="75">
        <f t="shared" si="2"/>
        <v>1.2621114933214805</v>
      </c>
      <c r="G64" s="15">
        <f t="shared" si="3"/>
        <v>20.642957792222543</v>
      </c>
      <c r="I64" s="86">
        <f t="shared" ref="I64:J64" si="23">1-D64</f>
        <v>0.97199999999999998</v>
      </c>
      <c r="J64" s="33">
        <f t="shared" si="23"/>
        <v>0.28000000000000003</v>
      </c>
      <c r="K64" s="16">
        <f t="shared" si="5"/>
        <v>0.35301298603545028</v>
      </c>
      <c r="L64" s="17">
        <f t="shared" si="6"/>
        <v>0.82679200001977182</v>
      </c>
      <c r="O64" s="71">
        <f t="shared" si="7"/>
        <v>3.2175763612892458</v>
      </c>
      <c r="P64" s="3">
        <f t="shared" si="8"/>
        <v>3.2175763612892458</v>
      </c>
      <c r="Q64" s="2"/>
      <c r="R64" s="71">
        <f t="shared" si="9"/>
        <v>-288.02339604561206</v>
      </c>
      <c r="S64" s="2">
        <f t="shared" si="10"/>
        <v>0.23278610674718825</v>
      </c>
      <c r="T64" s="3">
        <f t="shared" si="11"/>
        <v>-1.0412504350896523</v>
      </c>
      <c r="U64" s="2"/>
      <c r="V64" s="71">
        <f t="shared" si="12"/>
        <v>-288.02339604561206</v>
      </c>
      <c r="W64" s="2">
        <f t="shared" si="13"/>
        <v>-1.1188010400036588</v>
      </c>
      <c r="X64" s="2">
        <f t="shared" si="14"/>
        <v>112.45814223740862</v>
      </c>
      <c r="Y64" s="2">
        <f t="shared" si="15"/>
        <v>26.061651889980617</v>
      </c>
      <c r="Z64" s="34">
        <f t="shared" si="16"/>
        <v>26.330549531883776</v>
      </c>
      <c r="AA64" s="3">
        <f t="shared" si="17"/>
        <v>1.0103177512706529</v>
      </c>
    </row>
    <row r="65" spans="1:27" ht="15.75" customHeight="1">
      <c r="A65" s="2">
        <f t="shared" si="1"/>
        <v>2.8899129423840802E-3</v>
      </c>
      <c r="B65" s="87">
        <v>72.881185000000016</v>
      </c>
      <c r="C65" s="36">
        <v>1.0132000000000001</v>
      </c>
      <c r="D65" s="36">
        <v>2.9000000000000001E-2</v>
      </c>
      <c r="E65" s="37">
        <v>0.72</v>
      </c>
      <c r="F65" s="75">
        <f t="shared" si="2"/>
        <v>1.2613310650295406</v>
      </c>
      <c r="G65" s="15">
        <f t="shared" si="3"/>
        <v>19.943463728326108</v>
      </c>
      <c r="I65" s="86">
        <f t="shared" ref="I65:J65" si="24">1-D65</f>
        <v>0.97099999999999997</v>
      </c>
      <c r="J65" s="33">
        <f t="shared" si="24"/>
        <v>0.28000000000000003</v>
      </c>
      <c r="K65" s="16">
        <f t="shared" si="5"/>
        <v>0.35271376537562399</v>
      </c>
      <c r="L65" s="17">
        <f t="shared" si="6"/>
        <v>0.82834560690339931</v>
      </c>
      <c r="O65" s="71">
        <f t="shared" si="7"/>
        <v>3.1812262690292954</v>
      </c>
      <c r="P65" s="3">
        <f t="shared" si="8"/>
        <v>3.1812262690292954</v>
      </c>
      <c r="Q65" s="2"/>
      <c r="R65" s="71">
        <f t="shared" si="9"/>
        <v>-276.38194036337683</v>
      </c>
      <c r="S65" s="2">
        <f t="shared" si="10"/>
        <v>0.23216756418180309</v>
      </c>
      <c r="T65" s="3">
        <f t="shared" si="11"/>
        <v>-1.0420984139346032</v>
      </c>
      <c r="U65" s="2"/>
      <c r="V65" s="71">
        <f t="shared" si="12"/>
        <v>-276.38194036337683</v>
      </c>
      <c r="W65" s="2">
        <f t="shared" si="13"/>
        <v>-1.1143275899548499</v>
      </c>
      <c r="X65" s="2">
        <f t="shared" si="14"/>
        <v>112.43581349331816</v>
      </c>
      <c r="Y65" s="2">
        <f t="shared" si="15"/>
        <v>26.054249605549256</v>
      </c>
      <c r="Z65" s="34">
        <f t="shared" si="16"/>
        <v>26.322947244348882</v>
      </c>
      <c r="AA65" s="3">
        <f t="shared" si="17"/>
        <v>1.0103130062415</v>
      </c>
    </row>
    <row r="66" spans="1:27" ht="15.75" customHeight="1">
      <c r="A66" s="2">
        <f t="shared" si="1"/>
        <v>2.8932564427287628E-3</v>
      </c>
      <c r="B66" s="87">
        <v>72.48130500000002</v>
      </c>
      <c r="C66" s="36">
        <v>1.0132000000000001</v>
      </c>
      <c r="D66" s="36">
        <v>3.1E-2</v>
      </c>
      <c r="E66" s="37">
        <v>0.73</v>
      </c>
      <c r="F66" s="75">
        <f t="shared" si="2"/>
        <v>1.2458017893189475</v>
      </c>
      <c r="G66" s="15">
        <f t="shared" si="3"/>
        <v>19.15170295227697</v>
      </c>
      <c r="I66" s="86">
        <f t="shared" ref="I66:J66" si="25">1-D66</f>
        <v>0.96899999999999997</v>
      </c>
      <c r="J66" s="33">
        <f t="shared" si="25"/>
        <v>0.27</v>
      </c>
      <c r="K66" s="16">
        <f t="shared" si="5"/>
        <v>0.34677409130558684</v>
      </c>
      <c r="L66" s="17">
        <f t="shared" si="6"/>
        <v>0.81412019107534717</v>
      </c>
      <c r="O66" s="71">
        <f t="shared" si="7"/>
        <v>3.1580389076805222</v>
      </c>
      <c r="P66" s="3">
        <f t="shared" si="8"/>
        <v>3.1580389076805222</v>
      </c>
      <c r="Q66" s="2"/>
      <c r="R66" s="71">
        <f t="shared" si="9"/>
        <v>-309.62253513689825</v>
      </c>
      <c r="S66" s="2">
        <f t="shared" si="10"/>
        <v>0.21977933011793899</v>
      </c>
      <c r="T66" s="3">
        <f t="shared" si="11"/>
        <v>-1.0590817447512211</v>
      </c>
      <c r="U66" s="2"/>
      <c r="V66" s="71">
        <f t="shared" si="12"/>
        <v>-309.62253513689825</v>
      </c>
      <c r="W66" s="2">
        <f t="shared" si="13"/>
        <v>-1.1402987534333511</v>
      </c>
      <c r="X66" s="2">
        <f t="shared" si="14"/>
        <v>112.39115600513722</v>
      </c>
      <c r="Y66" s="2">
        <f t="shared" si="15"/>
        <v>26.399903207320676</v>
      </c>
      <c r="Z66" s="34">
        <f t="shared" si="16"/>
        <v>26.667601773962701</v>
      </c>
      <c r="AA66" s="3">
        <f t="shared" si="17"/>
        <v>1.0101401343989698</v>
      </c>
    </row>
    <row r="67" spans="1:27" ht="15.75" customHeight="1">
      <c r="A67" s="2">
        <f t="shared" si="1"/>
        <v>2.8947635432518301E-3</v>
      </c>
      <c r="B67" s="87">
        <v>72.301359000000048</v>
      </c>
      <c r="C67" s="36">
        <v>1.0132000000000001</v>
      </c>
      <c r="D67" s="36">
        <v>3.2000000000000001E-2</v>
      </c>
      <c r="E67" s="37">
        <v>0.73</v>
      </c>
      <c r="F67" s="75">
        <f t="shared" si="2"/>
        <v>1.2388627243042571</v>
      </c>
      <c r="G67" s="15">
        <f t="shared" si="3"/>
        <v>18.657131695507722</v>
      </c>
      <c r="I67" s="86">
        <f t="shared" ref="I67:J67" si="26">1-D67</f>
        <v>0.96799999999999997</v>
      </c>
      <c r="J67" s="33">
        <f t="shared" si="26"/>
        <v>0.27</v>
      </c>
      <c r="K67" s="16">
        <f t="shared" si="5"/>
        <v>0.34412888209054165</v>
      </c>
      <c r="L67" s="17">
        <f t="shared" si="6"/>
        <v>0.82122557194189194</v>
      </c>
      <c r="O67" s="71">
        <f t="shared" si="7"/>
        <v>3.1231859241343978</v>
      </c>
      <c r="P67" s="3">
        <f t="shared" si="8"/>
        <v>3.1231859241343978</v>
      </c>
      <c r="Q67" s="2"/>
      <c r="R67" s="71">
        <f t="shared" si="9"/>
        <v>-278.63654378957096</v>
      </c>
      <c r="S67" s="2">
        <f t="shared" si="10"/>
        <v>0.21419380095122392</v>
      </c>
      <c r="T67" s="3">
        <f t="shared" si="11"/>
        <v>-1.0667390345352907</v>
      </c>
      <c r="U67" s="2"/>
      <c r="V67" s="71">
        <f t="shared" si="12"/>
        <v>-278.63654378957096</v>
      </c>
      <c r="W67" s="2">
        <f t="shared" si="13"/>
        <v>-1.1358783279703331</v>
      </c>
      <c r="X67" s="2">
        <f t="shared" si="14"/>
        <v>112.36882726104675</v>
      </c>
      <c r="Y67" s="2">
        <f t="shared" si="15"/>
        <v>26.552736279008247</v>
      </c>
      <c r="Z67" s="34">
        <f t="shared" si="16"/>
        <v>26.819918578038084</v>
      </c>
      <c r="AA67" s="3">
        <f t="shared" si="17"/>
        <v>1.0100623263916142</v>
      </c>
    </row>
    <row r="68" spans="1:27" ht="15.75" customHeight="1">
      <c r="A68" s="2">
        <f t="shared" si="1"/>
        <v>2.8987901647052859E-3</v>
      </c>
      <c r="B68" s="87">
        <v>71.821503000000007</v>
      </c>
      <c r="C68" s="36">
        <v>1.0132000000000001</v>
      </c>
      <c r="D68" s="36">
        <v>3.3000000000000002E-2</v>
      </c>
      <c r="E68" s="37">
        <v>0.73</v>
      </c>
      <c r="F68" s="75">
        <f t="shared" si="2"/>
        <v>1.2205066934489579</v>
      </c>
      <c r="G68" s="15">
        <f t="shared" si="3"/>
        <v>18.363858421682185</v>
      </c>
      <c r="I68" s="86">
        <f t="shared" ref="I68:J68" si="27">1-D68</f>
        <v>0.96699999999999997</v>
      </c>
      <c r="J68" s="33">
        <f t="shared" si="27"/>
        <v>0.27</v>
      </c>
      <c r="K68" s="16">
        <f t="shared" si="5"/>
        <v>0.33715803372435182</v>
      </c>
      <c r="L68" s="17">
        <f t="shared" si="6"/>
        <v>0.83907147825354667</v>
      </c>
      <c r="O68" s="71">
        <f t="shared" si="7"/>
        <v>3.0858438983622238</v>
      </c>
      <c r="P68" s="3">
        <f t="shared" si="8"/>
        <v>3.0858438983622238</v>
      </c>
      <c r="Q68" s="2"/>
      <c r="R68" s="71">
        <f t="shared" si="9"/>
        <v>-211.16774926407524</v>
      </c>
      <c r="S68" s="2">
        <f t="shared" si="10"/>
        <v>0.19926609502179446</v>
      </c>
      <c r="T68" s="3">
        <f t="shared" si="11"/>
        <v>-1.0872035157468578</v>
      </c>
      <c r="U68" s="2"/>
      <c r="V68" s="71">
        <f t="shared" si="12"/>
        <v>-211.16774926407524</v>
      </c>
      <c r="W68" s="2">
        <f t="shared" si="13"/>
        <v>-1.1314901906536006</v>
      </c>
      <c r="X68" s="2">
        <f t="shared" si="14"/>
        <v>112.34649851695629</v>
      </c>
      <c r="Y68" s="2">
        <f t="shared" si="15"/>
        <v>27.00619487119917</v>
      </c>
      <c r="Z68" s="34">
        <f t="shared" si="16"/>
        <v>27.272134399568358</v>
      </c>
      <c r="AA68" s="3">
        <f t="shared" si="17"/>
        <v>1.0098473527884078</v>
      </c>
    </row>
    <row r="69" spans="1:27" ht="15.75" customHeight="1">
      <c r="A69" s="2">
        <f t="shared" si="1"/>
        <v>2.900639445675735E-3</v>
      </c>
      <c r="B69" s="87">
        <v>71.60156900000004</v>
      </c>
      <c r="C69" s="36">
        <v>1.0132000000000001</v>
      </c>
      <c r="D69" s="36">
        <v>3.4000000000000002E-2</v>
      </c>
      <c r="E69" s="37">
        <v>0.73</v>
      </c>
      <c r="F69" s="75">
        <f t="shared" si="2"/>
        <v>1.2121651727974287</v>
      </c>
      <c r="G69" s="15">
        <f t="shared" si="3"/>
        <v>17.946399127930913</v>
      </c>
      <c r="I69" s="86">
        <f t="shared" ref="I69:J69" si="28">1-D69</f>
        <v>0.96599999999999997</v>
      </c>
      <c r="J69" s="33">
        <f t="shared" si="28"/>
        <v>0.27</v>
      </c>
      <c r="K69" s="16">
        <f t="shared" si="5"/>
        <v>0.3340030917229973</v>
      </c>
      <c r="L69" s="17">
        <f t="shared" si="6"/>
        <v>0.84787402752162055</v>
      </c>
      <c r="O69" s="71">
        <f t="shared" si="7"/>
        <v>3.052412695800137</v>
      </c>
      <c r="P69" s="3">
        <f t="shared" si="8"/>
        <v>3.052412695800137</v>
      </c>
      <c r="Q69" s="2"/>
      <c r="R69" s="71">
        <f t="shared" si="9"/>
        <v>-175.53340863052063</v>
      </c>
      <c r="S69" s="2">
        <f t="shared" si="10"/>
        <v>0.19240815954768281</v>
      </c>
      <c r="T69" s="3">
        <f t="shared" si="11"/>
        <v>-1.0966050293925986</v>
      </c>
      <c r="U69" s="2"/>
      <c r="V69" s="71">
        <f t="shared" si="12"/>
        <v>-175.53340863052063</v>
      </c>
      <c r="W69" s="2">
        <f t="shared" si="13"/>
        <v>-1.1271333951329687</v>
      </c>
      <c r="X69" s="2">
        <f t="shared" si="14"/>
        <v>112.32416977286582</v>
      </c>
      <c r="Y69" s="2">
        <f t="shared" si="15"/>
        <v>27.199213536374156</v>
      </c>
      <c r="Z69" s="34">
        <f t="shared" si="16"/>
        <v>27.464417232003882</v>
      </c>
      <c r="AA69" s="3">
        <f t="shared" si="17"/>
        <v>1.009750417793333</v>
      </c>
    </row>
    <row r="70" spans="1:27" ht="15.75" customHeight="1">
      <c r="A70" s="2">
        <f t="shared" si="1"/>
        <v>2.9009759321082977E-3</v>
      </c>
      <c r="B70" s="87">
        <v>71.561581000000047</v>
      </c>
      <c r="C70" s="36">
        <v>1.0132000000000001</v>
      </c>
      <c r="D70" s="36">
        <v>3.5000000000000003E-2</v>
      </c>
      <c r="E70" s="37">
        <v>0.73</v>
      </c>
      <c r="F70" s="75">
        <f t="shared" si="2"/>
        <v>1.2106533520199432</v>
      </c>
      <c r="G70" s="15">
        <f t="shared" si="3"/>
        <v>17.45541538178389</v>
      </c>
      <c r="I70" s="86">
        <f t="shared" ref="I70:J70" si="29">1-D70</f>
        <v>0.96499999999999997</v>
      </c>
      <c r="J70" s="33">
        <f t="shared" si="29"/>
        <v>0.27</v>
      </c>
      <c r="K70" s="16">
        <f t="shared" si="5"/>
        <v>0.33343215014110755</v>
      </c>
      <c r="L70" s="17">
        <f t="shared" si="6"/>
        <v>0.850205987163277</v>
      </c>
      <c r="O70" s="71">
        <f t="shared" si="7"/>
        <v>3.0219265585865256</v>
      </c>
      <c r="P70" s="3">
        <f t="shared" si="8"/>
        <v>3.0219265585865256</v>
      </c>
      <c r="Q70" s="2"/>
      <c r="R70" s="71">
        <f t="shared" si="9"/>
        <v>-161.95150489118114</v>
      </c>
      <c r="S70" s="2">
        <f t="shared" si="10"/>
        <v>0.19116017422957718</v>
      </c>
      <c r="T70" s="3">
        <f t="shared" si="11"/>
        <v>-1.0983158821775314</v>
      </c>
      <c r="U70" s="2"/>
      <c r="V70" s="71">
        <f t="shared" si="12"/>
        <v>-161.95150489118114</v>
      </c>
      <c r="W70" s="2">
        <f t="shared" si="13"/>
        <v>-1.1228070508158339</v>
      </c>
      <c r="X70" s="2">
        <f t="shared" si="14"/>
        <v>112.30184102877536</v>
      </c>
      <c r="Y70" s="2">
        <f t="shared" si="15"/>
        <v>27.2118178889659</v>
      </c>
      <c r="Z70" s="34">
        <f t="shared" si="16"/>
        <v>27.476743068789858</v>
      </c>
      <c r="AA70" s="3">
        <f t="shared" si="17"/>
        <v>1.0097356663529409</v>
      </c>
    </row>
    <row r="71" spans="1:27" ht="15.75" customHeight="1">
      <c r="A71" s="2">
        <f t="shared" si="1"/>
        <v>2.9053573706215963E-3</v>
      </c>
      <c r="B71" s="87">
        <v>71.041737000000012</v>
      </c>
      <c r="C71" s="36">
        <v>1.0132000000000001</v>
      </c>
      <c r="D71" s="36">
        <v>3.5999999999999997E-2</v>
      </c>
      <c r="E71" s="37">
        <v>0.73</v>
      </c>
      <c r="F71" s="75">
        <f t="shared" si="2"/>
        <v>1.1911340331356386</v>
      </c>
      <c r="G71" s="15">
        <f t="shared" si="3"/>
        <v>17.248641943643353</v>
      </c>
      <c r="I71" s="86">
        <f t="shared" ref="I71:J71" si="30">1-D71</f>
        <v>0.96399999999999997</v>
      </c>
      <c r="J71" s="33">
        <f t="shared" si="30"/>
        <v>0.27</v>
      </c>
      <c r="K71" s="16">
        <f t="shared" si="5"/>
        <v>0.32608450811184236</v>
      </c>
      <c r="L71" s="17">
        <f t="shared" si="6"/>
        <v>0.87026545551259171</v>
      </c>
      <c r="O71" s="71">
        <f t="shared" si="7"/>
        <v>2.9866904050681287</v>
      </c>
      <c r="P71" s="3">
        <f t="shared" si="8"/>
        <v>2.9866904050681287</v>
      </c>
      <c r="Q71" s="2"/>
      <c r="R71" s="71">
        <f t="shared" si="9"/>
        <v>-89.957970085409897</v>
      </c>
      <c r="S71" s="2">
        <f t="shared" si="10"/>
        <v>0.17490582235827862</v>
      </c>
      <c r="T71" s="3">
        <f t="shared" si="11"/>
        <v>-1.1205987038720904</v>
      </c>
      <c r="U71" s="2"/>
      <c r="V71" s="71">
        <f t="shared" si="12"/>
        <v>-89.957970085409897</v>
      </c>
      <c r="W71" s="2">
        <f t="shared" si="13"/>
        <v>-1.1185103180854248</v>
      </c>
      <c r="X71" s="2">
        <f t="shared" si="14"/>
        <v>112.27951228468487</v>
      </c>
      <c r="Y71" s="2">
        <f t="shared" si="15"/>
        <v>27.705699743339714</v>
      </c>
      <c r="Z71" s="34">
        <f t="shared" si="16"/>
        <v>27.968913903366399</v>
      </c>
      <c r="AA71" s="3">
        <f t="shared" si="17"/>
        <v>1.0095003613864675</v>
      </c>
    </row>
    <row r="72" spans="1:27" ht="15.75" customHeight="1">
      <c r="A72" s="2">
        <f t="shared" si="1"/>
        <v>2.9068771075930941E-3</v>
      </c>
      <c r="B72" s="2">
        <v>70.861791000000039</v>
      </c>
      <c r="C72" s="2">
        <v>1.0132000000000001</v>
      </c>
      <c r="D72" s="2">
        <v>3.6999999999999998E-2</v>
      </c>
      <c r="E72" s="2">
        <v>0.73</v>
      </c>
      <c r="F72" s="75">
        <f t="shared" si="2"/>
        <v>1.184435236652353</v>
      </c>
      <c r="G72" s="15">
        <f t="shared" si="3"/>
        <v>16.877378807693759</v>
      </c>
      <c r="I72" s="71">
        <f t="shared" ref="I72:J72" si="31">1-D72</f>
        <v>0.96299999999999997</v>
      </c>
      <c r="J72" s="3">
        <f t="shared" si="31"/>
        <v>0.27</v>
      </c>
      <c r="K72" s="16">
        <f t="shared" si="5"/>
        <v>0.32357314298146678</v>
      </c>
      <c r="L72" s="17">
        <f t="shared" si="6"/>
        <v>0.87793060863339667</v>
      </c>
      <c r="O72" s="71">
        <f t="shared" si="7"/>
        <v>2.9561619151231033</v>
      </c>
      <c r="P72" s="3">
        <f t="shared" si="8"/>
        <v>2.9561619151231033</v>
      </c>
      <c r="Q72" s="2"/>
      <c r="R72" s="71">
        <f t="shared" si="9"/>
        <v>-59.518203767093574</v>
      </c>
      <c r="S72" s="2">
        <f t="shared" si="10"/>
        <v>0.16926606743797643</v>
      </c>
      <c r="T72" s="3">
        <f t="shared" si="11"/>
        <v>-1.1283300917368833</v>
      </c>
      <c r="U72" s="2"/>
      <c r="V72" s="71">
        <f t="shared" si="12"/>
        <v>-59.518203767093574</v>
      </c>
      <c r="W72" s="2">
        <f t="shared" si="13"/>
        <v>-1.1142424040507262</v>
      </c>
      <c r="X72" s="2">
        <f t="shared" si="14"/>
        <v>112.25718354059441</v>
      </c>
      <c r="Y72" s="2">
        <f t="shared" si="15"/>
        <v>27.858726102504928</v>
      </c>
      <c r="Z72" s="2">
        <f t="shared" si="16"/>
        <v>28.121175729167817</v>
      </c>
      <c r="AA72" s="3">
        <f t="shared" si="17"/>
        <v>1.0094207332272558</v>
      </c>
    </row>
    <row r="73" spans="1:27" ht="15.75" customHeight="1">
      <c r="A73" s="2">
        <f t="shared" si="1"/>
        <v>2.9079756845541973E-3</v>
      </c>
      <c r="B73" s="2">
        <v>70.731830000000002</v>
      </c>
      <c r="C73" s="2">
        <v>1.0132000000000001</v>
      </c>
      <c r="D73" s="2">
        <v>3.7999999999999999E-2</v>
      </c>
      <c r="E73" s="2">
        <v>0.73</v>
      </c>
      <c r="F73" s="75">
        <f t="shared" si="2"/>
        <v>1.1796156461927627</v>
      </c>
      <c r="G73" s="15">
        <f t="shared" si="3"/>
        <v>16.500379022589904</v>
      </c>
      <c r="I73" s="71">
        <f t="shared" ref="I73:J73" si="32">1-D73</f>
        <v>0.96199999999999997</v>
      </c>
      <c r="J73" s="3">
        <f t="shared" si="32"/>
        <v>0.27</v>
      </c>
      <c r="K73" s="16">
        <f t="shared" si="5"/>
        <v>0.32176954828950277</v>
      </c>
      <c r="L73" s="17">
        <f t="shared" si="6"/>
        <v>0.88376934325124112</v>
      </c>
      <c r="O73" s="71">
        <f t="shared" si="7"/>
        <v>2.9269425260237574</v>
      </c>
      <c r="P73" s="3">
        <f t="shared" si="8"/>
        <v>2.9269425260237574</v>
      </c>
      <c r="Q73" s="2"/>
      <c r="R73" s="71">
        <f t="shared" si="9"/>
        <v>-35.267203115861861</v>
      </c>
      <c r="S73" s="2">
        <f t="shared" si="10"/>
        <v>0.16518866185267539</v>
      </c>
      <c r="T73" s="3">
        <f t="shared" si="11"/>
        <v>-1.1339196782069501</v>
      </c>
      <c r="U73" s="2"/>
      <c r="V73" s="71">
        <f t="shared" si="12"/>
        <v>-35.267203115861861</v>
      </c>
      <c r="W73" s="2">
        <f t="shared" si="13"/>
        <v>-1.110002558756163</v>
      </c>
      <c r="X73" s="2">
        <f t="shared" si="14"/>
        <v>112.23485479650394</v>
      </c>
      <c r="Y73" s="2">
        <f t="shared" si="15"/>
        <v>27.96161087009996</v>
      </c>
      <c r="Z73" s="2">
        <f t="shared" si="16"/>
        <v>28.223441539624105</v>
      </c>
      <c r="AA73" s="3">
        <f t="shared" si="17"/>
        <v>1.0093639336710793</v>
      </c>
    </row>
    <row r="74" spans="1:27" ht="15.75" customHeight="1">
      <c r="A74" s="2">
        <f t="shared" si="1"/>
        <v>2.9112764032281665E-3</v>
      </c>
      <c r="B74" s="2">
        <v>70.341947000000005</v>
      </c>
      <c r="C74" s="2">
        <v>1.0132000000000001</v>
      </c>
      <c r="D74" s="2">
        <v>3.9E-2</v>
      </c>
      <c r="E74" s="2">
        <v>0.73</v>
      </c>
      <c r="F74" s="75">
        <f t="shared" si="2"/>
        <v>1.1652492484661889</v>
      </c>
      <c r="G74" s="15">
        <f t="shared" si="3"/>
        <v>16.275509867085688</v>
      </c>
      <c r="I74" s="71">
        <f t="shared" ref="I74:J74" si="33">1-D74</f>
        <v>0.96099999999999997</v>
      </c>
      <c r="J74" s="3">
        <f t="shared" si="33"/>
        <v>0.27</v>
      </c>
      <c r="K74" s="16">
        <f t="shared" si="5"/>
        <v>0.31640959267973912</v>
      </c>
      <c r="L74" s="17">
        <f t="shared" si="6"/>
        <v>0.89967554565572239</v>
      </c>
      <c r="O74" s="71">
        <f t="shared" si="7"/>
        <v>2.895382601324954</v>
      </c>
      <c r="P74" s="3">
        <f t="shared" si="8"/>
        <v>2.895382601324954</v>
      </c>
      <c r="Q74" s="2"/>
      <c r="R74" s="71">
        <f t="shared" si="9"/>
        <v>20.558378511604211</v>
      </c>
      <c r="S74" s="2">
        <f t="shared" si="10"/>
        <v>0.1529350113155076</v>
      </c>
      <c r="T74" s="3">
        <f t="shared" si="11"/>
        <v>-1.1507177253442462</v>
      </c>
      <c r="U74" s="2"/>
      <c r="V74" s="71">
        <f t="shared" si="12"/>
        <v>20.558378511604211</v>
      </c>
      <c r="W74" s="2">
        <f t="shared" si="13"/>
        <v>-1.105790071790514</v>
      </c>
      <c r="X74" s="2">
        <f t="shared" si="14"/>
        <v>112.21252605241348</v>
      </c>
      <c r="Y74" s="2">
        <f t="shared" si="15"/>
        <v>28.325401658757354</v>
      </c>
      <c r="Z74" s="2">
        <f t="shared" si="16"/>
        <v>28.585618328159228</v>
      </c>
      <c r="AA74" s="3">
        <f t="shared" si="17"/>
        <v>1.0091866894788206</v>
      </c>
    </row>
    <row r="75" spans="1:27" ht="15.75" customHeight="1">
      <c r="A75" s="2">
        <f t="shared" si="1"/>
        <v>2.915604050473771E-3</v>
      </c>
      <c r="B75" s="2">
        <v>69.832100000000025</v>
      </c>
      <c r="C75" s="2">
        <v>1.0132000000000001</v>
      </c>
      <c r="D75" s="2">
        <v>0.04</v>
      </c>
      <c r="E75" s="2">
        <v>0.74</v>
      </c>
      <c r="F75" s="75">
        <f t="shared" si="2"/>
        <v>1.1466702718136146</v>
      </c>
      <c r="G75" s="15">
        <f t="shared" si="3"/>
        <v>16.346634652308119</v>
      </c>
      <c r="I75" s="71">
        <f t="shared" ref="I75:J75" si="34">1-D75</f>
        <v>0.96</v>
      </c>
      <c r="J75" s="3">
        <f t="shared" si="34"/>
        <v>0.26</v>
      </c>
      <c r="K75" s="16">
        <f t="shared" si="5"/>
        <v>0.30951432010982416</v>
      </c>
      <c r="L75" s="17">
        <f t="shared" si="6"/>
        <v>0.88657718077782577</v>
      </c>
      <c r="O75" s="71">
        <f t="shared" si="7"/>
        <v>2.914409139396354</v>
      </c>
      <c r="P75" s="3">
        <f t="shared" si="8"/>
        <v>2.914409139396354</v>
      </c>
      <c r="Q75" s="2"/>
      <c r="R75" s="71">
        <f t="shared" si="9"/>
        <v>-10.86649732708131</v>
      </c>
      <c r="S75" s="2">
        <f t="shared" si="10"/>
        <v>0.13686232673575596</v>
      </c>
      <c r="T75" s="3">
        <f t="shared" si="11"/>
        <v>-1.1727509193985228</v>
      </c>
      <c r="U75" s="2"/>
      <c r="V75" s="71">
        <f t="shared" si="12"/>
        <v>-10.86649732708131</v>
      </c>
      <c r="W75" s="2">
        <f t="shared" si="13"/>
        <v>-1.1372907580251286</v>
      </c>
      <c r="X75" s="2">
        <f t="shared" si="14"/>
        <v>112.19019730832299</v>
      </c>
      <c r="Y75" s="2">
        <f t="shared" si="15"/>
        <v>28.809812774809391</v>
      </c>
      <c r="Z75" s="2">
        <f t="shared" si="16"/>
        <v>29.067748088192616</v>
      </c>
      <c r="AA75" s="3">
        <f t="shared" si="17"/>
        <v>1.0089530367794948</v>
      </c>
    </row>
    <row r="76" spans="1:27" ht="15.75" customHeight="1">
      <c r="A76" s="2">
        <f t="shared" si="1"/>
        <v>2.9144997033491052E-3</v>
      </c>
      <c r="B76" s="2">
        <v>69.962061000000006</v>
      </c>
      <c r="C76" s="2">
        <v>1.0132000000000001</v>
      </c>
      <c r="D76" s="2">
        <v>4.1000000000000002E-2</v>
      </c>
      <c r="E76" s="2">
        <v>0.74</v>
      </c>
      <c r="F76" s="75">
        <f t="shared" si="2"/>
        <v>1.1513838173060453</v>
      </c>
      <c r="G76" s="15">
        <f t="shared" si="3"/>
        <v>15.882648440405424</v>
      </c>
      <c r="I76" s="71">
        <f t="shared" ref="I76:J76" si="35">1-D76</f>
        <v>0.95899999999999996</v>
      </c>
      <c r="J76" s="3">
        <f t="shared" si="35"/>
        <v>0.26</v>
      </c>
      <c r="K76" s="16">
        <f t="shared" si="5"/>
        <v>0.31125977141861833</v>
      </c>
      <c r="L76" s="17">
        <f t="shared" si="6"/>
        <v>0.88252481892483592</v>
      </c>
      <c r="O76" s="71">
        <f t="shared" si="7"/>
        <v>2.8901955874186518</v>
      </c>
      <c r="P76" s="3">
        <f t="shared" si="8"/>
        <v>2.8901955874186518</v>
      </c>
      <c r="Q76" s="2"/>
      <c r="R76" s="71">
        <f t="shared" si="9"/>
        <v>-18.457532761360664</v>
      </c>
      <c r="S76" s="2">
        <f t="shared" si="10"/>
        <v>0.1409645383632043</v>
      </c>
      <c r="T76" s="3">
        <f t="shared" si="11"/>
        <v>-1.1671274375799618</v>
      </c>
      <c r="U76" s="2"/>
      <c r="V76" s="71">
        <f t="shared" si="12"/>
        <v>-18.457532761360664</v>
      </c>
      <c r="W76" s="2">
        <f t="shared" si="13"/>
        <v>-1.133079653770076</v>
      </c>
      <c r="X76" s="2">
        <f t="shared" si="14"/>
        <v>112.16786856423253</v>
      </c>
      <c r="Y76" s="2">
        <f t="shared" si="15"/>
        <v>28.65173142141521</v>
      </c>
      <c r="Z76" s="2">
        <f t="shared" si="16"/>
        <v>28.910058813137709</v>
      </c>
      <c r="AA76" s="3">
        <f t="shared" si="17"/>
        <v>1.0090161180112633</v>
      </c>
    </row>
    <row r="77" spans="1:27" ht="15.75" customHeight="1">
      <c r="A77" s="2">
        <f t="shared" si="1"/>
        <v>2.9168793375545341E-3</v>
      </c>
      <c r="B77" s="2">
        <v>69.682145000000048</v>
      </c>
      <c r="C77" s="2">
        <v>1.0132000000000001</v>
      </c>
      <c r="D77" s="2">
        <v>4.2000000000000003E-2</v>
      </c>
      <c r="E77" s="2">
        <v>0.74</v>
      </c>
      <c r="F77" s="75">
        <f t="shared" si="2"/>
        <v>1.1412504300131951</v>
      </c>
      <c r="G77" s="15">
        <f t="shared" si="3"/>
        <v>15.642157565200346</v>
      </c>
      <c r="I77" s="71">
        <f t="shared" ref="I77:J77" si="36">1-D77</f>
        <v>0.95799999999999996</v>
      </c>
      <c r="J77" s="3">
        <f t="shared" si="36"/>
        <v>0.26</v>
      </c>
      <c r="K77" s="16">
        <f t="shared" si="5"/>
        <v>0.3075106161979293</v>
      </c>
      <c r="L77" s="17">
        <f t="shared" si="6"/>
        <v>0.89421696803780659</v>
      </c>
      <c r="O77" s="71">
        <f t="shared" si="7"/>
        <v>2.8617765170411973</v>
      </c>
      <c r="P77" s="3">
        <f t="shared" si="8"/>
        <v>2.8617765170411973</v>
      </c>
      <c r="Q77" s="2"/>
      <c r="R77" s="71">
        <f t="shared" si="9"/>
        <v>23.907726409651175</v>
      </c>
      <c r="S77" s="2">
        <f t="shared" si="10"/>
        <v>0.13212452971837885</v>
      </c>
      <c r="T77" s="3">
        <f t="shared" si="11"/>
        <v>-1.1792456681106034</v>
      </c>
      <c r="U77" s="2"/>
      <c r="V77" s="71">
        <f t="shared" si="12"/>
        <v>23.907726409651175</v>
      </c>
      <c r="W77" s="2">
        <f t="shared" si="13"/>
        <v>-1.1288939849307851</v>
      </c>
      <c r="X77" s="2">
        <f t="shared" si="14"/>
        <v>112.14553982014208</v>
      </c>
      <c r="Y77" s="2">
        <f t="shared" si="15"/>
        <v>28.90530949521413</v>
      </c>
      <c r="Z77" s="2">
        <f t="shared" si="16"/>
        <v>29.162235496403184</v>
      </c>
      <c r="AA77" s="3">
        <f t="shared" si="17"/>
        <v>1.0088885400528782</v>
      </c>
    </row>
    <row r="78" spans="1:27" ht="15.75" customHeight="1">
      <c r="A78" s="2">
        <f t="shared" si="1"/>
        <v>2.9235288552107983E-3</v>
      </c>
      <c r="B78" s="2">
        <v>68.902378999999996</v>
      </c>
      <c r="C78" s="2">
        <v>1.0132000000000001</v>
      </c>
      <c r="D78" s="2">
        <v>4.2999999999999997E-2</v>
      </c>
      <c r="E78" s="2">
        <v>0.74</v>
      </c>
      <c r="F78" s="75">
        <f t="shared" si="2"/>
        <v>1.1133910991269325</v>
      </c>
      <c r="G78" s="15">
        <f t="shared" si="3"/>
        <v>15.660683051940964</v>
      </c>
      <c r="I78" s="71">
        <f t="shared" ref="I78:J78" si="37">1-D78</f>
        <v>0.95699999999999996</v>
      </c>
      <c r="J78" s="3">
        <f t="shared" si="37"/>
        <v>0.26</v>
      </c>
      <c r="K78" s="16">
        <f t="shared" si="5"/>
        <v>0.29726705512644813</v>
      </c>
      <c r="L78" s="17">
        <f t="shared" si="6"/>
        <v>0.92599749214496385</v>
      </c>
      <c r="O78" s="71">
        <f t="shared" si="7"/>
        <v>2.8280370598385902</v>
      </c>
      <c r="P78" s="3">
        <f t="shared" si="8"/>
        <v>2.8280370598385902</v>
      </c>
      <c r="Q78" s="2"/>
      <c r="R78" s="71">
        <f t="shared" si="9"/>
        <v>127.18102136535053</v>
      </c>
      <c r="S78" s="2">
        <f t="shared" si="10"/>
        <v>0.10741040241784881</v>
      </c>
      <c r="T78" s="3">
        <f t="shared" si="11"/>
        <v>-1.2131243686856403</v>
      </c>
      <c r="U78" s="2"/>
      <c r="V78" s="71">
        <f t="shared" si="12"/>
        <v>127.18102136535053</v>
      </c>
      <c r="W78" s="2">
        <f t="shared" si="13"/>
        <v>-1.1247331717069169</v>
      </c>
      <c r="X78" s="2">
        <f t="shared" si="14"/>
        <v>112.1232110760516</v>
      </c>
      <c r="Y78" s="2">
        <f t="shared" si="15"/>
        <v>29.661330519927542</v>
      </c>
      <c r="Z78" s="2">
        <f t="shared" si="16"/>
        <v>29.914251131392518</v>
      </c>
      <c r="AA78" s="3">
        <f t="shared" si="17"/>
        <v>1.0085269476126519</v>
      </c>
    </row>
    <row r="79" spans="1:27" ht="15.75" customHeight="1">
      <c r="A79" s="2">
        <f t="shared" si="1"/>
        <v>2.9219916616584946E-3</v>
      </c>
      <c r="B79" s="2">
        <v>69.082325000000026</v>
      </c>
      <c r="C79" s="2">
        <v>1.0132000000000001</v>
      </c>
      <c r="D79" s="2">
        <v>4.3999999999999997E-2</v>
      </c>
      <c r="E79" s="2">
        <v>0.74</v>
      </c>
      <c r="F79" s="75">
        <f t="shared" si="2"/>
        <v>1.1197721674240624</v>
      </c>
      <c r="G79" s="15">
        <f t="shared" si="3"/>
        <v>15.217543634238799</v>
      </c>
      <c r="I79" s="71">
        <f t="shared" ref="I79:J79" si="38">1-D79</f>
        <v>0.95599999999999996</v>
      </c>
      <c r="J79" s="3">
        <f t="shared" si="38"/>
        <v>0.26</v>
      </c>
      <c r="K79" s="16">
        <f t="shared" si="5"/>
        <v>0.29960498627590304</v>
      </c>
      <c r="L79" s="17">
        <f t="shared" si="6"/>
        <v>0.91973264123812537</v>
      </c>
      <c r="O79" s="71">
        <f t="shared" si="7"/>
        <v>2.8061212072775987</v>
      </c>
      <c r="P79" s="3">
        <f t="shared" si="8"/>
        <v>2.8061212072775987</v>
      </c>
      <c r="Q79" s="2"/>
      <c r="R79" s="71">
        <f t="shared" si="9"/>
        <v>113.23539438507622</v>
      </c>
      <c r="S79" s="2">
        <f t="shared" si="10"/>
        <v>0.113125242671152</v>
      </c>
      <c r="T79" s="3">
        <f t="shared" si="11"/>
        <v>-1.2052903843670768</v>
      </c>
      <c r="U79" s="2"/>
      <c r="V79" s="71">
        <f t="shared" si="12"/>
        <v>113.23539438507622</v>
      </c>
      <c r="W79" s="2">
        <f t="shared" si="13"/>
        <v>-1.1205966613259768</v>
      </c>
      <c r="X79" s="2">
        <f t="shared" si="14"/>
        <v>112.10088233196115</v>
      </c>
      <c r="Y79" s="2">
        <f t="shared" si="15"/>
        <v>29.452854552914523</v>
      </c>
      <c r="Z79" s="2">
        <f t="shared" si="16"/>
        <v>29.706543711503571</v>
      </c>
      <c r="AA79" s="3">
        <f t="shared" si="17"/>
        <v>1.008613398003011</v>
      </c>
    </row>
    <row r="80" spans="1:27" ht="15.75" customHeight="1">
      <c r="A80" s="2">
        <f t="shared" si="1"/>
        <v>2.9260944417639303E-3</v>
      </c>
      <c r="B80" s="2">
        <v>68.602469000000042</v>
      </c>
      <c r="C80" s="2">
        <v>1.0132000000000001</v>
      </c>
      <c r="D80" s="2">
        <v>4.4999999999999998E-2</v>
      </c>
      <c r="E80" s="2">
        <v>0.74</v>
      </c>
      <c r="F80" s="75">
        <f t="shared" si="2"/>
        <v>1.102819598948183</v>
      </c>
      <c r="G80" s="15">
        <f t="shared" si="3"/>
        <v>15.108102111172192</v>
      </c>
      <c r="I80" s="71">
        <f t="shared" ref="I80:J80" si="39">1-D80</f>
        <v>0.95499999999999996</v>
      </c>
      <c r="J80" s="3">
        <f t="shared" si="39"/>
        <v>0.26</v>
      </c>
      <c r="K80" s="16">
        <f t="shared" si="5"/>
        <v>0.29340476198376236</v>
      </c>
      <c r="L80" s="17">
        <f t="shared" si="6"/>
        <v>0.94015183773082855</v>
      </c>
      <c r="O80" s="71">
        <f t="shared" si="7"/>
        <v>2.7769450508375519</v>
      </c>
      <c r="P80" s="3">
        <f t="shared" si="8"/>
        <v>2.7769450508375519</v>
      </c>
      <c r="Q80" s="2"/>
      <c r="R80" s="71">
        <f t="shared" si="9"/>
        <v>179.71026008960825</v>
      </c>
      <c r="S80" s="2">
        <f t="shared" si="10"/>
        <v>9.7870171997418459E-2</v>
      </c>
      <c r="T80" s="3">
        <f t="shared" si="11"/>
        <v>-1.226202183058128</v>
      </c>
      <c r="U80" s="2"/>
      <c r="V80" s="71">
        <f t="shared" si="12"/>
        <v>179.71026008960825</v>
      </c>
      <c r="W80" s="2">
        <f t="shared" si="13"/>
        <v>-1.116483926200013</v>
      </c>
      <c r="X80" s="2">
        <f t="shared" si="14"/>
        <v>112.07855358787066</v>
      </c>
      <c r="Y80" s="2">
        <f t="shared" si="15"/>
        <v>29.90768043712783</v>
      </c>
      <c r="Z80" s="2">
        <f t="shared" si="16"/>
        <v>30.158627230129298</v>
      </c>
      <c r="AA80" s="3">
        <f t="shared" si="17"/>
        <v>1.0083907140016763</v>
      </c>
    </row>
    <row r="81" spans="1:27" ht="15.75" customHeight="1">
      <c r="A81" s="2">
        <f t="shared" si="1"/>
        <v>2.9267793588522799E-3</v>
      </c>
      <c r="B81" s="2">
        <v>68.522492999999997</v>
      </c>
      <c r="C81" s="2">
        <v>1.0132000000000001</v>
      </c>
      <c r="D81" s="2">
        <v>4.5999999999999999E-2</v>
      </c>
      <c r="E81" s="2">
        <v>0.74</v>
      </c>
      <c r="F81" s="75">
        <f t="shared" si="2"/>
        <v>1.100013918407803</v>
      </c>
      <c r="G81" s="15">
        <f t="shared" si="3"/>
        <v>14.817361921582089</v>
      </c>
      <c r="I81" s="71">
        <f t="shared" ref="I81:J81" si="40">1-D81</f>
        <v>0.95399999999999996</v>
      </c>
      <c r="J81" s="3">
        <f t="shared" si="40"/>
        <v>0.26</v>
      </c>
      <c r="K81" s="16">
        <f t="shared" si="5"/>
        <v>0.29238200988019836</v>
      </c>
      <c r="L81" s="17">
        <f t="shared" si="6"/>
        <v>0.94442941965171212</v>
      </c>
      <c r="O81" s="71">
        <f t="shared" si="7"/>
        <v>2.7529739186027871</v>
      </c>
      <c r="P81" s="3">
        <f t="shared" si="8"/>
        <v>2.7529739186027871</v>
      </c>
      <c r="Q81" s="2"/>
      <c r="R81" s="71">
        <f t="shared" si="9"/>
        <v>197.31963659226616</v>
      </c>
      <c r="S81" s="2">
        <f t="shared" si="10"/>
        <v>9.5322832822277867E-2</v>
      </c>
      <c r="T81" s="3">
        <f t="shared" si="11"/>
        <v>-1.229694078716814</v>
      </c>
      <c r="U81" s="2"/>
      <c r="V81" s="71">
        <f t="shared" si="12"/>
        <v>197.31963659226616</v>
      </c>
      <c r="W81" s="2">
        <f t="shared" si="13"/>
        <v>-1.1123944622462323</v>
      </c>
      <c r="X81" s="2">
        <f t="shared" si="14"/>
        <v>112.0562248437802</v>
      </c>
      <c r="Y81" s="2">
        <f t="shared" si="15"/>
        <v>29.960493271795787</v>
      </c>
      <c r="Z81" s="2">
        <f t="shared" si="16"/>
        <v>30.21081968065738</v>
      </c>
      <c r="AA81" s="3">
        <f t="shared" si="17"/>
        <v>1.0083552165376812</v>
      </c>
    </row>
    <row r="82" spans="1:27" ht="15.75" customHeight="1">
      <c r="A82" s="2">
        <f t="shared" si="1"/>
        <v>2.92746459665567E-3</v>
      </c>
      <c r="B82" s="2">
        <v>68.442517000000009</v>
      </c>
      <c r="C82" s="2">
        <v>1.0132000000000001</v>
      </c>
      <c r="D82" s="2">
        <v>4.7E-2</v>
      </c>
      <c r="E82" s="2">
        <v>0.74</v>
      </c>
      <c r="F82" s="75">
        <f t="shared" si="2"/>
        <v>1.0972138591675555</v>
      </c>
      <c r="G82" s="15">
        <f t="shared" si="3"/>
        <v>14.539107854872407</v>
      </c>
      <c r="I82" s="71">
        <f t="shared" ref="I82:J82" si="41">1-D82</f>
        <v>0.95299999999999996</v>
      </c>
      <c r="J82" s="3">
        <f t="shared" si="41"/>
        <v>0.26</v>
      </c>
      <c r="K82" s="16">
        <f t="shared" si="5"/>
        <v>0.29136227262095615</v>
      </c>
      <c r="L82" s="17">
        <f t="shared" si="6"/>
        <v>0.94872929828055719</v>
      </c>
      <c r="O82" s="71">
        <f t="shared" si="7"/>
        <v>2.7294738827406273</v>
      </c>
      <c r="P82" s="3">
        <f t="shared" si="8"/>
        <v>2.7294738827406273</v>
      </c>
      <c r="Q82" s="2"/>
      <c r="R82" s="71">
        <f t="shared" si="9"/>
        <v>214.85595973256258</v>
      </c>
      <c r="S82" s="2">
        <f t="shared" si="10"/>
        <v>9.2774111397412068E-2</v>
      </c>
      <c r="T82" s="3">
        <f t="shared" si="11"/>
        <v>-1.2331878629887916</v>
      </c>
      <c r="U82" s="2"/>
      <c r="V82" s="71">
        <f t="shared" si="12"/>
        <v>214.85595973256258</v>
      </c>
      <c r="W82" s="2">
        <f t="shared" si="13"/>
        <v>-1.1083277873537132</v>
      </c>
      <c r="X82" s="2">
        <f t="shared" si="14"/>
        <v>112.03389609968973</v>
      </c>
      <c r="Y82" s="2">
        <f t="shared" si="15"/>
        <v>30.013301325776201</v>
      </c>
      <c r="Z82" s="2">
        <f t="shared" si="16"/>
        <v>30.263001056469761</v>
      </c>
      <c r="AA82" s="3">
        <f t="shared" si="17"/>
        <v>1.0083196356169959</v>
      </c>
    </row>
    <row r="83" spans="1:27" ht="15.75" customHeight="1">
      <c r="A83" s="2">
        <f t="shared" si="1"/>
        <v>2.9296080343820673E-3</v>
      </c>
      <c r="B83" s="2">
        <v>68.192592000000047</v>
      </c>
      <c r="C83" s="2">
        <v>1.0132000000000001</v>
      </c>
      <c r="D83" s="2">
        <v>4.8000000000000001E-2</v>
      </c>
      <c r="E83" s="2">
        <v>0.74</v>
      </c>
      <c r="F83" s="75">
        <f t="shared" si="2"/>
        <v>1.0884998191157895</v>
      </c>
      <c r="G83" s="15">
        <f t="shared" si="3"/>
        <v>14.350178467971862</v>
      </c>
      <c r="I83" s="71">
        <f t="shared" ref="I83:J83" si="42">1-D83</f>
        <v>0.95199999999999996</v>
      </c>
      <c r="J83" s="3">
        <f t="shared" si="42"/>
        <v>0.26</v>
      </c>
      <c r="K83" s="16">
        <f t="shared" si="5"/>
        <v>0.28819494703086729</v>
      </c>
      <c r="L83" s="17">
        <f t="shared" si="6"/>
        <v>0.9601635579150114</v>
      </c>
      <c r="O83" s="71">
        <f t="shared" si="7"/>
        <v>2.7044140151246783</v>
      </c>
      <c r="P83" s="3">
        <f t="shared" si="8"/>
        <v>2.7044140151246783</v>
      </c>
      <c r="Q83" s="2"/>
      <c r="R83" s="71">
        <f t="shared" si="9"/>
        <v>253.02982438085712</v>
      </c>
      <c r="S83" s="2">
        <f t="shared" si="10"/>
        <v>8.4800435514949687E-2</v>
      </c>
      <c r="T83" s="3">
        <f t="shared" si="11"/>
        <v>-1.2441181284265339</v>
      </c>
      <c r="U83" s="2"/>
      <c r="V83" s="71">
        <f t="shared" si="12"/>
        <v>253.02982438085712</v>
      </c>
      <c r="W83" s="2">
        <f t="shared" si="13"/>
        <v>-1.1042834399806618</v>
      </c>
      <c r="X83" s="2">
        <f t="shared" si="14"/>
        <v>112.01156735559927</v>
      </c>
      <c r="Y83" s="2">
        <f t="shared" si="15"/>
        <v>30.237059574298851</v>
      </c>
      <c r="Z83" s="2">
        <f t="shared" si="16"/>
        <v>30.485120350943475</v>
      </c>
      <c r="AA83" s="3">
        <f t="shared" si="17"/>
        <v>1.0082038657242807</v>
      </c>
    </row>
    <row r="84" spans="1:27" ht="15.75" customHeight="1">
      <c r="A84" s="2">
        <f t="shared" si="1"/>
        <v>2.9310673657969698E-3</v>
      </c>
      <c r="B84" s="2">
        <v>68.022643000000016</v>
      </c>
      <c r="C84" s="2">
        <v>1.0132000000000001</v>
      </c>
      <c r="D84" s="2">
        <v>4.9000000000000002E-2</v>
      </c>
      <c r="E84" s="2">
        <v>0.75</v>
      </c>
      <c r="F84" s="75">
        <f t="shared" si="2"/>
        <v>1.0826054631715578</v>
      </c>
      <c r="G84" s="15">
        <f t="shared" si="3"/>
        <v>14.324852213357602</v>
      </c>
      <c r="I84" s="71">
        <f t="shared" ref="I84:J84" si="43">1-D84</f>
        <v>0.95099999999999996</v>
      </c>
      <c r="J84" s="3">
        <f t="shared" si="43"/>
        <v>0.25</v>
      </c>
      <c r="K84" s="16">
        <f t="shared" si="5"/>
        <v>0.28605783271497809</v>
      </c>
      <c r="L84" s="17">
        <f t="shared" si="6"/>
        <v>0.93110965263728374</v>
      </c>
      <c r="O84" s="71">
        <f t="shared" si="7"/>
        <v>2.7333741750769867</v>
      </c>
      <c r="P84" s="3">
        <f t="shared" si="8"/>
        <v>2.7333741750769867</v>
      </c>
      <c r="Q84" s="2"/>
      <c r="R84" s="71">
        <f t="shared" si="9"/>
        <v>177.44381449337632</v>
      </c>
      <c r="S84" s="2">
        <f t="shared" si="10"/>
        <v>7.937060171158597E-2</v>
      </c>
      <c r="T84" s="3">
        <f t="shared" si="11"/>
        <v>-1.2515612763143007</v>
      </c>
      <c r="U84" s="2"/>
      <c r="V84" s="71">
        <f t="shared" si="12"/>
        <v>177.44381449337632</v>
      </c>
      <c r="W84" s="2">
        <f t="shared" si="13"/>
        <v>-1.136902148081103</v>
      </c>
      <c r="X84" s="2">
        <f t="shared" si="14"/>
        <v>111.9892386115088</v>
      </c>
      <c r="Y84" s="2">
        <f t="shared" si="15"/>
        <v>30.380395778912455</v>
      </c>
      <c r="Z84" s="2">
        <f t="shared" si="16"/>
        <v>30.627252557450447</v>
      </c>
      <c r="AA84" s="3">
        <f t="shared" si="17"/>
        <v>1.0081255287236692</v>
      </c>
    </row>
    <row r="85" spans="1:27" ht="15.75" customHeight="1">
      <c r="A85" s="2">
        <f t="shared" si="1"/>
        <v>2.9312391474351413E-3</v>
      </c>
      <c r="B85" s="2">
        <v>68.002649000000019</v>
      </c>
      <c r="C85" s="2">
        <v>1.0132000000000001</v>
      </c>
      <c r="D85" s="2">
        <v>0.05</v>
      </c>
      <c r="E85" s="2">
        <v>0.75</v>
      </c>
      <c r="F85" s="75">
        <f t="shared" si="2"/>
        <v>1.0819136653314183</v>
      </c>
      <c r="G85" s="15">
        <f t="shared" si="3"/>
        <v>14.04733158199315</v>
      </c>
      <c r="I85" s="71">
        <f t="shared" ref="I85:J85" si="44">1-D85</f>
        <v>0.95</v>
      </c>
      <c r="J85" s="3">
        <f t="shared" si="44"/>
        <v>0.25</v>
      </c>
      <c r="K85" s="16">
        <f t="shared" si="5"/>
        <v>0.28580729069860761</v>
      </c>
      <c r="L85" s="17">
        <f t="shared" si="6"/>
        <v>0.93290684886180697</v>
      </c>
      <c r="O85" s="71">
        <f t="shared" si="7"/>
        <v>2.7118823783196953</v>
      </c>
      <c r="P85" s="3">
        <f t="shared" si="8"/>
        <v>2.7118823783196953</v>
      </c>
      <c r="Q85" s="2"/>
      <c r="R85" s="71">
        <f t="shared" si="9"/>
        <v>187.60763365529769</v>
      </c>
      <c r="S85" s="2">
        <f t="shared" si="10"/>
        <v>7.8731385495304673E-2</v>
      </c>
      <c r="T85" s="3">
        <f t="shared" si="11"/>
        <v>-1.2524375040195503</v>
      </c>
      <c r="U85" s="2"/>
      <c r="V85" s="71">
        <f t="shared" si="12"/>
        <v>187.60763365529769</v>
      </c>
      <c r="W85" s="2">
        <f t="shared" si="13"/>
        <v>-1.1328485033406128</v>
      </c>
      <c r="X85" s="2">
        <f t="shared" si="14"/>
        <v>111.96690986741832</v>
      </c>
      <c r="Y85" s="2">
        <f t="shared" si="15"/>
        <v>30.372854805259792</v>
      </c>
      <c r="Z85" s="2">
        <f t="shared" si="16"/>
        <v>30.619418669356946</v>
      </c>
      <c r="AA85" s="3">
        <f t="shared" si="17"/>
        <v>1.0081179021754141</v>
      </c>
    </row>
    <row r="86" spans="1:27" ht="15.75" customHeight="1">
      <c r="A86" s="2">
        <f t="shared" si="1"/>
        <v>2.9339903946142263E-3</v>
      </c>
      <c r="B86" s="2">
        <v>67.682745000000011</v>
      </c>
      <c r="C86" s="2">
        <v>1.0132000000000001</v>
      </c>
      <c r="D86" s="2">
        <v>5.0999999999999997E-2</v>
      </c>
      <c r="E86" s="2">
        <v>0.75</v>
      </c>
      <c r="F86" s="75">
        <f t="shared" si="2"/>
        <v>1.0708921675486982</v>
      </c>
      <c r="G86" s="15">
        <f t="shared" si="3"/>
        <v>13.91363243799468</v>
      </c>
      <c r="I86" s="71">
        <f t="shared" ref="I86:J86" si="45">1-D86</f>
        <v>0.94899999999999995</v>
      </c>
      <c r="J86" s="3">
        <f t="shared" si="45"/>
        <v>0.25</v>
      </c>
      <c r="K86" s="16">
        <f t="shared" si="5"/>
        <v>0.28182377862905694</v>
      </c>
      <c r="L86" s="17">
        <f t="shared" si="6"/>
        <v>0.94709020230189944</v>
      </c>
      <c r="O86" s="71">
        <f t="shared" si="7"/>
        <v>2.6872300501988589</v>
      </c>
      <c r="P86" s="3">
        <f t="shared" si="8"/>
        <v>2.6872300501988589</v>
      </c>
      <c r="Q86" s="2"/>
      <c r="R86" s="71">
        <f t="shared" si="9"/>
        <v>234.31102933776313</v>
      </c>
      <c r="S86" s="2">
        <f t="shared" si="10"/>
        <v>6.8492102501875221E-2</v>
      </c>
      <c r="T86" s="3">
        <f t="shared" si="11"/>
        <v>-1.2664733018529779</v>
      </c>
      <c r="U86" s="2"/>
      <c r="V86" s="71">
        <f t="shared" si="12"/>
        <v>234.31102933776313</v>
      </c>
      <c r="W86" s="2">
        <f t="shared" si="13"/>
        <v>-1.1288159125654422</v>
      </c>
      <c r="X86" s="2">
        <f t="shared" si="14"/>
        <v>111.94458112332785</v>
      </c>
      <c r="Y86" s="2">
        <f t="shared" si="15"/>
        <v>30.667120778087945</v>
      </c>
      <c r="Z86" s="2">
        <f t="shared" si="16"/>
        <v>30.911483680024219</v>
      </c>
      <c r="AA86" s="3">
        <f t="shared" si="17"/>
        <v>1.0079682375044114</v>
      </c>
    </row>
    <row r="87" spans="1:27" ht="15.75" customHeight="1">
      <c r="A87" s="2">
        <f t="shared" si="1"/>
        <v>2.9346790135695126E-3</v>
      </c>
      <c r="B87" s="2">
        <v>67.602769000000023</v>
      </c>
      <c r="C87" s="2">
        <v>1.0132000000000001</v>
      </c>
      <c r="D87" s="2">
        <v>5.1999999999999998E-2</v>
      </c>
      <c r="E87" s="2">
        <v>0.75</v>
      </c>
      <c r="F87" s="75">
        <f t="shared" si="2"/>
        <v>1.0681506613583571</v>
      </c>
      <c r="G87" s="15">
        <f t="shared" si="3"/>
        <v>13.681086448870179</v>
      </c>
      <c r="I87" s="71">
        <f t="shared" ref="I87:J87" si="46">1-D87</f>
        <v>0.94799999999999995</v>
      </c>
      <c r="J87" s="3">
        <f t="shared" si="46"/>
        <v>0.25</v>
      </c>
      <c r="K87" s="16">
        <f t="shared" si="5"/>
        <v>0.28083526996932384</v>
      </c>
      <c r="L87" s="17">
        <f t="shared" si="6"/>
        <v>0.95142641042270215</v>
      </c>
      <c r="O87" s="71">
        <f t="shared" si="7"/>
        <v>2.6658072636510455</v>
      </c>
      <c r="P87" s="3">
        <f t="shared" si="8"/>
        <v>2.6658072636510455</v>
      </c>
      <c r="Q87" s="2"/>
      <c r="R87" s="71">
        <f t="shared" si="9"/>
        <v>251.65432088096588</v>
      </c>
      <c r="S87" s="2">
        <f t="shared" si="10"/>
        <v>6.5928799276351757E-2</v>
      </c>
      <c r="T87" s="3">
        <f t="shared" si="11"/>
        <v>-1.2699870094143069</v>
      </c>
      <c r="U87" s="2"/>
      <c r="V87" s="71">
        <f t="shared" si="12"/>
        <v>251.65432088096588</v>
      </c>
      <c r="W87" s="2">
        <f t="shared" si="13"/>
        <v>-1.1248039846310067</v>
      </c>
      <c r="X87" s="2">
        <f t="shared" si="14"/>
        <v>111.92225237923739</v>
      </c>
      <c r="Y87" s="2">
        <f t="shared" si="15"/>
        <v>30.71993968374775</v>
      </c>
      <c r="Z87" s="2">
        <f t="shared" si="16"/>
        <v>30.963609582808033</v>
      </c>
      <c r="AA87" s="3">
        <f t="shared" si="17"/>
        <v>1.0079319784338376</v>
      </c>
    </row>
    <row r="88" spans="1:27" ht="15.75" customHeight="1">
      <c r="A88" s="2">
        <f t="shared" si="1"/>
        <v>2.9356263925987783E-3</v>
      </c>
      <c r="B88" s="2">
        <v>67.49280200000004</v>
      </c>
      <c r="C88" s="2">
        <v>1.0132000000000001</v>
      </c>
      <c r="D88" s="2">
        <v>5.2999999999999999E-2</v>
      </c>
      <c r="E88" s="2">
        <v>0.75</v>
      </c>
      <c r="F88" s="75">
        <f t="shared" si="2"/>
        <v>1.0643901211155411</v>
      </c>
      <c r="G88" s="15">
        <f t="shared" si="3"/>
        <v>13.470376664178211</v>
      </c>
      <c r="I88" s="71">
        <f t="shared" ref="I88:J88" si="47">1-D88</f>
        <v>0.94699999999999995</v>
      </c>
      <c r="J88" s="3">
        <f t="shared" si="47"/>
        <v>0.25</v>
      </c>
      <c r="K88" s="16">
        <f t="shared" si="5"/>
        <v>0.2794808593956114</v>
      </c>
      <c r="L88" s="17">
        <f t="shared" si="6"/>
        <v>0.95704672348125686</v>
      </c>
      <c r="O88" s="71">
        <f t="shared" si="7"/>
        <v>2.6443960190785241</v>
      </c>
      <c r="P88" s="3">
        <f t="shared" si="8"/>
        <v>2.6443960190785241</v>
      </c>
      <c r="Q88" s="2"/>
      <c r="R88" s="71">
        <f t="shared" si="9"/>
        <v>272.58981698928596</v>
      </c>
      <c r="S88" s="2">
        <f t="shared" si="10"/>
        <v>6.2401978901646012E-2</v>
      </c>
      <c r="T88" s="3">
        <f t="shared" si="11"/>
        <v>-1.2748214703218956</v>
      </c>
      <c r="U88" s="2"/>
      <c r="V88" s="71">
        <f t="shared" si="12"/>
        <v>272.58981698928596</v>
      </c>
      <c r="W88" s="2">
        <f t="shared" si="13"/>
        <v>-1.1208123435038222</v>
      </c>
      <c r="X88" s="2">
        <f t="shared" si="14"/>
        <v>111.89992363514692</v>
      </c>
      <c r="Y88" s="2">
        <f t="shared" si="15"/>
        <v>30.802945283944652</v>
      </c>
      <c r="Z88" s="2">
        <f t="shared" si="16"/>
        <v>31.045715371058748</v>
      </c>
      <c r="AA88" s="3">
        <f t="shared" si="17"/>
        <v>1.0078813920187246</v>
      </c>
    </row>
    <row r="89" spans="1:27" ht="15.75" customHeight="1">
      <c r="A89" s="2">
        <f t="shared" si="1"/>
        <v>2.9345068285284289E-3</v>
      </c>
      <c r="B89" s="2">
        <v>67.62276300000002</v>
      </c>
      <c r="C89" s="2">
        <v>1.0132000000000001</v>
      </c>
      <c r="D89" s="2">
        <v>5.3999999999999999E-2</v>
      </c>
      <c r="E89" s="2">
        <v>0.75</v>
      </c>
      <c r="F89" s="75">
        <f t="shared" si="2"/>
        <v>1.06883551899897</v>
      </c>
      <c r="G89" s="15">
        <f t="shared" si="3"/>
        <v>13.165938043864525</v>
      </c>
      <c r="I89" s="71">
        <f t="shared" ref="I89:J89" si="48">1-D89</f>
        <v>0.94599999999999995</v>
      </c>
      <c r="J89" s="3">
        <f t="shared" si="48"/>
        <v>0.25</v>
      </c>
      <c r="K89" s="16">
        <f t="shared" si="5"/>
        <v>0.28108212182270625</v>
      </c>
      <c r="L89" s="17">
        <f t="shared" si="6"/>
        <v>0.95260055482908246</v>
      </c>
      <c r="O89" s="71">
        <f t="shared" si="7"/>
        <v>2.6261926514460399</v>
      </c>
      <c r="P89" s="3">
        <f t="shared" si="8"/>
        <v>2.6261926514460399</v>
      </c>
      <c r="Q89" s="2"/>
      <c r="R89" s="71">
        <f t="shared" si="9"/>
        <v>264.20806320339989</v>
      </c>
      <c r="S89" s="2">
        <f t="shared" si="10"/>
        <v>6.6569755844395423E-2</v>
      </c>
      <c r="T89" s="3">
        <f t="shared" si="11"/>
        <v>-1.269108403865278</v>
      </c>
      <c r="U89" s="2"/>
      <c r="V89" s="71">
        <f t="shared" si="12"/>
        <v>264.20806320339989</v>
      </c>
      <c r="W89" s="2">
        <f t="shared" si="13"/>
        <v>-1.1168406273872231</v>
      </c>
      <c r="X89" s="2">
        <f t="shared" si="14"/>
        <v>111.87759489105645</v>
      </c>
      <c r="Y89" s="2">
        <f t="shared" si="15"/>
        <v>30.644419036739809</v>
      </c>
      <c r="Z89" s="2">
        <f t="shared" si="16"/>
        <v>30.887882038121859</v>
      </c>
      <c r="AA89" s="3">
        <f t="shared" si="17"/>
        <v>1.007944774580003</v>
      </c>
    </row>
    <row r="90" spans="1:27" ht="15.75" customHeight="1">
      <c r="A90" s="2">
        <f t="shared" si="1"/>
        <v>2.9388175249788393E-3</v>
      </c>
      <c r="B90" s="2">
        <v>67.12291300000004</v>
      </c>
      <c r="C90" s="2">
        <v>1.0132000000000001</v>
      </c>
      <c r="D90" s="2">
        <v>5.5E-2</v>
      </c>
      <c r="E90" s="2">
        <v>0.75</v>
      </c>
      <c r="F90" s="75">
        <f t="shared" si="2"/>
        <v>1.0518175202374573</v>
      </c>
      <c r="G90" s="15">
        <f t="shared" si="3"/>
        <v>13.135704027105829</v>
      </c>
      <c r="I90" s="71">
        <f t="shared" ref="I90:J90" si="49">1-D90</f>
        <v>0.94499999999999995</v>
      </c>
      <c r="J90" s="3">
        <f t="shared" si="49"/>
        <v>0.25</v>
      </c>
      <c r="K90" s="16">
        <f t="shared" si="5"/>
        <v>0.27496558289045314</v>
      </c>
      <c r="L90" s="17">
        <f t="shared" si="6"/>
        <v>0.97482137664158763</v>
      </c>
      <c r="O90" s="71">
        <f t="shared" si="7"/>
        <v>2.6008350492365921</v>
      </c>
      <c r="P90" s="3">
        <f t="shared" si="8"/>
        <v>2.6008350492365921</v>
      </c>
      <c r="Q90" s="2"/>
      <c r="R90" s="71">
        <f t="shared" si="9"/>
        <v>332.5379293196371</v>
      </c>
      <c r="S90" s="2">
        <f t="shared" si="10"/>
        <v>5.0519639419292627E-2</v>
      </c>
      <c r="T90" s="3">
        <f t="shared" si="11"/>
        <v>-1.2911093422734967</v>
      </c>
      <c r="U90" s="2"/>
      <c r="V90" s="71">
        <f t="shared" si="12"/>
        <v>332.5379293196371</v>
      </c>
      <c r="W90" s="2">
        <f t="shared" si="13"/>
        <v>-1.11288848793038</v>
      </c>
      <c r="X90" s="2">
        <f t="shared" si="14"/>
        <v>111.85526614696597</v>
      </c>
      <c r="Y90" s="2">
        <f t="shared" si="15"/>
        <v>31.119962911719053</v>
      </c>
      <c r="Z90" s="2">
        <f t="shared" si="16"/>
        <v>31.359848577337118</v>
      </c>
      <c r="AA90" s="3">
        <f t="shared" si="17"/>
        <v>1.0077084174649749</v>
      </c>
    </row>
    <row r="91" spans="1:27" ht="15.75" customHeight="1">
      <c r="A91" s="2">
        <f t="shared" si="1"/>
        <v>2.9393356597606805E-3</v>
      </c>
      <c r="B91" s="2">
        <v>67.062931000000049</v>
      </c>
      <c r="C91" s="2">
        <v>1.0132000000000001</v>
      </c>
      <c r="D91" s="2">
        <v>5.6000000000000001E-2</v>
      </c>
      <c r="E91" s="2">
        <v>0.75</v>
      </c>
      <c r="F91" s="75">
        <f t="shared" si="2"/>
        <v>1.049789796572308</v>
      </c>
      <c r="G91" s="15">
        <f t="shared" si="3"/>
        <v>12.92605710347862</v>
      </c>
      <c r="I91" s="71">
        <f t="shared" ref="I91:J91" si="50">1-D91</f>
        <v>0.94399999999999995</v>
      </c>
      <c r="J91" s="3">
        <f t="shared" si="50"/>
        <v>0.25</v>
      </c>
      <c r="K91" s="16">
        <f t="shared" si="5"/>
        <v>0.27423922322810335</v>
      </c>
      <c r="L91" s="17">
        <f t="shared" si="6"/>
        <v>0.97843870773822739</v>
      </c>
      <c r="O91" s="71">
        <f t="shared" si="7"/>
        <v>2.5810423376614477</v>
      </c>
      <c r="P91" s="3">
        <f t="shared" si="8"/>
        <v>2.5810423376614477</v>
      </c>
      <c r="Q91" s="2"/>
      <c r="R91" s="71">
        <f t="shared" si="9"/>
        <v>347.17731120214137</v>
      </c>
      <c r="S91" s="2">
        <f t="shared" si="10"/>
        <v>4.8589950387331209E-2</v>
      </c>
      <c r="T91" s="3">
        <f t="shared" si="11"/>
        <v>-1.2937544760296822</v>
      </c>
      <c r="U91" s="2"/>
      <c r="V91" s="71">
        <f t="shared" si="12"/>
        <v>347.17731120214137</v>
      </c>
      <c r="W91" s="2">
        <f t="shared" si="13"/>
        <v>-1.1089555894948604</v>
      </c>
      <c r="X91" s="2">
        <f t="shared" si="14"/>
        <v>111.83293740287552</v>
      </c>
      <c r="Y91" s="2">
        <f t="shared" si="15"/>
        <v>31.152645075699965</v>
      </c>
      <c r="Z91" s="2">
        <f t="shared" si="16"/>
        <v>31.391935982039172</v>
      </c>
      <c r="AA91" s="3">
        <f t="shared" si="17"/>
        <v>1.0076812388083816</v>
      </c>
    </row>
    <row r="92" spans="1:27" ht="15.75" customHeight="1">
      <c r="A92" s="2">
        <f t="shared" si="1"/>
        <v>2.9391629278677244E-3</v>
      </c>
      <c r="B92" s="2">
        <v>67.082925000000046</v>
      </c>
      <c r="C92" s="2">
        <v>1.0132000000000001</v>
      </c>
      <c r="D92" s="2">
        <v>5.7000000000000002E-2</v>
      </c>
      <c r="E92" s="2">
        <v>0.75</v>
      </c>
      <c r="F92" s="75">
        <f t="shared" si="2"/>
        <v>1.0504653618296707</v>
      </c>
      <c r="G92" s="15">
        <f t="shared" si="3"/>
        <v>12.691117129410014</v>
      </c>
      <c r="I92" s="71">
        <f t="shared" ref="I92:J92" si="51">1-D92</f>
        <v>0.94299999999999995</v>
      </c>
      <c r="J92" s="3">
        <f t="shared" si="51"/>
        <v>0.25</v>
      </c>
      <c r="K92" s="16">
        <f t="shared" si="5"/>
        <v>0.27448116254182847</v>
      </c>
      <c r="L92" s="17">
        <f t="shared" si="6"/>
        <v>0.97861293669657279</v>
      </c>
      <c r="O92" s="71">
        <f t="shared" si="7"/>
        <v>2.5625213907326629</v>
      </c>
      <c r="P92" s="3">
        <f t="shared" si="8"/>
        <v>2.5625213907326629</v>
      </c>
      <c r="Q92" s="2"/>
      <c r="R92" s="71">
        <f t="shared" si="9"/>
        <v>352.01611858695503</v>
      </c>
      <c r="S92" s="2">
        <f t="shared" si="10"/>
        <v>4.9233267727092585E-2</v>
      </c>
      <c r="T92" s="3">
        <f t="shared" si="11"/>
        <v>-1.2928726450072614</v>
      </c>
      <c r="U92" s="2"/>
      <c r="V92" s="71">
        <f t="shared" si="12"/>
        <v>352.01611858695503</v>
      </c>
      <c r="W92" s="2">
        <f t="shared" si="13"/>
        <v>-1.105041608473591</v>
      </c>
      <c r="X92" s="2">
        <f t="shared" si="14"/>
        <v>111.81060865878506</v>
      </c>
      <c r="Y92" s="2">
        <f t="shared" si="15"/>
        <v>31.104772016158464</v>
      </c>
      <c r="Z92" s="2">
        <f t="shared" si="16"/>
        <v>31.344036245557163</v>
      </c>
      <c r="AA92" s="3">
        <f t="shared" si="17"/>
        <v>1.0076922032823261</v>
      </c>
    </row>
    <row r="93" spans="1:27" ht="15.75" customHeight="1">
      <c r="A93" s="2">
        <f t="shared" si="1"/>
        <v>2.940631796388208E-3</v>
      </c>
      <c r="B93" s="2">
        <v>66.912976000000015</v>
      </c>
      <c r="C93" s="2">
        <v>1.0132000000000001</v>
      </c>
      <c r="D93" s="2">
        <v>5.8000000000000003E-2</v>
      </c>
      <c r="E93" s="2">
        <v>0.75</v>
      </c>
      <c r="F93" s="75">
        <f t="shared" si="2"/>
        <v>1.0447339650415106</v>
      </c>
      <c r="G93" s="15">
        <f t="shared" si="3"/>
        <v>12.540727664971111</v>
      </c>
      <c r="I93" s="71">
        <f t="shared" ref="I93:J93" si="52">1-D93</f>
        <v>0.94199999999999995</v>
      </c>
      <c r="J93" s="3">
        <f t="shared" si="52"/>
        <v>0.25</v>
      </c>
      <c r="K93" s="16">
        <f t="shared" si="5"/>
        <v>0.27243042213336155</v>
      </c>
      <c r="L93" s="17">
        <f t="shared" si="6"/>
        <v>0.98702620626595317</v>
      </c>
      <c r="O93" s="71">
        <f t="shared" si="7"/>
        <v>2.5420402494974375</v>
      </c>
      <c r="P93" s="3">
        <f t="shared" si="8"/>
        <v>2.5420402494974375</v>
      </c>
      <c r="Q93" s="2"/>
      <c r="R93" s="71">
        <f t="shared" si="9"/>
        <v>379.92936696532621</v>
      </c>
      <c r="S93" s="2">
        <f t="shared" si="10"/>
        <v>4.3762274098418034E-2</v>
      </c>
      <c r="T93" s="3">
        <f t="shared" si="11"/>
        <v>-1.3003720291021978</v>
      </c>
      <c r="U93" s="2"/>
      <c r="V93" s="71">
        <f t="shared" si="12"/>
        <v>379.92936696532621</v>
      </c>
      <c r="W93" s="2">
        <f t="shared" si="13"/>
        <v>-1.1011462326576296</v>
      </c>
      <c r="X93" s="2">
        <f t="shared" si="14"/>
        <v>111.78827991469458</v>
      </c>
      <c r="Y93" s="2">
        <f t="shared" si="15"/>
        <v>31.248195563219745</v>
      </c>
      <c r="Z93" s="2">
        <f t="shared" si="16"/>
        <v>31.486068361215359</v>
      </c>
      <c r="AA93" s="3">
        <f t="shared" si="17"/>
        <v>1.0076123690891003</v>
      </c>
    </row>
    <row r="94" spans="1:27" ht="15.75" customHeight="1">
      <c r="A94" s="2">
        <f t="shared" si="1"/>
        <v>2.9421887565904293E-3</v>
      </c>
      <c r="B94" s="2">
        <v>66.73302000000001</v>
      </c>
      <c r="C94" s="2">
        <v>1.0132000000000001</v>
      </c>
      <c r="D94" s="2">
        <v>5.8999999999999997E-2</v>
      </c>
      <c r="E94" s="2">
        <v>0.75</v>
      </c>
      <c r="F94" s="75">
        <f t="shared" si="2"/>
        <v>1.038691988979676</v>
      </c>
      <c r="G94" s="15">
        <f t="shared" si="3"/>
        <v>12.399884810511587</v>
      </c>
      <c r="I94" s="71">
        <f t="shared" ref="I94:J94" si="53">1-D94</f>
        <v>0.94100000000000006</v>
      </c>
      <c r="J94" s="3">
        <f t="shared" si="53"/>
        <v>0.25</v>
      </c>
      <c r="K94" s="16">
        <f t="shared" si="5"/>
        <v>0.27027307431395303</v>
      </c>
      <c r="L94" s="17">
        <f t="shared" si="6"/>
        <v>0.9959620367514288</v>
      </c>
      <c r="O94" s="71">
        <f t="shared" si="7"/>
        <v>2.5217333209283495</v>
      </c>
      <c r="P94" s="3">
        <f t="shared" si="8"/>
        <v>2.5217333209283495</v>
      </c>
      <c r="Q94" s="2"/>
      <c r="R94" s="71">
        <f t="shared" si="9"/>
        <v>408.99353120119332</v>
      </c>
      <c r="S94" s="2">
        <f t="shared" si="10"/>
        <v>3.7962218677048062E-2</v>
      </c>
      <c r="T94" s="3">
        <f t="shared" si="11"/>
        <v>-1.308322444742372</v>
      </c>
      <c r="U94" s="2"/>
      <c r="V94" s="71">
        <f t="shared" si="12"/>
        <v>408.99353120119332</v>
      </c>
      <c r="W94" s="2">
        <f t="shared" si="13"/>
        <v>-1.0972691606466149</v>
      </c>
      <c r="X94" s="2">
        <f t="shared" si="14"/>
        <v>111.76595117060413</v>
      </c>
      <c r="Y94" s="2">
        <f t="shared" si="15"/>
        <v>31.401718448568321</v>
      </c>
      <c r="Z94" s="2">
        <f t="shared" si="16"/>
        <v>31.638096322331933</v>
      </c>
      <c r="AA94" s="3">
        <f t="shared" si="17"/>
        <v>1.0075275457981947</v>
      </c>
    </row>
    <row r="95" spans="1:27" ht="15.75" customHeight="1">
      <c r="A95" s="2">
        <f t="shared" si="1"/>
        <v>2.9408911608972289E-3</v>
      </c>
      <c r="B95" s="2">
        <v>66.882985000000019</v>
      </c>
      <c r="C95" s="2">
        <v>1.0132000000000001</v>
      </c>
      <c r="D95" s="2">
        <v>0.06</v>
      </c>
      <c r="E95" s="2">
        <v>0.75</v>
      </c>
      <c r="F95" s="75">
        <f t="shared" si="2"/>
        <v>1.0437251059292256</v>
      </c>
      <c r="G95" s="15">
        <f t="shared" si="3"/>
        <v>12.134421149833688</v>
      </c>
      <c r="I95" s="71">
        <f t="shared" ref="I95:J95" si="54">1-D95</f>
        <v>0.94</v>
      </c>
      <c r="J95" s="3">
        <f t="shared" si="54"/>
        <v>0.25</v>
      </c>
      <c r="K95" s="16">
        <f t="shared" si="5"/>
        <v>0.27206987581672087</v>
      </c>
      <c r="L95" s="17">
        <f t="shared" si="6"/>
        <v>0.9904370496640702</v>
      </c>
      <c r="O95" s="71">
        <f t="shared" si="7"/>
        <v>2.5056551061249284</v>
      </c>
      <c r="P95" s="3">
        <f t="shared" si="8"/>
        <v>2.5056551061249284</v>
      </c>
      <c r="Q95" s="2"/>
      <c r="R95" s="71">
        <f t="shared" si="9"/>
        <v>397.84948206772037</v>
      </c>
      <c r="S95" s="2">
        <f t="shared" si="10"/>
        <v>4.2796146291768006E-2</v>
      </c>
      <c r="T95" s="3">
        <f t="shared" si="11"/>
        <v>-1.3016963492933626</v>
      </c>
      <c r="U95" s="2"/>
      <c r="V95" s="71">
        <f t="shared" si="12"/>
        <v>397.84948206772037</v>
      </c>
      <c r="W95" s="2">
        <f t="shared" si="13"/>
        <v>-1.0934101012991997</v>
      </c>
      <c r="X95" s="2">
        <f t="shared" si="14"/>
        <v>111.74362242651364</v>
      </c>
      <c r="Y95" s="2">
        <f t="shared" si="15"/>
        <v>31.222876062870977</v>
      </c>
      <c r="Z95" s="2">
        <f t="shared" si="16"/>
        <v>31.460192122220462</v>
      </c>
      <c r="AA95" s="3">
        <f t="shared" si="17"/>
        <v>1.0076007110578673</v>
      </c>
    </row>
    <row r="96" spans="1:27" ht="15.75" customHeight="1">
      <c r="A96" s="2">
        <f t="shared" si="1"/>
        <v>2.9439207242186287E-3</v>
      </c>
      <c r="B96" s="2">
        <v>66.533060000000035</v>
      </c>
      <c r="C96" s="2">
        <v>1.0132000000000001</v>
      </c>
      <c r="D96" s="2">
        <v>6.0999999999999999E-2</v>
      </c>
      <c r="E96" s="2">
        <v>0.75</v>
      </c>
      <c r="F96" s="75">
        <f t="shared" si="2"/>
        <v>1.0320107314777893</v>
      </c>
      <c r="G96" s="15">
        <f t="shared" si="3"/>
        <v>12.070976269153681</v>
      </c>
      <c r="I96" s="71">
        <f t="shared" ref="I96:J96" si="55">1-D96</f>
        <v>0.93900000000000006</v>
      </c>
      <c r="J96" s="3">
        <f t="shared" si="55"/>
        <v>0.25</v>
      </c>
      <c r="K96" s="16">
        <f t="shared" si="5"/>
        <v>0.26789288664459304</v>
      </c>
      <c r="L96" s="17">
        <f t="shared" si="6"/>
        <v>1.0069511809428051</v>
      </c>
      <c r="O96" s="71">
        <f t="shared" si="7"/>
        <v>2.4838767829163881</v>
      </c>
      <c r="P96" s="3">
        <f t="shared" si="8"/>
        <v>2.4838767829163881</v>
      </c>
      <c r="Q96" s="2"/>
      <c r="R96" s="71">
        <f t="shared" si="9"/>
        <v>447.46457258187206</v>
      </c>
      <c r="S96" s="2">
        <f t="shared" si="10"/>
        <v>3.1509065724092795E-2</v>
      </c>
      <c r="T96" s="3">
        <f t="shared" si="11"/>
        <v>-1.3171680550625802</v>
      </c>
      <c r="U96" s="2"/>
      <c r="V96" s="71">
        <f t="shared" si="12"/>
        <v>447.46457258187206</v>
      </c>
      <c r="W96" s="2">
        <f t="shared" si="13"/>
        <v>-1.0895687732201298</v>
      </c>
      <c r="X96" s="2">
        <f t="shared" si="14"/>
        <v>111.72129368242319</v>
      </c>
      <c r="Y96" s="2">
        <f t="shared" si="15"/>
        <v>31.547638103828771</v>
      </c>
      <c r="Z96" s="2">
        <f t="shared" si="16"/>
        <v>31.782166754188552</v>
      </c>
      <c r="AA96" s="3">
        <f t="shared" si="17"/>
        <v>1.0074341112189733</v>
      </c>
    </row>
    <row r="97" spans="1:27" ht="15.75" customHeight="1">
      <c r="A97" s="2">
        <f t="shared" si="1"/>
        <v>2.9440940331386754E-3</v>
      </c>
      <c r="B97" s="2">
        <v>66.513064000000043</v>
      </c>
      <c r="C97" s="2">
        <v>1.0132000000000001</v>
      </c>
      <c r="D97" s="2">
        <v>6.2E-2</v>
      </c>
      <c r="E97" s="2">
        <v>0.75</v>
      </c>
      <c r="F97" s="75">
        <f t="shared" si="2"/>
        <v>1.0313444741135454</v>
      </c>
      <c r="G97" s="15">
        <f t="shared" si="3"/>
        <v>11.883955284133183</v>
      </c>
      <c r="I97" s="71">
        <f t="shared" ref="I97:J97" si="56">1-D97</f>
        <v>0.93799999999999994</v>
      </c>
      <c r="J97" s="3">
        <f t="shared" si="56"/>
        <v>0.25</v>
      </c>
      <c r="K97" s="16">
        <f t="shared" si="5"/>
        <v>0.26765584656603669</v>
      </c>
      <c r="L97" s="17">
        <f t="shared" si="6"/>
        <v>1.0089174116232706</v>
      </c>
      <c r="O97" s="71">
        <f t="shared" si="7"/>
        <v>2.4663113085882191</v>
      </c>
      <c r="P97" s="3">
        <f t="shared" si="8"/>
        <v>2.4663113085882191</v>
      </c>
      <c r="Q97" s="2"/>
      <c r="R97" s="71">
        <f t="shared" si="9"/>
        <v>456.88598572498489</v>
      </c>
      <c r="S97" s="2">
        <f t="shared" si="10"/>
        <v>3.0863265732318065E-2</v>
      </c>
      <c r="T97" s="3">
        <f t="shared" si="11"/>
        <v>-1.3180532783087053</v>
      </c>
      <c r="U97" s="2"/>
      <c r="V97" s="71">
        <f t="shared" si="12"/>
        <v>456.88598572498489</v>
      </c>
      <c r="W97" s="2">
        <f t="shared" si="13"/>
        <v>-1.0857449042809653</v>
      </c>
      <c r="X97" s="2">
        <f t="shared" si="14"/>
        <v>111.69896493833271</v>
      </c>
      <c r="Y97" s="2">
        <f t="shared" si="15"/>
        <v>31.539994765390446</v>
      </c>
      <c r="Z97" s="2">
        <f t="shared" si="16"/>
        <v>31.77420121153915</v>
      </c>
      <c r="AA97" s="3">
        <f t="shared" si="17"/>
        <v>1.0074256970519762</v>
      </c>
    </row>
    <row r="98" spans="1:27" ht="15.75" customHeight="1">
      <c r="A98" s="2">
        <f t="shared" si="1"/>
        <v>2.9452210386916927E-3</v>
      </c>
      <c r="B98" s="2">
        <v>66.383090000000038</v>
      </c>
      <c r="C98" s="2">
        <v>1.0132000000000001</v>
      </c>
      <c r="D98" s="2">
        <v>6.3E-2</v>
      </c>
      <c r="E98" s="2">
        <v>0.75</v>
      </c>
      <c r="F98" s="75">
        <f t="shared" si="2"/>
        <v>1.027022064494753</v>
      </c>
      <c r="G98" s="15">
        <f t="shared" si="3"/>
        <v>11.744542964457786</v>
      </c>
      <c r="I98" s="71">
        <f t="shared" ref="I98:J98" si="57">1-D98</f>
        <v>0.93700000000000006</v>
      </c>
      <c r="J98" s="3">
        <f t="shared" si="57"/>
        <v>0.25</v>
      </c>
      <c r="K98" s="16">
        <f t="shared" si="5"/>
        <v>0.26611940825369074</v>
      </c>
      <c r="L98" s="17">
        <f t="shared" si="6"/>
        <v>1.0158253578356946</v>
      </c>
      <c r="O98" s="71">
        <f t="shared" si="7"/>
        <v>2.4476872616658545</v>
      </c>
      <c r="P98" s="3">
        <f t="shared" si="8"/>
        <v>2.4476872616658545</v>
      </c>
      <c r="Q98" s="2"/>
      <c r="R98" s="71">
        <f t="shared" si="9"/>
        <v>479.62319417486134</v>
      </c>
      <c r="S98" s="2">
        <f t="shared" si="10"/>
        <v>2.6663415131167996E-2</v>
      </c>
      <c r="T98" s="3">
        <f t="shared" si="11"/>
        <v>-1.3238101677179768</v>
      </c>
      <c r="U98" s="2"/>
      <c r="V98" s="71">
        <f t="shared" si="12"/>
        <v>479.62319417486134</v>
      </c>
      <c r="W98" s="2">
        <f t="shared" si="13"/>
        <v>-1.0819382311717309</v>
      </c>
      <c r="X98" s="2">
        <f t="shared" si="14"/>
        <v>111.67663619424226</v>
      </c>
      <c r="Y98" s="2">
        <f t="shared" si="15"/>
        <v>31.643171428055222</v>
      </c>
      <c r="Z98" s="2">
        <f t="shared" si="16"/>
        <v>31.876202487569174</v>
      </c>
      <c r="AA98" s="3">
        <f t="shared" si="17"/>
        <v>1.0073643395714547</v>
      </c>
    </row>
    <row r="99" spans="1:27" ht="15.75" customHeight="1">
      <c r="A99" s="2">
        <f t="shared" si="1"/>
        <v>2.9457414861693522E-3</v>
      </c>
      <c r="B99" s="2">
        <v>66.323102000000006</v>
      </c>
      <c r="C99" s="2">
        <v>1.0132000000000001</v>
      </c>
      <c r="D99" s="2">
        <v>6.5000000000000002E-2</v>
      </c>
      <c r="E99" s="2">
        <v>0.75</v>
      </c>
      <c r="F99" s="75">
        <f t="shared" si="2"/>
        <v>1.0250319310388978</v>
      </c>
      <c r="G99" s="15">
        <f t="shared" si="3"/>
        <v>11.405273218094111</v>
      </c>
      <c r="I99" s="71">
        <f t="shared" ref="I99:J99" si="58">1-D99</f>
        <v>0.93500000000000005</v>
      </c>
      <c r="J99" s="3">
        <f t="shared" si="58"/>
        <v>0.25</v>
      </c>
      <c r="K99" s="16">
        <f t="shared" si="5"/>
        <v>0.26541280439269388</v>
      </c>
      <c r="L99" s="17">
        <f t="shared" si="6"/>
        <v>1.0207084452047195</v>
      </c>
      <c r="O99" s="71">
        <f t="shared" si="7"/>
        <v>2.4135788711145136</v>
      </c>
      <c r="P99" s="3">
        <f t="shared" si="8"/>
        <v>2.4135788711145136</v>
      </c>
      <c r="Q99" s="2"/>
      <c r="R99" s="71">
        <f t="shared" si="9"/>
        <v>500.63243042364456</v>
      </c>
      <c r="S99" s="2">
        <f t="shared" si="10"/>
        <v>2.4723764338221772E-2</v>
      </c>
      <c r="T99" s="3">
        <f t="shared" si="11"/>
        <v>-1.3264689126084241</v>
      </c>
      <c r="U99" s="2"/>
      <c r="V99" s="71">
        <f t="shared" si="12"/>
        <v>500.63243042364456</v>
      </c>
      <c r="W99" s="2">
        <f t="shared" si="13"/>
        <v>-1.0743754608024654</v>
      </c>
      <c r="X99" s="2">
        <f t="shared" si="14"/>
        <v>111.63197870606132</v>
      </c>
      <c r="Y99" s="2">
        <f t="shared" si="15"/>
        <v>31.647988395506424</v>
      </c>
      <c r="Z99" s="2">
        <f t="shared" si="16"/>
        <v>31.880211468829714</v>
      </c>
      <c r="AA99" s="3">
        <f t="shared" si="17"/>
        <v>1.0073376882733016</v>
      </c>
    </row>
    <row r="100" spans="1:27" ht="15.75" customHeight="1">
      <c r="A100" s="2">
        <f t="shared" si="1"/>
        <v>2.9474776403019842E-3</v>
      </c>
      <c r="B100" s="2">
        <v>66.12314200000003</v>
      </c>
      <c r="C100" s="2">
        <v>1.0132000000000001</v>
      </c>
      <c r="D100" s="2">
        <v>6.6000000000000003E-2</v>
      </c>
      <c r="E100" s="2">
        <v>0.75</v>
      </c>
      <c r="F100" s="75">
        <f t="shared" si="2"/>
        <v>1.0184201101244117</v>
      </c>
      <c r="G100" s="15">
        <f t="shared" si="3"/>
        <v>11.305389837824235</v>
      </c>
      <c r="I100" s="71">
        <f t="shared" ref="I100:J100" si="59">1-D100</f>
        <v>0.93399999999999994</v>
      </c>
      <c r="J100" s="3">
        <f t="shared" si="59"/>
        <v>0.25</v>
      </c>
      <c r="K100" s="16">
        <f t="shared" si="5"/>
        <v>0.26306891495198448</v>
      </c>
      <c r="L100" s="17">
        <f t="shared" si="6"/>
        <v>1.0309053181690062</v>
      </c>
      <c r="O100" s="71">
        <f t="shared" si="7"/>
        <v>2.394842222929507</v>
      </c>
      <c r="P100" s="3">
        <f t="shared" si="8"/>
        <v>2.394842222929507</v>
      </c>
      <c r="Q100" s="2"/>
      <c r="R100" s="71">
        <f t="shared" si="9"/>
        <v>531.69654023851058</v>
      </c>
      <c r="S100" s="2">
        <f t="shared" si="10"/>
        <v>1.8252514849688119E-2</v>
      </c>
      <c r="T100" s="3">
        <f t="shared" si="11"/>
        <v>-1.3353392470913312</v>
      </c>
      <c r="U100" s="2"/>
      <c r="V100" s="71">
        <f t="shared" si="12"/>
        <v>531.69654023851058</v>
      </c>
      <c r="W100" s="2">
        <f t="shared" si="13"/>
        <v>-1.0706188773651413</v>
      </c>
      <c r="X100" s="2">
        <f t="shared" si="14"/>
        <v>111.60964996197083</v>
      </c>
      <c r="Y100" s="2">
        <f t="shared" si="15"/>
        <v>31.821704530587695</v>
      </c>
      <c r="Z100" s="2">
        <f t="shared" si="16"/>
        <v>32.052165160627965</v>
      </c>
      <c r="AA100" s="3">
        <f t="shared" si="17"/>
        <v>1.0072422465559236</v>
      </c>
    </row>
    <row r="101" spans="1:27" ht="15.75" customHeight="1">
      <c r="A101" s="2">
        <f t="shared" si="1"/>
        <v>2.9464357023291201E-3</v>
      </c>
      <c r="B101" s="2">
        <v>66.243118000000038</v>
      </c>
      <c r="C101" s="2">
        <v>1.0132000000000001</v>
      </c>
      <c r="D101" s="2">
        <v>6.7000000000000004E-2</v>
      </c>
      <c r="E101" s="2">
        <v>0.75</v>
      </c>
      <c r="F101" s="75">
        <f t="shared" si="2"/>
        <v>1.0223831523827183</v>
      </c>
      <c r="G101" s="15">
        <f t="shared" si="3"/>
        <v>11.093483904095518</v>
      </c>
      <c r="I101" s="71">
        <f t="shared" ref="I101:J101" si="60">1-D101</f>
        <v>0.93300000000000005</v>
      </c>
      <c r="J101" s="3">
        <f t="shared" si="60"/>
        <v>0.25</v>
      </c>
      <c r="K101" s="16">
        <f t="shared" si="5"/>
        <v>0.26447313649173232</v>
      </c>
      <c r="L101" s="17">
        <f t="shared" si="6"/>
        <v>1.026530790209597</v>
      </c>
      <c r="O101" s="71">
        <f t="shared" si="7"/>
        <v>2.3801729479180525</v>
      </c>
      <c r="P101" s="3">
        <f t="shared" si="8"/>
        <v>2.3801729479180525</v>
      </c>
      <c r="Q101" s="2"/>
      <c r="R101" s="71">
        <f t="shared" si="9"/>
        <v>523.86972886103354</v>
      </c>
      <c r="S101" s="2">
        <f t="shared" si="10"/>
        <v>2.2136326006455116E-2</v>
      </c>
      <c r="T101" s="3">
        <f t="shared" si="11"/>
        <v>-1.33001559619998</v>
      </c>
      <c r="U101" s="2"/>
      <c r="V101" s="71">
        <f t="shared" si="12"/>
        <v>523.86972886103354</v>
      </c>
      <c r="W101" s="2">
        <f t="shared" si="13"/>
        <v>-1.0668785166867569</v>
      </c>
      <c r="X101" s="2">
        <f t="shared" si="14"/>
        <v>111.58732121788039</v>
      </c>
      <c r="Y101" s="2">
        <f t="shared" si="15"/>
        <v>31.672918982115643</v>
      </c>
      <c r="Z101" s="2">
        <f t="shared" si="16"/>
        <v>31.904171644240762</v>
      </c>
      <c r="AA101" s="3">
        <f t="shared" si="17"/>
        <v>1.0073012740712561</v>
      </c>
    </row>
    <row r="102" spans="1:27" ht="15.75" customHeight="1">
      <c r="A102" s="2">
        <f t="shared" si="1"/>
        <v>2.9466961177549741E-3</v>
      </c>
      <c r="B102" s="2">
        <v>66.21312400000005</v>
      </c>
      <c r="C102" s="2">
        <v>1.0132000000000001</v>
      </c>
      <c r="D102" s="2">
        <v>6.8000000000000005E-2</v>
      </c>
      <c r="E102" s="2">
        <v>0.75</v>
      </c>
      <c r="F102" s="75">
        <f t="shared" si="2"/>
        <v>1.0213912534161715</v>
      </c>
      <c r="G102" s="15">
        <f t="shared" si="3"/>
        <v>10.940959169783183</v>
      </c>
      <c r="I102" s="71">
        <f t="shared" ref="I102:J102" si="61">1-D102</f>
        <v>0.93199999999999994</v>
      </c>
      <c r="J102" s="3">
        <f t="shared" si="61"/>
        <v>0.25</v>
      </c>
      <c r="K102" s="16">
        <f t="shared" si="5"/>
        <v>0.26412148772743499</v>
      </c>
      <c r="L102" s="17">
        <f t="shared" si="6"/>
        <v>1.0290003975757469</v>
      </c>
      <c r="O102" s="71">
        <f t="shared" si="7"/>
        <v>2.363925625410662</v>
      </c>
      <c r="P102" s="3">
        <f t="shared" si="8"/>
        <v>2.363925625410662</v>
      </c>
      <c r="Q102" s="2"/>
      <c r="R102" s="71">
        <f t="shared" si="9"/>
        <v>534.20147372747806</v>
      </c>
      <c r="S102" s="2">
        <f t="shared" si="10"/>
        <v>2.1165671866144483E-2</v>
      </c>
      <c r="T102" s="3">
        <f t="shared" si="11"/>
        <v>-1.3313461009007876</v>
      </c>
      <c r="U102" s="2"/>
      <c r="V102" s="71">
        <f t="shared" si="12"/>
        <v>534.20147372747806</v>
      </c>
      <c r="W102" s="2">
        <f t="shared" si="13"/>
        <v>-1.0631541537472682</v>
      </c>
      <c r="X102" s="2">
        <f t="shared" si="14"/>
        <v>111.56499247378989</v>
      </c>
      <c r="Y102" s="2">
        <f t="shared" si="15"/>
        <v>31.67529207437709</v>
      </c>
      <c r="Z102" s="2">
        <f t="shared" si="16"/>
        <v>31.906136912938621</v>
      </c>
      <c r="AA102" s="3">
        <f t="shared" si="17"/>
        <v>1.0072878519326509</v>
      </c>
    </row>
    <row r="103" spans="1:27" ht="15.75" customHeight="1">
      <c r="A103" s="2">
        <f t="shared" si="1"/>
        <v>2.9480857778339778E-3</v>
      </c>
      <c r="B103" s="2">
        <v>66.053156000000001</v>
      </c>
      <c r="C103" s="2">
        <v>1.0132000000000001</v>
      </c>
      <c r="D103" s="2">
        <v>6.9000000000000006E-2</v>
      </c>
      <c r="E103" s="2">
        <v>0.75</v>
      </c>
      <c r="F103" s="75">
        <f t="shared" si="2"/>
        <v>1.0161139378424959</v>
      </c>
      <c r="G103" s="15">
        <f t="shared" si="3"/>
        <v>10.83839426673425</v>
      </c>
      <c r="I103" s="71">
        <f t="shared" ref="I103:J103" si="62">1-D103</f>
        <v>0.93100000000000005</v>
      </c>
      <c r="J103" s="3">
        <f t="shared" si="62"/>
        <v>0.25</v>
      </c>
      <c r="K103" s="16">
        <f t="shared" si="5"/>
        <v>0.26225270397196987</v>
      </c>
      <c r="L103" s="17">
        <f t="shared" si="6"/>
        <v>1.0374460801414365</v>
      </c>
      <c r="O103" s="71">
        <f t="shared" si="7"/>
        <v>2.3463328538398764</v>
      </c>
      <c r="P103" s="3">
        <f t="shared" si="8"/>
        <v>2.3463328538398764</v>
      </c>
      <c r="Q103" s="2"/>
      <c r="R103" s="71">
        <f t="shared" si="9"/>
        <v>560.24511572947949</v>
      </c>
      <c r="S103" s="2">
        <f t="shared" si="10"/>
        <v>1.5985486414436503E-2</v>
      </c>
      <c r="T103" s="3">
        <f t="shared" si="11"/>
        <v>-1.3384467210936044</v>
      </c>
      <c r="U103" s="2"/>
      <c r="V103" s="71">
        <f t="shared" si="12"/>
        <v>560.24511572947949</v>
      </c>
      <c r="W103" s="2">
        <f t="shared" si="13"/>
        <v>-1.0594455701818144</v>
      </c>
      <c r="X103" s="2">
        <f t="shared" si="14"/>
        <v>111.54266372969944</v>
      </c>
      <c r="Y103" s="2">
        <f t="shared" si="15"/>
        <v>31.808678145731754</v>
      </c>
      <c r="Z103" s="2">
        <f t="shared" si="16"/>
        <v>32.038064959986343</v>
      </c>
      <c r="AA103" s="3">
        <f t="shared" si="17"/>
        <v>1.0072114538429937</v>
      </c>
    </row>
    <row r="104" spans="1:27" ht="15.75" customHeight="1">
      <c r="A104" s="2">
        <f t="shared" si="1"/>
        <v>2.9484333976787644E-3</v>
      </c>
      <c r="B104" s="2">
        <v>66.013164000000017</v>
      </c>
      <c r="C104" s="2">
        <v>1.0132000000000001</v>
      </c>
      <c r="D104" s="2">
        <v>7.0000000000000007E-2</v>
      </c>
      <c r="E104" s="2">
        <v>0.75</v>
      </c>
      <c r="F104" s="75">
        <f t="shared" si="2"/>
        <v>1.0147979759985772</v>
      </c>
      <c r="G104" s="15">
        <f t="shared" si="3"/>
        <v>10.697414207031789</v>
      </c>
      <c r="I104" s="71">
        <f t="shared" ref="I104:J104" si="63">1-D104</f>
        <v>0.92999999999999994</v>
      </c>
      <c r="J104" s="3">
        <f t="shared" si="63"/>
        <v>0.25</v>
      </c>
      <c r="K104" s="16">
        <f t="shared" si="5"/>
        <v>0.26178726090567539</v>
      </c>
      <c r="L104" s="17">
        <f t="shared" si="6"/>
        <v>1.0404081178571389</v>
      </c>
      <c r="O104" s="71">
        <f t="shared" si="7"/>
        <v>2.3303889921756809</v>
      </c>
      <c r="P104" s="3">
        <f t="shared" si="8"/>
        <v>2.3303889921756809</v>
      </c>
      <c r="Q104" s="2"/>
      <c r="R104" s="71">
        <f t="shared" si="9"/>
        <v>571.68757635635495</v>
      </c>
      <c r="S104" s="2">
        <f t="shared" si="10"/>
        <v>1.4689554257927498E-2</v>
      </c>
      <c r="T104" s="3">
        <f t="shared" si="11"/>
        <v>-1.3402230863324436</v>
      </c>
      <c r="U104" s="2"/>
      <c r="V104" s="71">
        <f t="shared" si="12"/>
        <v>571.68757635635495</v>
      </c>
      <c r="W104" s="2">
        <f t="shared" si="13"/>
        <v>-1.0557525539914312</v>
      </c>
      <c r="X104" s="2">
        <f t="shared" si="14"/>
        <v>111.52033498560897</v>
      </c>
      <c r="Y104" s="2">
        <f t="shared" si="15"/>
        <v>31.821114202833357</v>
      </c>
      <c r="Z104" s="2">
        <f t="shared" si="16"/>
        <v>32.050005778643595</v>
      </c>
      <c r="AA104" s="3">
        <f t="shared" si="17"/>
        <v>1.0071930723214544</v>
      </c>
    </row>
    <row r="105" spans="1:27" ht="15.75" customHeight="1">
      <c r="A105" s="2">
        <f t="shared" si="1"/>
        <v>2.9507819775844556E-3</v>
      </c>
      <c r="B105" s="2">
        <v>65.743218000000013</v>
      </c>
      <c r="C105" s="2">
        <v>1.0132000000000001</v>
      </c>
      <c r="D105" s="2">
        <v>7.0999999999999994E-2</v>
      </c>
      <c r="E105" s="2">
        <v>0.75</v>
      </c>
      <c r="F105" s="75">
        <f t="shared" si="2"/>
        <v>1.0059503631709155</v>
      </c>
      <c r="G105" s="15">
        <f t="shared" si="3"/>
        <v>10.639507965056517</v>
      </c>
      <c r="I105" s="71">
        <f t="shared" ref="I105:J105" si="64">1-D105</f>
        <v>0.92900000000000005</v>
      </c>
      <c r="J105" s="3">
        <f t="shared" si="64"/>
        <v>0.25</v>
      </c>
      <c r="K105" s="16">
        <f t="shared" si="5"/>
        <v>0.2586637731985193</v>
      </c>
      <c r="L105" s="17">
        <f t="shared" si="6"/>
        <v>1.0541049854120776</v>
      </c>
      <c r="O105" s="71">
        <f t="shared" si="7"/>
        <v>2.3118821871469688</v>
      </c>
      <c r="P105" s="3">
        <f t="shared" si="8"/>
        <v>2.3118821871469688</v>
      </c>
      <c r="Q105" s="2"/>
      <c r="R105" s="71">
        <f t="shared" si="9"/>
        <v>610.94717137217947</v>
      </c>
      <c r="S105" s="2">
        <f t="shared" si="10"/>
        <v>5.9327296758726524E-3</v>
      </c>
      <c r="T105" s="3">
        <f t="shared" si="11"/>
        <v>-1.3522262336177913</v>
      </c>
      <c r="U105" s="2"/>
      <c r="V105" s="71">
        <f t="shared" si="12"/>
        <v>610.94717137217947</v>
      </c>
      <c r="W105" s="2">
        <f t="shared" si="13"/>
        <v>-1.0520748992703073</v>
      </c>
      <c r="X105" s="2">
        <f t="shared" si="14"/>
        <v>111.49800624151851</v>
      </c>
      <c r="Y105" s="2">
        <f t="shared" si="15"/>
        <v>32.065411450368032</v>
      </c>
      <c r="Z105" s="2">
        <f t="shared" si="16"/>
        <v>32.291889362164682</v>
      </c>
      <c r="AA105" s="3">
        <f t="shared" si="17"/>
        <v>1.0070629972157756</v>
      </c>
    </row>
    <row r="106" spans="1:27" ht="15.75" customHeight="1">
      <c r="A106" s="2">
        <f t="shared" si="1"/>
        <v>2.9504338037573837E-3</v>
      </c>
      <c r="B106" s="2">
        <v>65.783209999999997</v>
      </c>
      <c r="C106" s="2">
        <v>1.0132000000000001</v>
      </c>
      <c r="D106" s="2">
        <v>7.1999999999999995E-2</v>
      </c>
      <c r="E106" s="2">
        <v>0.76</v>
      </c>
      <c r="F106" s="75">
        <f t="shared" si="2"/>
        <v>1.0072572654981431</v>
      </c>
      <c r="G106" s="15">
        <f t="shared" si="3"/>
        <v>10.617832459713945</v>
      </c>
      <c r="I106" s="71">
        <f t="shared" ref="I106:J106" si="65">1-D106</f>
        <v>0.92800000000000005</v>
      </c>
      <c r="J106" s="3">
        <f t="shared" si="65"/>
        <v>0.24</v>
      </c>
      <c r="K106" s="16">
        <f t="shared" si="5"/>
        <v>0.25912451126105041</v>
      </c>
      <c r="L106" s="17">
        <f t="shared" si="6"/>
        <v>1.0112300124886244</v>
      </c>
      <c r="O106" s="71">
        <f t="shared" si="7"/>
        <v>2.3513674711021433</v>
      </c>
      <c r="P106" s="3">
        <f t="shared" si="8"/>
        <v>2.3513674711021433</v>
      </c>
      <c r="Q106" s="2"/>
      <c r="R106" s="71">
        <f t="shared" si="9"/>
        <v>508.53313187862193</v>
      </c>
      <c r="S106" s="2">
        <f t="shared" si="10"/>
        <v>7.2310582657300858E-3</v>
      </c>
      <c r="T106" s="3">
        <f t="shared" si="11"/>
        <v>-1.3504465943406574</v>
      </c>
      <c r="U106" s="2"/>
      <c r="V106" s="71">
        <f t="shared" si="12"/>
        <v>508.53313187862193</v>
      </c>
      <c r="W106" s="2">
        <f t="shared" si="13"/>
        <v>-1.0853415605371954</v>
      </c>
      <c r="X106" s="2">
        <f t="shared" si="14"/>
        <v>111.47567749742804</v>
      </c>
      <c r="Y106" s="2">
        <f t="shared" si="15"/>
        <v>31.997177414237104</v>
      </c>
      <c r="Z106" s="2">
        <f t="shared" si="16"/>
        <v>32.223823703798132</v>
      </c>
      <c r="AA106" s="3">
        <f t="shared" si="17"/>
        <v>1.0070833213388435</v>
      </c>
    </row>
    <row r="107" spans="1:27" ht="15.75" customHeight="1">
      <c r="A107" s="2">
        <f t="shared" si="1"/>
        <v>2.9507819775844556E-3</v>
      </c>
      <c r="B107" s="2">
        <v>65.743218000000013</v>
      </c>
      <c r="C107" s="2">
        <v>1.0132000000000001</v>
      </c>
      <c r="D107" s="2">
        <v>7.2999999999999995E-2</v>
      </c>
      <c r="E107" s="2">
        <v>0.76</v>
      </c>
      <c r="F107" s="75">
        <f t="shared" si="2"/>
        <v>1.0059503631709155</v>
      </c>
      <c r="G107" s="15">
        <f t="shared" si="3"/>
        <v>10.485988124099537</v>
      </c>
      <c r="I107" s="71">
        <f t="shared" ref="I107:J107" si="66">1-D107</f>
        <v>0.92700000000000005</v>
      </c>
      <c r="J107" s="3">
        <f t="shared" si="66"/>
        <v>0.24</v>
      </c>
      <c r="K107" s="16">
        <f t="shared" si="5"/>
        <v>0.2586637731985193</v>
      </c>
      <c r="L107" s="17">
        <f t="shared" si="6"/>
        <v>1.0141240455123057</v>
      </c>
      <c r="O107" s="71">
        <f t="shared" si="7"/>
        <v>2.3360146710621854</v>
      </c>
      <c r="P107" s="3">
        <f t="shared" si="8"/>
        <v>2.3360146710621854</v>
      </c>
      <c r="Q107" s="2"/>
      <c r="R107" s="71">
        <f t="shared" si="9"/>
        <v>519.99248827942813</v>
      </c>
      <c r="S107" s="2">
        <f t="shared" si="10"/>
        <v>5.9327296758726524E-3</v>
      </c>
      <c r="T107" s="3">
        <f t="shared" si="11"/>
        <v>-1.3522262336177913</v>
      </c>
      <c r="U107" s="2"/>
      <c r="V107" s="71">
        <f t="shared" si="12"/>
        <v>519.99248827942813</v>
      </c>
      <c r="W107" s="2">
        <f t="shared" si="13"/>
        <v>-1.0816399669158869</v>
      </c>
      <c r="X107" s="2">
        <f t="shared" si="14"/>
        <v>111.45334875333756</v>
      </c>
      <c r="Y107" s="2">
        <f t="shared" si="15"/>
        <v>32.009590578013388</v>
      </c>
      <c r="Z107" s="2">
        <f t="shared" si="16"/>
        <v>32.235730796787323</v>
      </c>
      <c r="AA107" s="3">
        <f t="shared" si="17"/>
        <v>1.007064764487468</v>
      </c>
    </row>
    <row r="108" spans="1:27" ht="15.75" customHeight="1">
      <c r="A108" s="2">
        <f t="shared" si="1"/>
        <v>2.9499116970482693E-3</v>
      </c>
      <c r="B108" s="2">
        <v>65.843198000000029</v>
      </c>
      <c r="C108" s="2">
        <v>1.0132000000000001</v>
      </c>
      <c r="D108" s="2">
        <v>7.3999999999999996E-2</v>
      </c>
      <c r="E108" s="2">
        <v>0.76</v>
      </c>
      <c r="F108" s="75">
        <f t="shared" si="2"/>
        <v>1.0092201306620758</v>
      </c>
      <c r="G108" s="15">
        <f t="shared" si="3"/>
        <v>10.310771180328445</v>
      </c>
      <c r="I108" s="71">
        <f t="shared" ref="I108:J108" si="67">1-D108</f>
        <v>0.92600000000000005</v>
      </c>
      <c r="J108" s="3">
        <f t="shared" si="67"/>
        <v>0.24</v>
      </c>
      <c r="K108" s="16">
        <f t="shared" si="5"/>
        <v>0.2598169210281468</v>
      </c>
      <c r="L108" s="17">
        <f t="shared" si="6"/>
        <v>1.0107133551051297</v>
      </c>
      <c r="O108" s="71">
        <f t="shared" si="7"/>
        <v>2.3225327207579318</v>
      </c>
      <c r="P108" s="3">
        <f t="shared" si="8"/>
        <v>2.3225327207579318</v>
      </c>
      <c r="Q108" s="2"/>
      <c r="R108" s="71">
        <f t="shared" si="9"/>
        <v>514.42313805322328</v>
      </c>
      <c r="S108" s="2">
        <f t="shared" si="10"/>
        <v>9.1778847341352776E-3</v>
      </c>
      <c r="T108" s="3">
        <f t="shared" si="11"/>
        <v>-1.3477780458883277</v>
      </c>
      <c r="U108" s="2"/>
      <c r="V108" s="71">
        <f t="shared" si="12"/>
        <v>514.42313805322328</v>
      </c>
      <c r="W108" s="2">
        <f t="shared" si="13"/>
        <v>-1.077953151102039</v>
      </c>
      <c r="X108" s="2">
        <f t="shared" si="14"/>
        <v>111.43102000924711</v>
      </c>
      <c r="Y108" s="2">
        <f t="shared" si="15"/>
        <v>31.880843632663169</v>
      </c>
      <c r="Z108" s="2">
        <f t="shared" si="16"/>
        <v>32.107654634370192</v>
      </c>
      <c r="AA108" s="3">
        <f t="shared" si="17"/>
        <v>1.0071143350006788</v>
      </c>
    </row>
    <row r="109" spans="1:27" ht="15.75" customHeight="1">
      <c r="A109" s="2">
        <f t="shared" si="1"/>
        <v>2.9498246972279284E-3</v>
      </c>
      <c r="B109" s="2">
        <v>65.853196000000025</v>
      </c>
      <c r="C109" s="2">
        <v>1.0132000000000001</v>
      </c>
      <c r="D109" s="2">
        <v>7.4999999999999997E-2</v>
      </c>
      <c r="E109" s="2">
        <v>0.76</v>
      </c>
      <c r="F109" s="75">
        <f t="shared" si="2"/>
        <v>1.0095475680763735</v>
      </c>
      <c r="G109" s="15">
        <f t="shared" si="3"/>
        <v>10.169994617387475</v>
      </c>
      <c r="I109" s="71">
        <f t="shared" ref="I109:J109" si="68">1-D109</f>
        <v>0.92500000000000004</v>
      </c>
      <c r="J109" s="3">
        <f t="shared" si="68"/>
        <v>0.24</v>
      </c>
      <c r="K109" s="16">
        <f t="shared" si="5"/>
        <v>0.25993247480300691</v>
      </c>
      <c r="L109" s="17">
        <f t="shared" si="6"/>
        <v>1.011356216738807</v>
      </c>
      <c r="O109" s="71">
        <f t="shared" si="7"/>
        <v>2.3081494618277953</v>
      </c>
      <c r="P109" s="3">
        <f t="shared" si="8"/>
        <v>2.3081494618277953</v>
      </c>
      <c r="Q109" s="2"/>
      <c r="R109" s="71">
        <f t="shared" si="9"/>
        <v>519.73600562425861</v>
      </c>
      <c r="S109" s="2">
        <f t="shared" si="10"/>
        <v>9.5022780928893727E-3</v>
      </c>
      <c r="T109" s="3">
        <f t="shared" si="11"/>
        <v>-1.3473333939938155</v>
      </c>
      <c r="U109" s="2"/>
      <c r="V109" s="71">
        <f t="shared" si="12"/>
        <v>519.73600562425861</v>
      </c>
      <c r="W109" s="2">
        <f t="shared" si="13"/>
        <v>-1.0742809291268465</v>
      </c>
      <c r="X109" s="2">
        <f t="shared" si="14"/>
        <v>111.40869126515663</v>
      </c>
      <c r="Y109" s="2">
        <f t="shared" si="15"/>
        <v>31.842823914498226</v>
      </c>
      <c r="Z109" s="2">
        <f t="shared" si="16"/>
        <v>32.069549209779325</v>
      </c>
      <c r="AA109" s="3">
        <f t="shared" si="17"/>
        <v>1.0071201378335628</v>
      </c>
    </row>
    <row r="110" spans="1:27" ht="15.75" customHeight="1">
      <c r="A110" s="2">
        <f t="shared" si="1"/>
        <v>2.9523497772543615E-3</v>
      </c>
      <c r="B110" s="2">
        <v>65.563254000000029</v>
      </c>
      <c r="C110" s="2">
        <v>1.0132000000000001</v>
      </c>
      <c r="D110" s="2">
        <v>7.6999999999999999E-2</v>
      </c>
      <c r="E110" s="2">
        <v>0.76</v>
      </c>
      <c r="F110" s="75">
        <f t="shared" si="2"/>
        <v>1.0000858521402023</v>
      </c>
      <c r="G110" s="15">
        <f t="shared" si="3"/>
        <v>9.9995571010373858</v>
      </c>
      <c r="I110" s="71">
        <f t="shared" ref="I110:J110" si="69">1-D110</f>
        <v>0.92300000000000004</v>
      </c>
      <c r="J110" s="3">
        <f t="shared" si="69"/>
        <v>0.24</v>
      </c>
      <c r="K110" s="16">
        <f t="shared" si="5"/>
        <v>0.25659902534098245</v>
      </c>
      <c r="L110" s="17">
        <f t="shared" si="6"/>
        <v>1.0267145564801596</v>
      </c>
      <c r="O110" s="71">
        <f t="shared" si="7"/>
        <v>2.2761768489652381</v>
      </c>
      <c r="P110" s="3">
        <f t="shared" si="8"/>
        <v>2.2761768489652381</v>
      </c>
      <c r="Q110" s="2"/>
      <c r="R110" s="71">
        <f t="shared" si="9"/>
        <v>567.80137036447024</v>
      </c>
      <c r="S110" s="2">
        <f t="shared" si="10"/>
        <v>8.5848455118216329E-5</v>
      </c>
      <c r="T110" s="3">
        <f t="shared" si="11"/>
        <v>-1.3602406251671972</v>
      </c>
      <c r="U110" s="2"/>
      <c r="V110" s="71">
        <f t="shared" si="12"/>
        <v>567.80137036447024</v>
      </c>
      <c r="W110" s="2">
        <f t="shared" si="13"/>
        <v>-1.0669795553216195</v>
      </c>
      <c r="X110" s="2">
        <f t="shared" si="14"/>
        <v>111.3640337769757</v>
      </c>
      <c r="Y110" s="2">
        <f t="shared" si="15"/>
        <v>32.07931522465168</v>
      </c>
      <c r="Z110" s="2">
        <f t="shared" si="16"/>
        <v>32.303242546979163</v>
      </c>
      <c r="AA110" s="3">
        <f t="shared" si="17"/>
        <v>1.0069804271306704</v>
      </c>
    </row>
    <row r="111" spans="1:27" ht="15.75" customHeight="1">
      <c r="A111" s="2">
        <f t="shared" si="1"/>
        <v>2.9516527717710827E-3</v>
      </c>
      <c r="B111" s="2">
        <v>65.643237999999997</v>
      </c>
      <c r="C111" s="2">
        <v>1.0132000000000001</v>
      </c>
      <c r="D111" s="2">
        <v>7.8E-2</v>
      </c>
      <c r="E111" s="2">
        <v>0.76</v>
      </c>
      <c r="F111" s="75">
        <f t="shared" si="2"/>
        <v>1.0026889609524281</v>
      </c>
      <c r="G111" s="15">
        <f t="shared" si="3"/>
        <v>9.8457303437626145</v>
      </c>
      <c r="I111" s="71">
        <f t="shared" ref="I111:J111" si="70">1-D111</f>
        <v>0.92200000000000004</v>
      </c>
      <c r="J111" s="3">
        <f t="shared" si="70"/>
        <v>0.24</v>
      </c>
      <c r="K111" s="16">
        <f t="shared" si="5"/>
        <v>0.25751496149442493</v>
      </c>
      <c r="L111" s="17">
        <f t="shared" si="6"/>
        <v>1.024172322966463</v>
      </c>
      <c r="O111" s="71">
        <f t="shared" si="7"/>
        <v>2.2631530969653664</v>
      </c>
      <c r="P111" s="3">
        <f t="shared" si="8"/>
        <v>2.2631530969653664</v>
      </c>
      <c r="Q111" s="2"/>
      <c r="R111" s="71">
        <f t="shared" si="9"/>
        <v>564.50233343005959</v>
      </c>
      <c r="S111" s="2">
        <f t="shared" si="10"/>
        <v>2.6853521647381565E-3</v>
      </c>
      <c r="T111" s="3">
        <f t="shared" si="11"/>
        <v>-1.3566774576752831</v>
      </c>
      <c r="U111" s="2"/>
      <c r="V111" s="71">
        <f t="shared" si="12"/>
        <v>564.50233343005959</v>
      </c>
      <c r="W111" s="2">
        <f t="shared" si="13"/>
        <v>-1.0633500594837821</v>
      </c>
      <c r="X111" s="2">
        <f t="shared" si="14"/>
        <v>111.34170503288523</v>
      </c>
      <c r="Y111" s="2">
        <f t="shared" si="15"/>
        <v>31.970672039642672</v>
      </c>
      <c r="Z111" s="2">
        <f t="shared" si="16"/>
        <v>32.195117295207865</v>
      </c>
      <c r="AA111" s="3">
        <f t="shared" si="17"/>
        <v>1.0070203483770028</v>
      </c>
    </row>
    <row r="112" spans="1:27" ht="15.75" customHeight="1">
      <c r="A112" s="2">
        <f t="shared" si="1"/>
        <v>2.9533086974622182E-3</v>
      </c>
      <c r="B112" s="2">
        <v>65.453276000000017</v>
      </c>
      <c r="C112" s="2">
        <v>1.0132000000000001</v>
      </c>
      <c r="D112" s="2">
        <v>7.9000000000000001E-2</v>
      </c>
      <c r="E112" s="2">
        <v>0.76</v>
      </c>
      <c r="F112" s="75">
        <f t="shared" si="2"/>
        <v>0.99651528959920421</v>
      </c>
      <c r="G112" s="15">
        <f t="shared" si="3"/>
        <v>9.7813255933578596</v>
      </c>
      <c r="I112" s="71">
        <f t="shared" ref="I112:J112" si="71">1-D112</f>
        <v>0.92100000000000004</v>
      </c>
      <c r="J112" s="3">
        <f t="shared" si="71"/>
        <v>0.24</v>
      </c>
      <c r="K112" s="16">
        <f t="shared" si="5"/>
        <v>0.25534411840696319</v>
      </c>
      <c r="L112" s="17">
        <f t="shared" si="6"/>
        <v>1.0340009406878976</v>
      </c>
      <c r="O112" s="71">
        <f t="shared" si="7"/>
        <v>2.2470393302629659</v>
      </c>
      <c r="P112" s="3">
        <f t="shared" si="8"/>
        <v>2.2470393302629659</v>
      </c>
      <c r="Q112" s="2"/>
      <c r="R112" s="71">
        <f t="shared" si="9"/>
        <v>593.86044132476343</v>
      </c>
      <c r="S112" s="2">
        <f t="shared" si="10"/>
        <v>-3.4907961462380161E-3</v>
      </c>
      <c r="T112" s="3">
        <f t="shared" si="11"/>
        <v>-1.365143159609943</v>
      </c>
      <c r="U112" s="2"/>
      <c r="V112" s="71">
        <f t="shared" si="12"/>
        <v>593.86044132476343</v>
      </c>
      <c r="W112" s="2">
        <f t="shared" si="13"/>
        <v>-1.0597344691089088</v>
      </c>
      <c r="X112" s="2">
        <f t="shared" si="14"/>
        <v>111.31937628879476</v>
      </c>
      <c r="Y112" s="2">
        <f t="shared" si="15"/>
        <v>32.134292760030128</v>
      </c>
      <c r="Z112" s="2">
        <f t="shared" si="16"/>
        <v>32.356926754138385</v>
      </c>
      <c r="AA112" s="3">
        <f t="shared" si="17"/>
        <v>1.0069282369389869</v>
      </c>
    </row>
    <row r="113" spans="1:27" ht="15.75" customHeight="1">
      <c r="A113" s="2">
        <f t="shared" si="1"/>
        <v>2.953744776235904E-3</v>
      </c>
      <c r="B113" s="2">
        <v>65.403286000000037</v>
      </c>
      <c r="C113" s="2">
        <v>1.0132000000000001</v>
      </c>
      <c r="D113" s="2">
        <v>0.08</v>
      </c>
      <c r="E113" s="2">
        <v>0.76</v>
      </c>
      <c r="F113" s="75">
        <f t="shared" si="2"/>
        <v>0.99489563662088099</v>
      </c>
      <c r="G113" s="15">
        <f t="shared" si="3"/>
        <v>9.6747836111657364</v>
      </c>
      <c r="I113" s="71">
        <f t="shared" ref="I113:J113" si="72">1-D113</f>
        <v>0.92</v>
      </c>
      <c r="J113" s="3">
        <f t="shared" si="72"/>
        <v>0.24</v>
      </c>
      <c r="K113" s="16">
        <f t="shared" si="5"/>
        <v>0.25477542649801793</v>
      </c>
      <c r="L113" s="17">
        <f t="shared" si="6"/>
        <v>1.0374353881429659</v>
      </c>
      <c r="O113" s="71">
        <f t="shared" si="7"/>
        <v>2.232771178199997</v>
      </c>
      <c r="P113" s="3">
        <f t="shared" si="8"/>
        <v>2.232771178199997</v>
      </c>
      <c r="Q113" s="2"/>
      <c r="R113" s="71">
        <f t="shared" si="9"/>
        <v>606.2183740933699</v>
      </c>
      <c r="S113" s="2">
        <f t="shared" si="10"/>
        <v>-5.1174351428662215E-3</v>
      </c>
      <c r="T113" s="3">
        <f t="shared" si="11"/>
        <v>-1.3673728022504592</v>
      </c>
      <c r="U113" s="2"/>
      <c r="V113" s="71">
        <f t="shared" si="12"/>
        <v>606.2183740933699</v>
      </c>
      <c r="W113" s="2">
        <f t="shared" si="13"/>
        <v>-1.0561326230764876</v>
      </c>
      <c r="X113" s="2">
        <f t="shared" si="14"/>
        <v>111.2970475447043</v>
      </c>
      <c r="Y113" s="2">
        <f t="shared" si="15"/>
        <v>32.156726205956225</v>
      </c>
      <c r="Z113" s="2">
        <f t="shared" si="16"/>
        <v>32.378752916976055</v>
      </c>
      <c r="AA113" s="3">
        <f t="shared" si="17"/>
        <v>1.0069045185009755</v>
      </c>
    </row>
    <row r="114" spans="1:27" ht="15.75" customHeight="1">
      <c r="A114" s="2">
        <f t="shared" si="1"/>
        <v>2.9534831135193682E-3</v>
      </c>
      <c r="B114" s="2">
        <v>65.433280000000025</v>
      </c>
      <c r="C114" s="2">
        <v>1.0132000000000001</v>
      </c>
      <c r="D114" s="2">
        <v>8.1000000000000003E-2</v>
      </c>
      <c r="E114" s="2">
        <v>0.76</v>
      </c>
      <c r="F114" s="75">
        <f t="shared" si="2"/>
        <v>0.99586717885200082</v>
      </c>
      <c r="G114" s="15">
        <f t="shared" si="3"/>
        <v>9.5460198941322592</v>
      </c>
      <c r="I114" s="71">
        <f t="shared" ref="I114:J114" si="73">1-D114</f>
        <v>0.91900000000000004</v>
      </c>
      <c r="J114" s="3">
        <f t="shared" si="73"/>
        <v>0.24</v>
      </c>
      <c r="K114" s="16">
        <f t="shared" si="5"/>
        <v>0.25511651278773123</v>
      </c>
      <c r="L114" s="17">
        <f t="shared" si="6"/>
        <v>1.0371757201923228</v>
      </c>
      <c r="O114" s="71">
        <f t="shared" si="7"/>
        <v>2.2196229371943903</v>
      </c>
      <c r="P114" s="3">
        <f t="shared" si="8"/>
        <v>2.2196229371943903</v>
      </c>
      <c r="Q114" s="2"/>
      <c r="R114" s="71">
        <f t="shared" si="9"/>
        <v>608.8546424787678</v>
      </c>
      <c r="S114" s="2">
        <f t="shared" si="10"/>
        <v>-4.1413848563138043E-3</v>
      </c>
      <c r="T114" s="3">
        <f t="shared" si="11"/>
        <v>-1.3660349252835575</v>
      </c>
      <c r="U114" s="2"/>
      <c r="V114" s="71">
        <f t="shared" si="12"/>
        <v>608.8546424787678</v>
      </c>
      <c r="W114" s="2">
        <f t="shared" si="13"/>
        <v>-1.0525443643263435</v>
      </c>
      <c r="X114" s="2">
        <f t="shared" si="14"/>
        <v>111.27471880061383</v>
      </c>
      <c r="Y114" s="2">
        <f t="shared" si="15"/>
        <v>32.09846296284595</v>
      </c>
      <c r="Z114" s="2">
        <f t="shared" si="16"/>
        <v>32.320583776921069</v>
      </c>
      <c r="AA114" s="3">
        <f t="shared" si="17"/>
        <v>1.0069199828768194</v>
      </c>
    </row>
    <row r="115" spans="1:27" ht="15.75" customHeight="1">
      <c r="A115" s="2">
        <f t="shared" si="1"/>
        <v>2.9535703292736487E-3</v>
      </c>
      <c r="B115" s="2">
        <v>65.423282000000029</v>
      </c>
      <c r="C115" s="2">
        <v>1.0132000000000001</v>
      </c>
      <c r="D115" s="2">
        <v>8.2000000000000003E-2</v>
      </c>
      <c r="E115" s="2">
        <v>0.76</v>
      </c>
      <c r="F115" s="75">
        <f t="shared" si="2"/>
        <v>0.99554324827123408</v>
      </c>
      <c r="G115" s="15">
        <f t="shared" si="3"/>
        <v>9.4326732290619688</v>
      </c>
      <c r="I115" s="71">
        <f t="shared" ref="I115:J115" si="74">1-D115</f>
        <v>0.91800000000000004</v>
      </c>
      <c r="J115" s="3">
        <f t="shared" si="74"/>
        <v>0.24</v>
      </c>
      <c r="K115" s="16">
        <f t="shared" si="5"/>
        <v>0.25500277441896152</v>
      </c>
      <c r="L115" s="17">
        <f t="shared" si="6"/>
        <v>1.0387686545468122</v>
      </c>
      <c r="O115" s="71">
        <f t="shared" si="7"/>
        <v>2.2061435121394313</v>
      </c>
      <c r="P115" s="3">
        <f t="shared" si="8"/>
        <v>2.2061435121394313</v>
      </c>
      <c r="Q115" s="2"/>
      <c r="R115" s="71">
        <f t="shared" si="9"/>
        <v>616.29324568247227</v>
      </c>
      <c r="S115" s="2">
        <f t="shared" si="10"/>
        <v>-4.4667126533482959E-3</v>
      </c>
      <c r="T115" s="3">
        <f t="shared" si="11"/>
        <v>-1.3664808538085396</v>
      </c>
      <c r="U115" s="2"/>
      <c r="V115" s="71">
        <f t="shared" si="12"/>
        <v>616.29324568247227</v>
      </c>
      <c r="W115" s="2">
        <f t="shared" si="13"/>
        <v>-1.0489695397083403</v>
      </c>
      <c r="X115" s="2">
        <f t="shared" si="14"/>
        <v>111.25239005652335</v>
      </c>
      <c r="Y115" s="2">
        <f t="shared" si="15"/>
        <v>32.080531329311974</v>
      </c>
      <c r="Z115" s="2">
        <f t="shared" si="16"/>
        <v>32.302395327167574</v>
      </c>
      <c r="AA115" s="3">
        <f t="shared" si="17"/>
        <v>1.0069158454882847</v>
      </c>
    </row>
    <row r="116" spans="1:27" ht="15.75" customHeight="1">
      <c r="A116" s="2">
        <f t="shared" si="1"/>
        <v>2.9540937319879677E-3</v>
      </c>
      <c r="B116" s="2">
        <v>65.363293999999996</v>
      </c>
      <c r="C116" s="2">
        <v>1.0132000000000001</v>
      </c>
      <c r="D116" s="2">
        <v>8.3000000000000004E-2</v>
      </c>
      <c r="E116" s="2">
        <v>0.76</v>
      </c>
      <c r="F116" s="75">
        <f t="shared" si="2"/>
        <v>0.99360141094778442</v>
      </c>
      <c r="G116" s="15">
        <f t="shared" si="3"/>
        <v>9.3372391319914954</v>
      </c>
      <c r="I116" s="71">
        <f t="shared" ref="I116:J116" si="75">1-D116</f>
        <v>0.91700000000000004</v>
      </c>
      <c r="J116" s="3">
        <f t="shared" si="75"/>
        <v>0.24</v>
      </c>
      <c r="K116" s="16">
        <f t="shared" si="5"/>
        <v>0.25432124555814922</v>
      </c>
      <c r="L116" s="17">
        <f t="shared" si="6"/>
        <v>1.0426881677234248</v>
      </c>
      <c r="O116" s="71">
        <f t="shared" si="7"/>
        <v>2.1922084573766192</v>
      </c>
      <c r="P116" s="3">
        <f t="shared" si="8"/>
        <v>2.1922084573766192</v>
      </c>
      <c r="Q116" s="2"/>
      <c r="R116" s="71">
        <f t="shared" si="9"/>
        <v>629.73725214278249</v>
      </c>
      <c r="S116" s="2">
        <f t="shared" si="10"/>
        <v>-6.4191477679160633E-3</v>
      </c>
      <c r="T116" s="3">
        <f t="shared" si="11"/>
        <v>-1.3691570647895492</v>
      </c>
      <c r="U116" s="2"/>
      <c r="V116" s="71">
        <f t="shared" si="12"/>
        <v>629.73725214278249</v>
      </c>
      <c r="W116" s="2">
        <f t="shared" si="13"/>
        <v>-1.0454079998394188</v>
      </c>
      <c r="X116" s="2">
        <f t="shared" si="14"/>
        <v>111.23006131243288</v>
      </c>
      <c r="Y116" s="2">
        <f t="shared" si="15"/>
        <v>32.113018634995058</v>
      </c>
      <c r="Z116" s="2">
        <f t="shared" si="16"/>
        <v>32.334185560904587</v>
      </c>
      <c r="AA116" s="3">
        <f t="shared" si="17"/>
        <v>1.006887142203085</v>
      </c>
    </row>
    <row r="117" spans="1:27" ht="15.75" customHeight="1">
      <c r="A117" s="2">
        <f t="shared" si="1"/>
        <v>2.954617320239738E-3</v>
      </c>
      <c r="B117" s="2">
        <v>65.303306000000021</v>
      </c>
      <c r="C117" s="2">
        <v>1.0132000000000001</v>
      </c>
      <c r="D117" s="2">
        <v>8.4000000000000005E-2</v>
      </c>
      <c r="E117" s="2">
        <v>0.76</v>
      </c>
      <c r="F117" s="75">
        <f t="shared" si="2"/>
        <v>0.99166256472009895</v>
      </c>
      <c r="G117" s="15">
        <f t="shared" si="3"/>
        <v>9.2441198701849334</v>
      </c>
      <c r="I117" s="71">
        <f t="shared" ref="I117:J117" si="76">1-D117</f>
        <v>0.91600000000000004</v>
      </c>
      <c r="J117" s="3">
        <f t="shared" si="76"/>
        <v>0.24</v>
      </c>
      <c r="K117" s="16">
        <f t="shared" si="5"/>
        <v>0.25364125984294689</v>
      </c>
      <c r="L117" s="17">
        <f t="shared" si="6"/>
        <v>1.0466248632918502</v>
      </c>
      <c r="O117" s="71">
        <f t="shared" si="7"/>
        <v>2.1784170887538559</v>
      </c>
      <c r="P117" s="3">
        <f t="shared" si="8"/>
        <v>2.1784170887538559</v>
      </c>
      <c r="Q117" s="2"/>
      <c r="R117" s="71">
        <f t="shared" si="9"/>
        <v>643.13842825729432</v>
      </c>
      <c r="S117" s="2">
        <f t="shared" si="10"/>
        <v>-8.3723860957785456E-3</v>
      </c>
      <c r="T117" s="3">
        <f t="shared" si="11"/>
        <v>-1.3718343731111244</v>
      </c>
      <c r="U117" s="2"/>
      <c r="V117" s="71">
        <f t="shared" si="12"/>
        <v>643.13842825729432</v>
      </c>
      <c r="W117" s="2">
        <f t="shared" si="13"/>
        <v>-1.0418595989675259</v>
      </c>
      <c r="X117" s="2">
        <f t="shared" si="14"/>
        <v>111.20773256834242</v>
      </c>
      <c r="Y117" s="2">
        <f t="shared" si="15"/>
        <v>32.145498251070585</v>
      </c>
      <c r="Z117" s="2">
        <f t="shared" si="16"/>
        <v>32.365964471315408</v>
      </c>
      <c r="AA117" s="3">
        <f t="shared" si="17"/>
        <v>1.0068583855357562</v>
      </c>
    </row>
    <row r="118" spans="1:27" ht="15.75" customHeight="1">
      <c r="A118" s="2">
        <f t="shared" si="1"/>
        <v>2.9553157266931349E-3</v>
      </c>
      <c r="B118" s="2">
        <v>65.223321999999996</v>
      </c>
      <c r="C118" s="2">
        <v>1.0132000000000001</v>
      </c>
      <c r="D118" s="2">
        <v>8.5999999999999993E-2</v>
      </c>
      <c r="E118" s="2">
        <v>0.76</v>
      </c>
      <c r="F118" s="75">
        <f t="shared" si="2"/>
        <v>0.98908208367435779</v>
      </c>
      <c r="G118" s="15">
        <f t="shared" si="3"/>
        <v>9.0526970540740486</v>
      </c>
      <c r="I118" s="71">
        <f t="shared" ref="I118:J118" si="77">1-D118</f>
        <v>0.91400000000000003</v>
      </c>
      <c r="J118" s="3">
        <f t="shared" si="77"/>
        <v>0.24</v>
      </c>
      <c r="K118" s="16">
        <f t="shared" si="5"/>
        <v>0.25273700782143155</v>
      </c>
      <c r="L118" s="17">
        <f t="shared" si="6"/>
        <v>1.0526679188658314</v>
      </c>
      <c r="O118" s="71">
        <f t="shared" si="7"/>
        <v>2.1517349136241508</v>
      </c>
      <c r="P118" s="3">
        <f t="shared" si="8"/>
        <v>2.1517349136241508</v>
      </c>
      <c r="Q118" s="2"/>
      <c r="R118" s="71">
        <f t="shared" si="9"/>
        <v>664.98429274143746</v>
      </c>
      <c r="S118" s="2">
        <f t="shared" si="10"/>
        <v>-1.0977954166086434E-2</v>
      </c>
      <c r="T118" s="3">
        <f t="shared" si="11"/>
        <v>-1.3754058256809636</v>
      </c>
      <c r="U118" s="2"/>
      <c r="V118" s="71">
        <f t="shared" si="12"/>
        <v>664.98429274143746</v>
      </c>
      <c r="W118" s="2">
        <f t="shared" si="13"/>
        <v>-1.0348016485902023</v>
      </c>
      <c r="X118" s="2">
        <f t="shared" si="14"/>
        <v>111.16307508016149</v>
      </c>
      <c r="Y118" s="2">
        <f t="shared" si="15"/>
        <v>32.17008285307481</v>
      </c>
      <c r="Z118" s="2">
        <f t="shared" si="16"/>
        <v>32.389496294865751</v>
      </c>
      <c r="AA118" s="3">
        <f t="shared" si="17"/>
        <v>1.0068204189213013</v>
      </c>
    </row>
    <row r="119" spans="1:27" ht="15.75" customHeight="1">
      <c r="A119" s="2">
        <f t="shared" si="1"/>
        <v>2.955228407830504E-3</v>
      </c>
      <c r="B119" s="2">
        <v>65.233320000000049</v>
      </c>
      <c r="C119" s="2">
        <v>1.0132000000000001</v>
      </c>
      <c r="D119" s="2">
        <v>8.6999999999999994E-2</v>
      </c>
      <c r="E119" s="2">
        <v>0.76</v>
      </c>
      <c r="F119" s="75">
        <f t="shared" si="2"/>
        <v>0.9894043535771605</v>
      </c>
      <c r="G119" s="15">
        <f t="shared" si="3"/>
        <v>8.9457283028271775</v>
      </c>
      <c r="I119" s="71">
        <f t="shared" ref="I119:J119" si="78">1-D119</f>
        <v>0.91300000000000003</v>
      </c>
      <c r="J119" s="3">
        <f t="shared" si="78"/>
        <v>0.24</v>
      </c>
      <c r="K119" s="16">
        <f t="shared" si="5"/>
        <v>0.25284988979602507</v>
      </c>
      <c r="L119" s="17">
        <f t="shared" si="6"/>
        <v>1.0533504293513882</v>
      </c>
      <c r="O119" s="71">
        <f t="shared" si="7"/>
        <v>2.139200164554012</v>
      </c>
      <c r="P119" s="3">
        <f t="shared" si="8"/>
        <v>2.139200164554012</v>
      </c>
      <c r="Q119" s="2"/>
      <c r="R119" s="71">
        <f t="shared" si="9"/>
        <v>669.81292791938233</v>
      </c>
      <c r="S119" s="2">
        <f t="shared" si="10"/>
        <v>-1.0652179978722707E-2</v>
      </c>
      <c r="T119" s="3">
        <f t="shared" si="11"/>
        <v>-1.374959287303481</v>
      </c>
      <c r="U119" s="2"/>
      <c r="V119" s="71">
        <f t="shared" si="12"/>
        <v>669.81292791938233</v>
      </c>
      <c r="W119" s="2">
        <f t="shared" si="13"/>
        <v>-1.0312918245995244</v>
      </c>
      <c r="X119" s="2">
        <f t="shared" si="14"/>
        <v>111.14074633607102</v>
      </c>
      <c r="Y119" s="2">
        <f t="shared" si="15"/>
        <v>32.131921463488666</v>
      </c>
      <c r="Z119" s="2">
        <f t="shared" si="16"/>
        <v>32.351255194344617</v>
      </c>
      <c r="AA119" s="3">
        <f t="shared" si="17"/>
        <v>1.0068260384336236</v>
      </c>
    </row>
    <row r="120" spans="1:27" ht="15.75" customHeight="1">
      <c r="A120" s="2">
        <f t="shared" si="1"/>
        <v>2.95610182872145E-3</v>
      </c>
      <c r="B120" s="2">
        <v>65.133340000000032</v>
      </c>
      <c r="C120" s="2">
        <v>1.0132000000000001</v>
      </c>
      <c r="D120" s="2">
        <v>8.7999999999999995E-2</v>
      </c>
      <c r="E120" s="2">
        <v>0.76</v>
      </c>
      <c r="F120" s="75">
        <f t="shared" si="2"/>
        <v>0.98618538225797869</v>
      </c>
      <c r="G120" s="15">
        <f t="shared" si="3"/>
        <v>8.8729399094607633</v>
      </c>
      <c r="I120" s="71">
        <f t="shared" ref="I120:J120" si="79">1-D120</f>
        <v>0.91200000000000003</v>
      </c>
      <c r="J120" s="3">
        <f t="shared" si="79"/>
        <v>0.24</v>
      </c>
      <c r="K120" s="16">
        <f t="shared" si="5"/>
        <v>0.25172298924907055</v>
      </c>
      <c r="L120" s="17">
        <f t="shared" si="6"/>
        <v>1.0592261745451719</v>
      </c>
      <c r="O120" s="71">
        <f t="shared" si="7"/>
        <v>2.1254675680264339</v>
      </c>
      <c r="P120" s="3">
        <f t="shared" si="8"/>
        <v>2.1254675680264339</v>
      </c>
      <c r="Q120" s="2"/>
      <c r="R120" s="71">
        <f t="shared" si="9"/>
        <v>687.87757376084448</v>
      </c>
      <c r="S120" s="2">
        <f t="shared" si="10"/>
        <v>-1.3910927591580573E-2</v>
      </c>
      <c r="T120" s="3">
        <f t="shared" si="11"/>
        <v>-1.3794260450996572</v>
      </c>
      <c r="U120" s="2"/>
      <c r="V120" s="71">
        <f t="shared" si="12"/>
        <v>687.87757376084448</v>
      </c>
      <c r="W120" s="2">
        <f t="shared" si="13"/>
        <v>-1.0277945904053034</v>
      </c>
      <c r="X120" s="2">
        <f t="shared" si="14"/>
        <v>111.11841759198055</v>
      </c>
      <c r="Y120" s="2">
        <f t="shared" si="15"/>
        <v>32.204717124302817</v>
      </c>
      <c r="Z120" s="2">
        <f t="shared" si="16"/>
        <v>32.422980743176481</v>
      </c>
      <c r="AA120" s="3">
        <f t="shared" si="17"/>
        <v>1.0067773804076967</v>
      </c>
    </row>
    <row r="121" spans="1:27" ht="15.75" customHeight="1">
      <c r="A121" s="2">
        <f t="shared" si="1"/>
        <v>2.9564513416535836E-3</v>
      </c>
      <c r="B121" s="2">
        <v>65.093348000000049</v>
      </c>
      <c r="C121" s="2">
        <v>1.0132000000000001</v>
      </c>
      <c r="D121" s="2">
        <v>0.09</v>
      </c>
      <c r="E121" s="2">
        <v>0.76</v>
      </c>
      <c r="F121" s="75">
        <f t="shared" si="2"/>
        <v>0.98490011138958677</v>
      </c>
      <c r="G121" s="15">
        <f t="shared" si="3"/>
        <v>8.6870851289067819</v>
      </c>
      <c r="I121" s="71">
        <f t="shared" ref="I121:J121" si="80">1-D121</f>
        <v>0.91</v>
      </c>
      <c r="J121" s="3">
        <f t="shared" si="80"/>
        <v>0.24</v>
      </c>
      <c r="K121" s="16">
        <f t="shared" si="5"/>
        <v>0.25127342162771099</v>
      </c>
      <c r="L121" s="17">
        <f t="shared" si="6"/>
        <v>1.0634534312725461</v>
      </c>
      <c r="O121" s="71">
        <f t="shared" si="7"/>
        <v>2.1003158882833421</v>
      </c>
      <c r="P121" s="3">
        <f t="shared" si="8"/>
        <v>2.1003158882833421</v>
      </c>
      <c r="Q121" s="2"/>
      <c r="R121" s="71">
        <f t="shared" si="9"/>
        <v>704.58547423944651</v>
      </c>
      <c r="S121" s="2">
        <f t="shared" si="10"/>
        <v>-1.5215052709129907E-2</v>
      </c>
      <c r="T121" s="3">
        <f t="shared" si="11"/>
        <v>-1.3812136035448039</v>
      </c>
      <c r="U121" s="2"/>
      <c r="V121" s="71">
        <f t="shared" si="12"/>
        <v>704.58547423944651</v>
      </c>
      <c r="W121" s="2">
        <f t="shared" si="13"/>
        <v>-1.0208373766481931</v>
      </c>
      <c r="X121" s="2">
        <f t="shared" si="14"/>
        <v>111.07376010379961</v>
      </c>
      <c r="Y121" s="2">
        <f t="shared" si="15"/>
        <v>32.188868038385579</v>
      </c>
      <c r="Z121" s="2">
        <f t="shared" si="16"/>
        <v>32.406429761518211</v>
      </c>
      <c r="AA121" s="3">
        <f t="shared" si="17"/>
        <v>1.0067589118969076</v>
      </c>
    </row>
    <row r="122" spans="1:27" ht="15.75" customHeight="1">
      <c r="A122" s="2">
        <f t="shared" si="1"/>
        <v>2.9568009372443957E-3</v>
      </c>
      <c r="B122" s="2">
        <v>65.053356000000008</v>
      </c>
      <c r="C122" s="2">
        <v>1.0132000000000001</v>
      </c>
      <c r="D122" s="2">
        <v>9.0999999999999998E-2</v>
      </c>
      <c r="E122" s="2">
        <v>0.76</v>
      </c>
      <c r="F122" s="75">
        <f t="shared" si="2"/>
        <v>0.98361616347108771</v>
      </c>
      <c r="G122" s="15">
        <f t="shared" si="3"/>
        <v>8.6028375947268962</v>
      </c>
      <c r="I122" s="71">
        <f t="shared" ref="I122:J122" si="81">1-D122</f>
        <v>0.90900000000000003</v>
      </c>
      <c r="J122" s="3">
        <f t="shared" si="81"/>
        <v>0.24</v>
      </c>
      <c r="K122" s="16">
        <f t="shared" si="5"/>
        <v>0.25082453424889306</v>
      </c>
      <c r="L122" s="17">
        <f t="shared" si="6"/>
        <v>1.0665286470328454</v>
      </c>
      <c r="O122" s="71">
        <f t="shared" si="7"/>
        <v>2.0876829823533889</v>
      </c>
      <c r="P122" s="3">
        <f t="shared" si="8"/>
        <v>2.0876829823533889</v>
      </c>
      <c r="Q122" s="2"/>
      <c r="R122" s="71">
        <f t="shared" si="9"/>
        <v>715.29471477078448</v>
      </c>
      <c r="S122" s="2">
        <f t="shared" si="10"/>
        <v>-1.6519535803293701E-2</v>
      </c>
      <c r="T122" s="3">
        <f t="shared" si="11"/>
        <v>-1.3830016510489191</v>
      </c>
      <c r="U122" s="2"/>
      <c r="V122" s="71">
        <f t="shared" si="12"/>
        <v>715.29471477078448</v>
      </c>
      <c r="W122" s="2">
        <f t="shared" si="13"/>
        <v>-1.0173771469539772</v>
      </c>
      <c r="X122" s="2">
        <f t="shared" si="14"/>
        <v>111.05143135970914</v>
      </c>
      <c r="Y122" s="2">
        <f t="shared" si="15"/>
        <v>32.201105641485903</v>
      </c>
      <c r="Z122" s="2">
        <f t="shared" si="16"/>
        <v>32.418133217323543</v>
      </c>
      <c r="AA122" s="3">
        <f t="shared" si="17"/>
        <v>1.0067397554063497</v>
      </c>
    </row>
    <row r="123" spans="1:27" ht="15.75" customHeight="1">
      <c r="A123" s="2">
        <f t="shared" si="1"/>
        <v>2.9566261291148225E-3</v>
      </c>
      <c r="B123" s="2">
        <v>65.073352</v>
      </c>
      <c r="C123" s="2">
        <v>1.0132000000000001</v>
      </c>
      <c r="D123" s="2">
        <v>9.1999999999999998E-2</v>
      </c>
      <c r="E123" s="2">
        <v>0.76</v>
      </c>
      <c r="F123" s="75">
        <f t="shared" si="2"/>
        <v>0.98425797212103205</v>
      </c>
      <c r="G123" s="15">
        <f t="shared" si="3"/>
        <v>8.5037797818812404</v>
      </c>
      <c r="I123" s="71">
        <f t="shared" ref="I123:J123" si="82">1-D123</f>
        <v>0.90800000000000003</v>
      </c>
      <c r="J123" s="3">
        <f t="shared" si="82"/>
        <v>0.24</v>
      </c>
      <c r="K123" s="16">
        <f t="shared" si="5"/>
        <v>0.25104889295967653</v>
      </c>
      <c r="L123" s="17">
        <f t="shared" si="6"/>
        <v>1.0667490473415315</v>
      </c>
      <c r="O123" s="71">
        <f t="shared" si="7"/>
        <v>2.0758949948386154</v>
      </c>
      <c r="P123" s="3">
        <f t="shared" si="8"/>
        <v>2.0758949948386154</v>
      </c>
      <c r="Q123" s="2"/>
      <c r="R123" s="71">
        <f t="shared" si="9"/>
        <v>718.73900311653574</v>
      </c>
      <c r="S123" s="2">
        <f t="shared" si="10"/>
        <v>-1.5867249499924525E-2</v>
      </c>
      <c r="T123" s="3">
        <f t="shared" si="11"/>
        <v>-1.3821075661519475</v>
      </c>
      <c r="U123" s="2"/>
      <c r="V123" s="71">
        <f t="shared" si="12"/>
        <v>718.73900311653574</v>
      </c>
      <c r="W123" s="2">
        <f t="shared" si="13"/>
        <v>-1.0139290066021636</v>
      </c>
      <c r="X123" s="2">
        <f t="shared" si="14"/>
        <v>111.02910261561867</v>
      </c>
      <c r="Y123" s="2">
        <f t="shared" si="15"/>
        <v>32.152796700813909</v>
      </c>
      <c r="Z123" s="2">
        <f t="shared" si="16"/>
        <v>32.369837295073069</v>
      </c>
      <c r="AA123" s="3">
        <f t="shared" si="17"/>
        <v>1.0067502866478071</v>
      </c>
    </row>
    <row r="124" spans="1:27" ht="15.75" customHeight="1">
      <c r="A124" s="2">
        <f t="shared" si="1"/>
        <v>2.9566261291148225E-3</v>
      </c>
      <c r="B124" s="2">
        <v>65.073352</v>
      </c>
      <c r="C124" s="2">
        <v>1.0132000000000001</v>
      </c>
      <c r="D124" s="2">
        <v>9.5000000000000001E-2</v>
      </c>
      <c r="E124" s="2">
        <v>0.76</v>
      </c>
      <c r="F124" s="75">
        <f t="shared" si="2"/>
        <v>0.98425797212103205</v>
      </c>
      <c r="G124" s="15">
        <f t="shared" si="3"/>
        <v>8.2352393677165701</v>
      </c>
      <c r="I124" s="71">
        <f t="shared" ref="I124:J124" si="83">1-D124</f>
        <v>0.90500000000000003</v>
      </c>
      <c r="J124" s="3">
        <f t="shared" si="83"/>
        <v>0.24</v>
      </c>
      <c r="K124" s="16">
        <f t="shared" si="5"/>
        <v>0.25104889295967653</v>
      </c>
      <c r="L124" s="17">
        <f t="shared" si="6"/>
        <v>1.0702852320288516</v>
      </c>
      <c r="O124" s="71">
        <f t="shared" si="7"/>
        <v>2.0404972453857479</v>
      </c>
      <c r="P124" s="3">
        <f t="shared" si="8"/>
        <v>2.0404972453857479</v>
      </c>
      <c r="Q124" s="2"/>
      <c r="R124" s="71">
        <f t="shared" si="9"/>
        <v>736.10116121132398</v>
      </c>
      <c r="S124" s="2">
        <f t="shared" si="10"/>
        <v>-1.5867249499924525E-2</v>
      </c>
      <c r="T124" s="3">
        <f t="shared" si="11"/>
        <v>-1.3821075661519475</v>
      </c>
      <c r="U124" s="2"/>
      <c r="V124" s="71">
        <f t="shared" si="12"/>
        <v>736.10116121132398</v>
      </c>
      <c r="W124" s="2">
        <f t="shared" si="13"/>
        <v>-1.0036559519643466</v>
      </c>
      <c r="X124" s="2">
        <f t="shared" si="14"/>
        <v>110.96211638334728</v>
      </c>
      <c r="Y124" s="2">
        <f t="shared" si="15"/>
        <v>32.068337575376681</v>
      </c>
      <c r="Z124" s="2">
        <f t="shared" si="16"/>
        <v>32.28486919129881</v>
      </c>
      <c r="AA124" s="3">
        <f t="shared" si="17"/>
        <v>1.0067521933562402</v>
      </c>
    </row>
    <row r="125" spans="1:27" ht="15.75" customHeight="1">
      <c r="A125" s="2">
        <f t="shared" si="1"/>
        <v>2.9569757660459699E-3</v>
      </c>
      <c r="B125" s="2">
        <v>65.033360000000016</v>
      </c>
      <c r="C125" s="2">
        <v>1.0132000000000001</v>
      </c>
      <c r="D125" s="2">
        <v>9.7000000000000003E-2</v>
      </c>
      <c r="E125" s="2">
        <v>0.76</v>
      </c>
      <c r="F125" s="75">
        <f t="shared" si="2"/>
        <v>0.98297468532090992</v>
      </c>
      <c r="G125" s="15">
        <f t="shared" si="3"/>
        <v>8.075970160119093</v>
      </c>
      <c r="I125" s="71">
        <f t="shared" ref="I125:J125" si="84">1-D125</f>
        <v>0.90300000000000002</v>
      </c>
      <c r="J125" s="3">
        <f t="shared" si="84"/>
        <v>0.24</v>
      </c>
      <c r="K125" s="16">
        <f t="shared" si="5"/>
        <v>0.25060034539203241</v>
      </c>
      <c r="L125" s="17">
        <f t="shared" si="6"/>
        <v>1.0745756799480146</v>
      </c>
      <c r="O125" s="71">
        <f t="shared" si="7"/>
        <v>2.0169671382288437</v>
      </c>
      <c r="P125" s="3">
        <f t="shared" si="8"/>
        <v>2.0169671382288437</v>
      </c>
      <c r="Q125" s="2"/>
      <c r="R125" s="71">
        <f t="shared" si="9"/>
        <v>752.31964052518231</v>
      </c>
      <c r="S125" s="2">
        <f t="shared" si="10"/>
        <v>-1.7171911637669832E-2</v>
      </c>
      <c r="T125" s="3">
        <f t="shared" si="11"/>
        <v>-1.3838958582608141</v>
      </c>
      <c r="U125" s="2"/>
      <c r="V125" s="71">
        <f t="shared" si="12"/>
        <v>752.31964052518231</v>
      </c>
      <c r="W125" s="2">
        <f t="shared" si="13"/>
        <v>-0.99686559484435144</v>
      </c>
      <c r="X125" s="2">
        <f t="shared" si="14"/>
        <v>110.91745889516633</v>
      </c>
      <c r="Y125" s="2">
        <f t="shared" si="15"/>
        <v>32.052332071876585</v>
      </c>
      <c r="Z125" s="2">
        <f t="shared" si="16"/>
        <v>32.268158772479353</v>
      </c>
      <c r="AA125" s="3">
        <f t="shared" si="17"/>
        <v>1.0067335724626458</v>
      </c>
    </row>
    <row r="126" spans="1:27" ht="15.75" customHeight="1">
      <c r="A126" s="2">
        <f t="shared" si="1"/>
        <v>2.9581126573895639E-3</v>
      </c>
      <c r="B126" s="2">
        <v>64.903386000000012</v>
      </c>
      <c r="C126" s="2">
        <v>1.0132000000000001</v>
      </c>
      <c r="D126" s="2">
        <v>9.9000000000000005E-2</v>
      </c>
      <c r="E126" s="2">
        <v>0.76</v>
      </c>
      <c r="F126" s="75">
        <f t="shared" si="2"/>
        <v>0.97881312507229645</v>
      </c>
      <c r="G126" s="15">
        <f t="shared" si="3"/>
        <v>7.9464617002622537</v>
      </c>
      <c r="I126" s="71">
        <f t="shared" ref="I126:J126" si="85">1-D126</f>
        <v>0.90100000000000002</v>
      </c>
      <c r="J126" s="3">
        <f t="shared" si="85"/>
        <v>0.24</v>
      </c>
      <c r="K126" s="16">
        <f t="shared" si="5"/>
        <v>0.24914725088313205</v>
      </c>
      <c r="L126" s="17">
        <f t="shared" si="6"/>
        <v>1.0832421048042247</v>
      </c>
      <c r="O126" s="71">
        <f t="shared" si="7"/>
        <v>1.9927682672665186</v>
      </c>
      <c r="P126" s="3">
        <f t="shared" si="8"/>
        <v>1.9927682672665186</v>
      </c>
      <c r="Q126" s="2"/>
      <c r="R126" s="71">
        <f t="shared" si="9"/>
        <v>779.21122055722628</v>
      </c>
      <c r="S126" s="2">
        <f t="shared" si="10"/>
        <v>-2.1414538152997355E-2</v>
      </c>
      <c r="T126" s="3">
        <f t="shared" si="11"/>
        <v>-1.3897111882986124</v>
      </c>
      <c r="U126" s="2"/>
      <c r="V126" s="71">
        <f t="shared" si="12"/>
        <v>779.21122055722628</v>
      </c>
      <c r="W126" s="2">
        <f t="shared" si="13"/>
        <v>-0.99012090744254555</v>
      </c>
      <c r="X126" s="2">
        <f t="shared" si="14"/>
        <v>110.8728014069854</v>
      </c>
      <c r="Y126" s="2">
        <f t="shared" si="15"/>
        <v>32.127095983731628</v>
      </c>
      <c r="Z126" s="2">
        <f t="shared" si="16"/>
        <v>32.341384676314874</v>
      </c>
      <c r="AA126" s="3">
        <f t="shared" si="17"/>
        <v>1.006670029955143</v>
      </c>
    </row>
    <row r="127" spans="1:27" ht="15.75" customHeight="1">
      <c r="A127" s="2">
        <f t="shared" si="1"/>
        <v>2.9581126573895639E-3</v>
      </c>
      <c r="B127" s="2">
        <v>64.903386000000012</v>
      </c>
      <c r="C127" s="2">
        <v>1.0132000000000001</v>
      </c>
      <c r="D127" s="2">
        <v>0.10100000000000001</v>
      </c>
      <c r="E127" s="2">
        <v>0.76</v>
      </c>
      <c r="F127" s="75">
        <f t="shared" si="2"/>
        <v>0.97881312507229645</v>
      </c>
      <c r="G127" s="15">
        <f t="shared" si="3"/>
        <v>7.789106023029337</v>
      </c>
      <c r="I127" s="71">
        <f t="shared" ref="I127:J127" si="86">1-D127</f>
        <v>0.89900000000000002</v>
      </c>
      <c r="J127" s="3">
        <f t="shared" si="86"/>
        <v>0.24</v>
      </c>
      <c r="K127" s="16">
        <f t="shared" si="5"/>
        <v>0.24914725088313205</v>
      </c>
      <c r="L127" s="17">
        <f t="shared" si="6"/>
        <v>1.0856519871285946</v>
      </c>
      <c r="O127" s="71">
        <f t="shared" si="7"/>
        <v>1.9705453774231312</v>
      </c>
      <c r="P127" s="3">
        <f t="shared" si="8"/>
        <v>1.9705453774231312</v>
      </c>
      <c r="Q127" s="2"/>
      <c r="R127" s="71">
        <f t="shared" si="9"/>
        <v>790.35022910800478</v>
      </c>
      <c r="S127" s="2">
        <f t="shared" si="10"/>
        <v>-2.1414538152997355E-2</v>
      </c>
      <c r="T127" s="3">
        <f t="shared" si="11"/>
        <v>-1.3897111882986124</v>
      </c>
      <c r="U127" s="2"/>
      <c r="V127" s="71">
        <f t="shared" si="12"/>
        <v>790.35022910800478</v>
      </c>
      <c r="W127" s="2">
        <f t="shared" si="13"/>
        <v>-0.98342106634518567</v>
      </c>
      <c r="X127" s="2">
        <f t="shared" si="14"/>
        <v>110.82814391880446</v>
      </c>
      <c r="Y127" s="2">
        <f t="shared" si="15"/>
        <v>32.070642023447256</v>
      </c>
      <c r="Z127" s="2">
        <f t="shared" si="16"/>
        <v>32.284590847589357</v>
      </c>
      <c r="AA127" s="3">
        <f t="shared" si="17"/>
        <v>1.0066711737166247</v>
      </c>
    </row>
    <row r="128" spans="1:27" ht="15.75" customHeight="1">
      <c r="A128" s="2">
        <f t="shared" si="1"/>
        <v>2.9582001467811582E-3</v>
      </c>
      <c r="B128" s="2">
        <v>64.893388000000016</v>
      </c>
      <c r="C128" s="2">
        <v>1.0132000000000001</v>
      </c>
      <c r="D128" s="2">
        <v>0.10199999999999999</v>
      </c>
      <c r="E128" s="2">
        <v>0.76</v>
      </c>
      <c r="F128" s="75">
        <f t="shared" si="2"/>
        <v>0.97849358228456362</v>
      </c>
      <c r="G128" s="15">
        <f t="shared" si="3"/>
        <v>7.7152609582858274</v>
      </c>
      <c r="I128" s="71">
        <f t="shared" ref="I128:J128" si="87">1-D128</f>
        <v>0.89800000000000002</v>
      </c>
      <c r="J128" s="3">
        <f t="shared" si="87"/>
        <v>0.24</v>
      </c>
      <c r="K128" s="16">
        <f t="shared" si="5"/>
        <v>0.24903577063378757</v>
      </c>
      <c r="L128" s="17">
        <f t="shared" si="6"/>
        <v>1.0873474843356568</v>
      </c>
      <c r="O128" s="71">
        <f t="shared" si="7"/>
        <v>1.9594590801805929</v>
      </c>
      <c r="P128" s="3">
        <f t="shared" si="8"/>
        <v>1.9594590801805929</v>
      </c>
      <c r="Q128" s="2"/>
      <c r="R128" s="71">
        <f t="shared" si="9"/>
        <v>797.07275805526149</v>
      </c>
      <c r="S128" s="2">
        <f t="shared" si="10"/>
        <v>-2.1741050895605001E-2</v>
      </c>
      <c r="T128" s="3">
        <f t="shared" si="11"/>
        <v>-1.3901587356713261</v>
      </c>
      <c r="U128" s="2"/>
      <c r="V128" s="71">
        <f t="shared" si="12"/>
        <v>797.07275805526149</v>
      </c>
      <c r="W128" s="2">
        <f t="shared" si="13"/>
        <v>-0.98008771493466451</v>
      </c>
      <c r="X128" s="2">
        <f t="shared" si="14"/>
        <v>110.805815174714</v>
      </c>
      <c r="Y128" s="2">
        <f t="shared" si="15"/>
        <v>32.052488832978668</v>
      </c>
      <c r="Z128" s="2">
        <f t="shared" si="16"/>
        <v>32.266174766236702</v>
      </c>
      <c r="AA128" s="3">
        <f t="shared" si="17"/>
        <v>1.0066667501039162</v>
      </c>
    </row>
    <row r="129" spans="1:27" ht="15.75" customHeight="1">
      <c r="A129" s="2">
        <f t="shared" si="1"/>
        <v>2.9593379799950767E-3</v>
      </c>
      <c r="B129" s="2">
        <v>64.763414000000012</v>
      </c>
      <c r="C129" s="2">
        <v>1.0132000000000001</v>
      </c>
      <c r="D129" s="2">
        <v>0.106</v>
      </c>
      <c r="E129" s="2">
        <v>0.76</v>
      </c>
      <c r="F129" s="75">
        <f t="shared" si="2"/>
        <v>0.97434701790208578</v>
      </c>
      <c r="G129" s="15">
        <f t="shared" si="3"/>
        <v>7.4557141313267721</v>
      </c>
      <c r="I129" s="71">
        <f t="shared" ref="I129:J129" si="88">1-D129</f>
        <v>0.89400000000000002</v>
      </c>
      <c r="J129" s="3">
        <f t="shared" si="88"/>
        <v>0.24</v>
      </c>
      <c r="K129" s="16">
        <f t="shared" si="5"/>
        <v>0.24759036811968962</v>
      </c>
      <c r="L129" s="17">
        <f t="shared" si="6"/>
        <v>1.0985887781729471</v>
      </c>
      <c r="O129" s="71">
        <f t="shared" si="7"/>
        <v>1.9149543086799574</v>
      </c>
      <c r="P129" s="3">
        <f t="shared" si="8"/>
        <v>1.9149543086799574</v>
      </c>
      <c r="Q129" s="2"/>
      <c r="R129" s="71">
        <f t="shared" si="9"/>
        <v>834.42794486821299</v>
      </c>
      <c r="S129" s="2">
        <f t="shared" si="10"/>
        <v>-2.5987757579042141E-2</v>
      </c>
      <c r="T129" s="3">
        <f t="shared" si="11"/>
        <v>-1.3959796398989173</v>
      </c>
      <c r="U129" s="2"/>
      <c r="V129" s="71">
        <f t="shared" si="12"/>
        <v>834.42794486821299</v>
      </c>
      <c r="W129" s="2">
        <f t="shared" si="13"/>
        <v>-0.96686255558554079</v>
      </c>
      <c r="X129" s="2">
        <f t="shared" si="14"/>
        <v>110.71650019835212</v>
      </c>
      <c r="Y129" s="2">
        <f t="shared" si="15"/>
        <v>32.070588615127086</v>
      </c>
      <c r="Z129" s="2">
        <f t="shared" si="16"/>
        <v>32.282377832660416</v>
      </c>
      <c r="AA129" s="3">
        <f t="shared" si="17"/>
        <v>1.0066038456629209</v>
      </c>
    </row>
    <row r="130" spans="1:27" ht="15.75" customHeight="1">
      <c r="A130" s="2">
        <f t="shared" si="1"/>
        <v>2.958375141090827E-3</v>
      </c>
      <c r="B130" s="2">
        <v>64.873392000000024</v>
      </c>
      <c r="C130" s="2">
        <v>1.0132000000000001</v>
      </c>
      <c r="D130" s="2">
        <v>0.106</v>
      </c>
      <c r="E130" s="2">
        <v>0.76</v>
      </c>
      <c r="F130" s="75">
        <f t="shared" si="2"/>
        <v>0.97785474385656479</v>
      </c>
      <c r="G130" s="15">
        <f t="shared" si="3"/>
        <v>7.4289692572726898</v>
      </c>
      <c r="I130" s="71">
        <f t="shared" ref="I130:J130" si="89">1-D130</f>
        <v>0.89400000000000002</v>
      </c>
      <c r="J130" s="3">
        <f t="shared" si="89"/>
        <v>0.24</v>
      </c>
      <c r="K130" s="16">
        <f t="shared" si="5"/>
        <v>0.24881293689392517</v>
      </c>
      <c r="L130" s="17">
        <f t="shared" si="6"/>
        <v>1.0931907456080552</v>
      </c>
      <c r="O130" s="71">
        <f t="shared" si="7"/>
        <v>1.9162864123350885</v>
      </c>
      <c r="P130" s="3">
        <f t="shared" si="8"/>
        <v>1.9162864123350885</v>
      </c>
      <c r="Q130" s="2"/>
      <c r="R130" s="71">
        <f t="shared" si="9"/>
        <v>821.25347142383373</v>
      </c>
      <c r="S130" s="2">
        <f t="shared" si="10"/>
        <v>-2.2394143642095521E-2</v>
      </c>
      <c r="T130" s="3">
        <f t="shared" si="11"/>
        <v>-1.3910539223068397</v>
      </c>
      <c r="U130" s="2"/>
      <c r="V130" s="71">
        <f t="shared" si="12"/>
        <v>821.25347142383373</v>
      </c>
      <c r="W130" s="2">
        <f t="shared" si="13"/>
        <v>-0.96686255558554079</v>
      </c>
      <c r="X130" s="2">
        <f t="shared" si="14"/>
        <v>110.71650019835212</v>
      </c>
      <c r="Y130" s="2">
        <f t="shared" si="15"/>
        <v>31.959580628172375</v>
      </c>
      <c r="Z130" s="2">
        <f t="shared" si="16"/>
        <v>32.172399832660403</v>
      </c>
      <c r="AA130" s="3">
        <f t="shared" si="17"/>
        <v>1.0066590111730198</v>
      </c>
    </row>
    <row r="131" spans="1:27" ht="15.75" customHeight="1">
      <c r="A131" s="2">
        <f t="shared" si="1"/>
        <v>2.9596882586402432E-3</v>
      </c>
      <c r="B131" s="2">
        <v>64.723422000000028</v>
      </c>
      <c r="C131" s="2">
        <v>1.0132000000000001</v>
      </c>
      <c r="D131" s="2">
        <v>0.107</v>
      </c>
      <c r="E131" s="2">
        <v>0.76</v>
      </c>
      <c r="F131" s="75">
        <f t="shared" si="2"/>
        <v>0.97307394806951686</v>
      </c>
      <c r="G131" s="15">
        <f t="shared" si="3"/>
        <v>7.3956976876637395</v>
      </c>
      <c r="I131" s="71">
        <f t="shared" ref="I131:J131" si="90">1-D131</f>
        <v>0.89300000000000002</v>
      </c>
      <c r="J131" s="3">
        <f t="shared" si="90"/>
        <v>0.24</v>
      </c>
      <c r="K131" s="16">
        <f t="shared" si="5"/>
        <v>0.24714706126071978</v>
      </c>
      <c r="L131" s="17">
        <f t="shared" si="6"/>
        <v>1.1017917424400958</v>
      </c>
      <c r="O131" s="71">
        <f t="shared" si="7"/>
        <v>1.9039607261567395</v>
      </c>
      <c r="P131" s="3">
        <f t="shared" si="8"/>
        <v>1.9039607261567395</v>
      </c>
      <c r="Q131" s="2"/>
      <c r="R131" s="71">
        <f t="shared" si="9"/>
        <v>844.58212094237865</v>
      </c>
      <c r="S131" s="2">
        <f t="shared" si="10"/>
        <v>-2.7295199612545205E-2</v>
      </c>
      <c r="T131" s="3">
        <f t="shared" si="11"/>
        <v>-1.3977717298087839</v>
      </c>
      <c r="U131" s="2"/>
      <c r="V131" s="71">
        <f t="shared" si="12"/>
        <v>844.58212094237865</v>
      </c>
      <c r="W131" s="2">
        <f t="shared" si="13"/>
        <v>-0.96358287110473895</v>
      </c>
      <c r="X131" s="2">
        <f t="shared" si="14"/>
        <v>110.69417145426165</v>
      </c>
      <c r="Y131" s="2">
        <f t="shared" si="15"/>
        <v>32.082657016286753</v>
      </c>
      <c r="Z131" s="2">
        <f t="shared" si="16"/>
        <v>32.293898412547378</v>
      </c>
      <c r="AA131" s="3">
        <f t="shared" si="17"/>
        <v>1.006584286212747</v>
      </c>
    </row>
    <row r="132" spans="1:27" ht="15.75" customHeight="1">
      <c r="A132" s="2">
        <f t="shared" si="1"/>
        <v>2.959162871762221E-3</v>
      </c>
      <c r="B132" s="2">
        <v>64.783410000000003</v>
      </c>
      <c r="C132" s="2">
        <v>1.0132000000000001</v>
      </c>
      <c r="D132" s="2">
        <v>0.11</v>
      </c>
      <c r="E132" s="2">
        <v>0.76</v>
      </c>
      <c r="F132" s="75">
        <f t="shared" si="2"/>
        <v>0.97498404592721144</v>
      </c>
      <c r="G132" s="15">
        <f t="shared" si="3"/>
        <v>7.1799030336272027</v>
      </c>
      <c r="I132" s="71">
        <f t="shared" ref="I132:J132" si="91">1-D132</f>
        <v>0.89</v>
      </c>
      <c r="J132" s="3">
        <f t="shared" si="91"/>
        <v>0.24</v>
      </c>
      <c r="K132" s="16">
        <f t="shared" si="5"/>
        <v>0.24781227403897357</v>
      </c>
      <c r="L132" s="17">
        <f t="shared" si="6"/>
        <v>1.1025380924721369</v>
      </c>
      <c r="O132" s="71">
        <f t="shared" si="7"/>
        <v>1.8736709991659617</v>
      </c>
      <c r="P132" s="3">
        <f t="shared" si="8"/>
        <v>1.8736709991659617</v>
      </c>
      <c r="Q132" s="2"/>
      <c r="R132" s="71">
        <f t="shared" si="9"/>
        <v>853.32145840758562</v>
      </c>
      <c r="S132" s="2">
        <f t="shared" si="10"/>
        <v>-2.5334171269745711E-2</v>
      </c>
      <c r="T132" s="3">
        <f t="shared" si="11"/>
        <v>-1.3950837789759387</v>
      </c>
      <c r="U132" s="2"/>
      <c r="V132" s="71">
        <f t="shared" si="12"/>
        <v>853.32145840758562</v>
      </c>
      <c r="W132" s="2">
        <f t="shared" si="13"/>
        <v>-0.95380627262825723</v>
      </c>
      <c r="X132" s="2">
        <f t="shared" si="14"/>
        <v>110.62718522199026</v>
      </c>
      <c r="Y132" s="2">
        <f t="shared" si="15"/>
        <v>31.937131228371619</v>
      </c>
      <c r="Z132" s="2">
        <f t="shared" si="16"/>
        <v>32.148427192914085</v>
      </c>
      <c r="AA132" s="3">
        <f t="shared" si="17"/>
        <v>1.0066159970046014</v>
      </c>
    </row>
    <row r="133" spans="1:27" ht="15.75" customHeight="1">
      <c r="A133" s="2">
        <f t="shared" si="1"/>
        <v>2.959162871762221E-3</v>
      </c>
      <c r="B133" s="2">
        <v>64.783410000000003</v>
      </c>
      <c r="C133" s="2">
        <v>1.0132000000000001</v>
      </c>
      <c r="D133" s="2">
        <v>0.113</v>
      </c>
      <c r="E133" s="2">
        <v>0.76</v>
      </c>
      <c r="F133" s="75">
        <f t="shared" si="2"/>
        <v>0.97498404592721144</v>
      </c>
      <c r="G133" s="15">
        <f t="shared" si="3"/>
        <v>6.9892861389291356</v>
      </c>
      <c r="I133" s="71">
        <f t="shared" ref="I133:J133" si="92">1-D133</f>
        <v>0.88700000000000001</v>
      </c>
      <c r="J133" s="3">
        <f t="shared" si="92"/>
        <v>0.24</v>
      </c>
      <c r="K133" s="16">
        <f t="shared" si="5"/>
        <v>0.24781227403897357</v>
      </c>
      <c r="L133" s="17">
        <f t="shared" si="6"/>
        <v>1.1062670826383336</v>
      </c>
      <c r="O133" s="71">
        <f t="shared" si="7"/>
        <v>1.8433870658294313</v>
      </c>
      <c r="P133" s="3">
        <f t="shared" si="8"/>
        <v>1.8433870658294313</v>
      </c>
      <c r="Q133" s="2"/>
      <c r="R133" s="71">
        <f t="shared" si="9"/>
        <v>868.98600679332083</v>
      </c>
      <c r="S133" s="2">
        <f t="shared" si="10"/>
        <v>-2.5334171269745711E-2</v>
      </c>
      <c r="T133" s="3">
        <f t="shared" si="11"/>
        <v>-1.3950837789759387</v>
      </c>
      <c r="U133" s="2"/>
      <c r="V133" s="71">
        <f t="shared" si="12"/>
        <v>868.98600679332083</v>
      </c>
      <c r="W133" s="2">
        <f t="shared" si="13"/>
        <v>-0.94412161485806267</v>
      </c>
      <c r="X133" s="2">
        <f t="shared" si="14"/>
        <v>110.56019898971884</v>
      </c>
      <c r="Y133" s="2">
        <f t="shared" si="15"/>
        <v>31.85205623204541</v>
      </c>
      <c r="Z133" s="2">
        <f t="shared" si="16"/>
        <v>32.062840388105315</v>
      </c>
      <c r="AA133" s="3">
        <f t="shared" si="17"/>
        <v>1.0066175996464506</v>
      </c>
    </row>
    <row r="134" spans="1:27" ht="15.75" customHeight="1">
      <c r="A134" s="2">
        <f t="shared" si="1"/>
        <v>2.959863429059914E-3</v>
      </c>
      <c r="B134" s="2">
        <v>64.703426000000036</v>
      </c>
      <c r="C134" s="2">
        <v>1.0132000000000001</v>
      </c>
      <c r="D134" s="2">
        <v>0.11600000000000001</v>
      </c>
      <c r="E134" s="2">
        <v>0.76</v>
      </c>
      <c r="F134" s="75">
        <f t="shared" si="2"/>
        <v>0.97243790602500935</v>
      </c>
      <c r="G134" s="15">
        <f t="shared" si="3"/>
        <v>6.8263555497197999</v>
      </c>
      <c r="I134" s="71">
        <f t="shared" ref="I134:J134" si="93">1-D134</f>
        <v>0.88400000000000001</v>
      </c>
      <c r="J134" s="3">
        <f t="shared" si="93"/>
        <v>0.24</v>
      </c>
      <c r="K134" s="16">
        <f t="shared" si="5"/>
        <v>0.24692566011582207</v>
      </c>
      <c r="L134" s="17">
        <f t="shared" si="6"/>
        <v>1.1140070373726914</v>
      </c>
      <c r="O134" s="71">
        <f t="shared" si="7"/>
        <v>1.8128274779973546</v>
      </c>
      <c r="P134" s="3">
        <f t="shared" si="8"/>
        <v>1.8128274779973546</v>
      </c>
      <c r="Q134" s="2"/>
      <c r="R134" s="71">
        <f t="shared" si="9"/>
        <v>893.94074647474292</v>
      </c>
      <c r="S134" s="2">
        <f t="shared" si="10"/>
        <v>-2.7949055373772611E-2</v>
      </c>
      <c r="T134" s="3">
        <f t="shared" si="11"/>
        <v>-1.3986679588460822</v>
      </c>
      <c r="U134" s="2"/>
      <c r="V134" s="71">
        <f t="shared" si="12"/>
        <v>893.94074647474292</v>
      </c>
      <c r="W134" s="2">
        <f t="shared" si="13"/>
        <v>-0.93452675904517113</v>
      </c>
      <c r="X134" s="2">
        <f t="shared" si="14"/>
        <v>110.49321275744744</v>
      </c>
      <c r="Y134" s="2">
        <f t="shared" si="15"/>
        <v>31.847616515297098</v>
      </c>
      <c r="Z134" s="2">
        <f t="shared" si="16"/>
        <v>32.057133809726338</v>
      </c>
      <c r="AA134" s="3">
        <f t="shared" si="17"/>
        <v>1.006578743320669</v>
      </c>
    </row>
    <row r="135" spans="1:27" ht="15.75" customHeight="1">
      <c r="A135" s="2">
        <f t="shared" si="1"/>
        <v>2.9602138321118397E-3</v>
      </c>
      <c r="B135" s="2">
        <v>64.663433999999995</v>
      </c>
      <c r="C135" s="2">
        <v>1.0132000000000001</v>
      </c>
      <c r="D135" s="2">
        <v>0.121</v>
      </c>
      <c r="E135" s="2">
        <v>0.76</v>
      </c>
      <c r="F135" s="75">
        <f t="shared" si="2"/>
        <v>0.97116680708702519</v>
      </c>
      <c r="G135" s="15">
        <f t="shared" si="3"/>
        <v>6.5528401300437151</v>
      </c>
      <c r="I135" s="71">
        <f t="shared" ref="I135:J135" si="94">1-D135</f>
        <v>0.879</v>
      </c>
      <c r="J135" s="3">
        <f t="shared" si="94"/>
        <v>0.24</v>
      </c>
      <c r="K135" s="16">
        <f t="shared" si="5"/>
        <v>0.24648336188250969</v>
      </c>
      <c r="L135" s="17">
        <f t="shared" si="6"/>
        <v>1.1223542072471477</v>
      </c>
      <c r="O135" s="71">
        <f t="shared" si="7"/>
        <v>1.7644701132931138</v>
      </c>
      <c r="P135" s="3">
        <f t="shared" si="8"/>
        <v>1.7644701132931138</v>
      </c>
      <c r="Q135" s="2"/>
      <c r="R135" s="71">
        <f t="shared" si="9"/>
        <v>923.82464094324359</v>
      </c>
      <c r="S135" s="2">
        <f t="shared" si="10"/>
        <v>-2.9257036477776825E-2</v>
      </c>
      <c r="T135" s="3">
        <f t="shared" si="11"/>
        <v>-1.4004607852114843</v>
      </c>
      <c r="U135" s="2"/>
      <c r="V135" s="71">
        <f t="shared" si="12"/>
        <v>923.82464094324359</v>
      </c>
      <c r="W135" s="2">
        <f t="shared" si="13"/>
        <v>-0.91872943703794019</v>
      </c>
      <c r="X135" s="2">
        <f t="shared" si="14"/>
        <v>110.3815690369951</v>
      </c>
      <c r="Y135" s="2">
        <f t="shared" si="15"/>
        <v>31.745794263602022</v>
      </c>
      <c r="Z135" s="2">
        <f t="shared" si="16"/>
        <v>31.954077058022392</v>
      </c>
      <c r="AA135" s="3">
        <f t="shared" si="17"/>
        <v>1.0065609571047707</v>
      </c>
    </row>
    <row r="136" spans="1:27" ht="15.75" customHeight="1">
      <c r="A136" s="2">
        <f t="shared" si="1"/>
        <v>2.959951022045632E-3</v>
      </c>
      <c r="B136" s="2">
        <v>64.69342800000004</v>
      </c>
      <c r="C136" s="2">
        <v>1.0132000000000001</v>
      </c>
      <c r="D136" s="2">
        <v>0.125</v>
      </c>
      <c r="E136" s="2">
        <v>0.76</v>
      </c>
      <c r="F136" s="75">
        <f t="shared" si="2"/>
        <v>0.97212000816885069</v>
      </c>
      <c r="G136" s="15">
        <f t="shared" si="3"/>
        <v>6.3369295439190321</v>
      </c>
      <c r="I136" s="71">
        <f t="shared" ref="I136:J136" si="95">1-D136</f>
        <v>0.875</v>
      </c>
      <c r="J136" s="3">
        <f t="shared" si="95"/>
        <v>0.24</v>
      </c>
      <c r="K136" s="16">
        <f t="shared" si="5"/>
        <v>0.24681502256965274</v>
      </c>
      <c r="L136" s="17">
        <f t="shared" si="6"/>
        <v>1.1259698977028794</v>
      </c>
      <c r="O136" s="71">
        <f t="shared" si="7"/>
        <v>1.7277495565459551</v>
      </c>
      <c r="P136" s="3">
        <f t="shared" si="8"/>
        <v>1.7277495565459551</v>
      </c>
      <c r="Q136" s="2"/>
      <c r="R136" s="71">
        <f t="shared" si="9"/>
        <v>939.87249651240347</v>
      </c>
      <c r="S136" s="2">
        <f t="shared" si="10"/>
        <v>-2.8276016948606948E-2</v>
      </c>
      <c r="T136" s="3">
        <f t="shared" si="11"/>
        <v>-1.3991161193963506</v>
      </c>
      <c r="U136" s="2"/>
      <c r="V136" s="71">
        <f t="shared" si="12"/>
        <v>939.87249651240347</v>
      </c>
      <c r="W136" s="2">
        <f t="shared" si="13"/>
        <v>-0.90626125564141069</v>
      </c>
      <c r="X136" s="2">
        <f t="shared" si="14"/>
        <v>110.29225406063323</v>
      </c>
      <c r="Y136" s="2">
        <f t="shared" si="15"/>
        <v>31.601553208466878</v>
      </c>
      <c r="Z136" s="2">
        <f t="shared" si="16"/>
        <v>31.809435542355118</v>
      </c>
      <c r="AA136" s="3">
        <f t="shared" si="17"/>
        <v>1.006578231535548</v>
      </c>
    </row>
    <row r="137" spans="1:27" ht="15.75" customHeight="1">
      <c r="A137" s="2">
        <f t="shared" si="1"/>
        <v>2.959863429059914E-3</v>
      </c>
      <c r="B137" s="2">
        <v>64.703426000000036</v>
      </c>
      <c r="C137" s="2">
        <v>1.0132000000000001</v>
      </c>
      <c r="D137" s="2">
        <v>0.126</v>
      </c>
      <c r="E137" s="2">
        <v>0.76</v>
      </c>
      <c r="F137" s="75">
        <f t="shared" si="2"/>
        <v>0.97243790602500935</v>
      </c>
      <c r="G137" s="15">
        <f t="shared" si="3"/>
        <v>6.2845812997420385</v>
      </c>
      <c r="I137" s="71">
        <f t="shared" ref="I137:J137" si="96">1-D137</f>
        <v>0.874</v>
      </c>
      <c r="J137" s="3">
        <f t="shared" si="96"/>
        <v>0.24</v>
      </c>
      <c r="K137" s="16">
        <f t="shared" si="5"/>
        <v>0.24692566011582207</v>
      </c>
      <c r="L137" s="17">
        <f t="shared" si="6"/>
        <v>1.1267531133151709</v>
      </c>
      <c r="O137" s="71">
        <f t="shared" si="7"/>
        <v>1.7187590751701329</v>
      </c>
      <c r="P137" s="3">
        <f t="shared" si="8"/>
        <v>1.7187590751701329</v>
      </c>
      <c r="Q137" s="2"/>
      <c r="R137" s="71">
        <f t="shared" si="9"/>
        <v>943.524648998673</v>
      </c>
      <c r="S137" s="2">
        <f t="shared" si="10"/>
        <v>-2.7949055373772611E-2</v>
      </c>
      <c r="T137" s="3">
        <f t="shared" si="11"/>
        <v>-1.3986679588460822</v>
      </c>
      <c r="U137" s="2"/>
      <c r="V137" s="71">
        <f t="shared" si="12"/>
        <v>943.524648998673</v>
      </c>
      <c r="W137" s="2">
        <f t="shared" si="13"/>
        <v>-0.90316722700459628</v>
      </c>
      <c r="X137" s="2">
        <f t="shared" si="14"/>
        <v>110.26992531654275</v>
      </c>
      <c r="Y137" s="2">
        <f t="shared" si="15"/>
        <v>31.562941125768262</v>
      </c>
      <c r="Z137" s="2">
        <f t="shared" si="16"/>
        <v>31.770746644476219</v>
      </c>
      <c r="AA137" s="3">
        <f t="shared" si="17"/>
        <v>1.0065838452088454</v>
      </c>
    </row>
    <row r="138" spans="1:27" ht="15.75" customHeight="1">
      <c r="A138" s="2">
        <f t="shared" si="1"/>
        <v>2.9596882586402432E-3</v>
      </c>
      <c r="B138" s="2">
        <v>64.723422000000028</v>
      </c>
      <c r="C138" s="2">
        <v>1.0132000000000001</v>
      </c>
      <c r="D138" s="2">
        <v>0.13600000000000001</v>
      </c>
      <c r="E138" s="2">
        <v>0.76</v>
      </c>
      <c r="F138" s="75">
        <f t="shared" si="2"/>
        <v>0.97307394806951686</v>
      </c>
      <c r="G138" s="15">
        <f t="shared" si="3"/>
        <v>5.8186739160295602</v>
      </c>
      <c r="I138" s="71">
        <f t="shared" ref="I138:J138" si="97">1-D138</f>
        <v>0.86399999999999999</v>
      </c>
      <c r="J138" s="3">
        <f t="shared" si="97"/>
        <v>0.24</v>
      </c>
      <c r="K138" s="16">
        <f t="shared" si="5"/>
        <v>0.24714706126071978</v>
      </c>
      <c r="L138" s="17">
        <f t="shared" si="6"/>
        <v>1.1387731782395898</v>
      </c>
      <c r="O138" s="71">
        <f t="shared" si="7"/>
        <v>1.6311208628101503</v>
      </c>
      <c r="P138" s="3">
        <f t="shared" si="8"/>
        <v>1.6311208628101503</v>
      </c>
      <c r="Q138" s="2"/>
      <c r="R138" s="71">
        <f t="shared" si="9"/>
        <v>988.18915871900947</v>
      </c>
      <c r="S138" s="2">
        <f t="shared" si="10"/>
        <v>-2.7295199612545205E-2</v>
      </c>
      <c r="T138" s="3">
        <f t="shared" si="11"/>
        <v>-1.3977717298087839</v>
      </c>
      <c r="U138" s="2"/>
      <c r="V138" s="71">
        <f t="shared" si="12"/>
        <v>988.18915871900947</v>
      </c>
      <c r="W138" s="2">
        <f t="shared" si="13"/>
        <v>-0.8727166000131954</v>
      </c>
      <c r="X138" s="2">
        <f t="shared" si="14"/>
        <v>110.04663787563808</v>
      </c>
      <c r="Y138" s="2">
        <f t="shared" si="15"/>
        <v>31.256925694626361</v>
      </c>
      <c r="Z138" s="2">
        <f t="shared" si="16"/>
        <v>31.463201305470022</v>
      </c>
      <c r="AA138" s="3">
        <f t="shared" si="17"/>
        <v>1.0065993569827989</v>
      </c>
    </row>
    <row r="139" spans="1:27" ht="15.75" customHeight="1">
      <c r="A139" s="2">
        <f t="shared" si="1"/>
        <v>2.9596006812053696E-3</v>
      </c>
      <c r="B139" s="2">
        <v>64.733420000000024</v>
      </c>
      <c r="C139" s="2">
        <v>1.0132000000000001</v>
      </c>
      <c r="D139" s="2">
        <v>0.15</v>
      </c>
      <c r="E139" s="2">
        <v>0.77</v>
      </c>
      <c r="F139" s="75">
        <f t="shared" si="2"/>
        <v>0.97339209228749379</v>
      </c>
      <c r="G139" s="15">
        <f t="shared" si="3"/>
        <v>5.3432664745720766</v>
      </c>
      <c r="I139" s="71">
        <f t="shared" ref="I139:J139" si="98">1-D139</f>
        <v>0.85</v>
      </c>
      <c r="J139" s="3">
        <f t="shared" si="98"/>
        <v>0.22999999999999998</v>
      </c>
      <c r="K139" s="16">
        <f t="shared" si="5"/>
        <v>0.24725782488508191</v>
      </c>
      <c r="L139" s="17">
        <f t="shared" si="6"/>
        <v>1.1088021183047347</v>
      </c>
      <c r="O139" s="71">
        <f t="shared" si="7"/>
        <v>1.5725569054187074</v>
      </c>
      <c r="P139" s="3">
        <f t="shared" si="8"/>
        <v>1.5725569054187074</v>
      </c>
      <c r="Q139" s="2"/>
      <c r="R139" s="71">
        <f t="shared" si="9"/>
        <v>952.76630238005293</v>
      </c>
      <c r="S139" s="2">
        <f t="shared" si="10"/>
        <v>-2.6968305421520272E-2</v>
      </c>
      <c r="T139" s="3">
        <f t="shared" si="11"/>
        <v>-1.3973236613154536</v>
      </c>
      <c r="U139" s="2"/>
      <c r="V139" s="71">
        <f t="shared" si="12"/>
        <v>952.76630238005293</v>
      </c>
      <c r="W139" s="2">
        <f t="shared" si="13"/>
        <v>-0.86572020136427064</v>
      </c>
      <c r="X139" s="2">
        <f t="shared" si="14"/>
        <v>109.73403545837152</v>
      </c>
      <c r="Y139" s="2">
        <f t="shared" si="15"/>
        <v>30.844716802728666</v>
      </c>
      <c r="Z139" s="2">
        <f t="shared" si="16"/>
        <v>31.048668271226461</v>
      </c>
      <c r="AA139" s="3">
        <f t="shared" si="17"/>
        <v>1.0066122010392313</v>
      </c>
    </row>
    <row r="140" spans="1:27" ht="15.75" customHeight="1">
      <c r="A140" s="2">
        <f t="shared" si="1"/>
        <v>2.9639859113450477E-3</v>
      </c>
      <c r="B140" s="2">
        <v>64.233519999999999</v>
      </c>
      <c r="C140" s="2">
        <v>1.0132000000000001</v>
      </c>
      <c r="D140" s="2">
        <v>0.2</v>
      </c>
      <c r="E140" s="2">
        <v>0.77</v>
      </c>
      <c r="F140" s="75">
        <f t="shared" si="2"/>
        <v>0.95758520721034091</v>
      </c>
      <c r="G140" s="15">
        <f t="shared" si="3"/>
        <v>4.0736009397680215</v>
      </c>
      <c r="I140" s="71">
        <f t="shared" ref="I140:J140" si="99">1-D140</f>
        <v>0.8</v>
      </c>
      <c r="J140" s="3">
        <f t="shared" si="99"/>
        <v>0.22999999999999998</v>
      </c>
      <c r="K140" s="16">
        <f t="shared" si="5"/>
        <v>0.24177089069852137</v>
      </c>
      <c r="L140" s="17">
        <f t="shared" si="6"/>
        <v>1.2048390075347541</v>
      </c>
      <c r="O140" s="71">
        <f t="shared" si="7"/>
        <v>1.218181405766851</v>
      </c>
      <c r="P140" s="3">
        <f t="shared" si="8"/>
        <v>1.218181405766851</v>
      </c>
      <c r="Q140" s="2"/>
      <c r="R140" s="71">
        <f t="shared" si="9"/>
        <v>1206.1030020316753</v>
      </c>
      <c r="S140" s="2">
        <f t="shared" si="10"/>
        <v>-4.3340572633024994E-2</v>
      </c>
      <c r="T140" s="3">
        <f t="shared" si="11"/>
        <v>-1.4197647339105988</v>
      </c>
      <c r="U140" s="2"/>
      <c r="V140" s="71">
        <f t="shared" si="12"/>
        <v>1206.1030020316753</v>
      </c>
      <c r="W140" s="2">
        <f t="shared" si="13"/>
        <v>-0.72761130533584706</v>
      </c>
      <c r="X140" s="2">
        <f t="shared" si="14"/>
        <v>108.61759825384813</v>
      </c>
      <c r="Y140" s="2">
        <f t="shared" si="15"/>
        <v>29.894396094399603</v>
      </c>
      <c r="Z140" s="2">
        <f t="shared" si="16"/>
        <v>30.084792039714443</v>
      </c>
      <c r="AA140" s="3">
        <f t="shared" si="17"/>
        <v>1.0063689510473339</v>
      </c>
    </row>
    <row r="141" spans="1:27" ht="15.75" customHeight="1">
      <c r="A141" s="2">
        <f t="shared" si="1"/>
        <v>2.9639859113450477E-3</v>
      </c>
      <c r="B141" s="2">
        <v>64.233519999999999</v>
      </c>
      <c r="C141" s="2">
        <v>1.0132000000000001</v>
      </c>
      <c r="D141" s="2">
        <v>0.25</v>
      </c>
      <c r="E141" s="2">
        <v>0.77</v>
      </c>
      <c r="F141" s="75">
        <f t="shared" si="2"/>
        <v>0.95758520721034091</v>
      </c>
      <c r="G141" s="15">
        <f t="shared" si="3"/>
        <v>3.2588807518144174</v>
      </c>
      <c r="I141" s="71">
        <f t="shared" ref="I141:J141" si="100">1-D141</f>
        <v>0.75</v>
      </c>
      <c r="J141" s="3">
        <f t="shared" si="100"/>
        <v>0.22999999999999998</v>
      </c>
      <c r="K141" s="16">
        <f t="shared" si="5"/>
        <v>0.24177089069852137</v>
      </c>
      <c r="L141" s="17">
        <f t="shared" si="6"/>
        <v>1.2851616080370711</v>
      </c>
      <c r="O141" s="71">
        <f t="shared" si="7"/>
        <v>0.93049933331507018</v>
      </c>
      <c r="P141" s="3">
        <f t="shared" si="8"/>
        <v>0.93049933331507018</v>
      </c>
      <c r="Q141" s="2"/>
      <c r="R141" s="71">
        <f t="shared" si="9"/>
        <v>1356.2467951653171</v>
      </c>
      <c r="S141" s="2">
        <f t="shared" si="10"/>
        <v>-4.3340572633024994E-2</v>
      </c>
      <c r="T141" s="3">
        <f t="shared" si="11"/>
        <v>-1.4197647339105988</v>
      </c>
      <c r="U141" s="2"/>
      <c r="V141" s="71">
        <f t="shared" si="12"/>
        <v>1356.2467951653171</v>
      </c>
      <c r="W141" s="2">
        <f t="shared" si="13"/>
        <v>-0.60526302395899989</v>
      </c>
      <c r="X141" s="2">
        <f t="shared" si="14"/>
        <v>107.50116104932474</v>
      </c>
      <c r="Y141" s="2">
        <f t="shared" si="15"/>
        <v>28.409121663304877</v>
      </c>
      <c r="Z141" s="2">
        <f t="shared" si="16"/>
        <v>28.590612150641732</v>
      </c>
      <c r="AA141" s="3">
        <f t="shared" si="17"/>
        <v>1.0063884582384426</v>
      </c>
    </row>
    <row r="142" spans="1:27" ht="15.75" customHeight="1">
      <c r="A142" s="2">
        <f t="shared" si="1"/>
        <v>2.9640737485024092E-3</v>
      </c>
      <c r="B142" s="2">
        <v>64.223522000000003</v>
      </c>
      <c r="C142" s="2">
        <v>1.0132000000000001</v>
      </c>
      <c r="D142" s="2">
        <v>0.3</v>
      </c>
      <c r="E142" s="2">
        <v>0.77</v>
      </c>
      <c r="F142" s="75">
        <f t="shared" si="2"/>
        <v>0.95727115164046195</v>
      </c>
      <c r="G142" s="15">
        <f t="shared" si="3"/>
        <v>2.7166249209642923</v>
      </c>
      <c r="I142" s="71">
        <f t="shared" ref="I142:J142" si="101">1-D142</f>
        <v>0.7</v>
      </c>
      <c r="J142" s="3">
        <f t="shared" si="101"/>
        <v>0.22999999999999998</v>
      </c>
      <c r="K142" s="16">
        <f t="shared" si="5"/>
        <v>0.24166221337045568</v>
      </c>
      <c r="L142" s="17">
        <f t="shared" si="6"/>
        <v>1.3775780945870915</v>
      </c>
      <c r="O142" s="71">
        <f t="shared" si="7"/>
        <v>0.67906331852725377</v>
      </c>
      <c r="P142" s="3">
        <f t="shared" si="8"/>
        <v>0.67906331852725377</v>
      </c>
      <c r="Q142" s="2"/>
      <c r="R142" s="71">
        <f t="shared" si="9"/>
        <v>1469.9087774155091</v>
      </c>
      <c r="S142" s="2">
        <f t="shared" si="10"/>
        <v>-4.3668592613472397E-2</v>
      </c>
      <c r="T142" s="3">
        <f t="shared" si="11"/>
        <v>-1.4202143403979564</v>
      </c>
      <c r="U142" s="2"/>
      <c r="V142" s="71">
        <f t="shared" si="12"/>
        <v>1469.9087774155091</v>
      </c>
      <c r="W142" s="2">
        <f t="shared" si="13"/>
        <v>-0.49631830622668782</v>
      </c>
      <c r="X142" s="2">
        <f t="shared" si="14"/>
        <v>106.38472384480133</v>
      </c>
      <c r="Y142" s="2">
        <f t="shared" si="15"/>
        <v>26.902768890958999</v>
      </c>
      <c r="Z142" s="2">
        <f t="shared" si="16"/>
        <v>27.075069405270938</v>
      </c>
      <c r="AA142" s="3">
        <f t="shared" si="17"/>
        <v>1.0064045643409532</v>
      </c>
    </row>
    <row r="143" spans="1:27" ht="15.75" customHeight="1">
      <c r="A143" s="2">
        <f t="shared" si="1"/>
        <v>2.9639859113450477E-3</v>
      </c>
      <c r="B143" s="2">
        <v>64.233519999999999</v>
      </c>
      <c r="C143" s="2">
        <v>1.0132000000000001</v>
      </c>
      <c r="D143" s="2">
        <v>0.35</v>
      </c>
      <c r="E143" s="2">
        <v>0.77</v>
      </c>
      <c r="F143" s="75">
        <f t="shared" si="2"/>
        <v>0.95758520721034091</v>
      </c>
      <c r="G143" s="15">
        <f t="shared" si="3"/>
        <v>2.3277719655817268</v>
      </c>
      <c r="I143" s="71">
        <f t="shared" ref="I143:J143" si="102">1-D143</f>
        <v>0.65</v>
      </c>
      <c r="J143" s="3">
        <f t="shared" si="102"/>
        <v>0.22999999999999998</v>
      </c>
      <c r="K143" s="16">
        <f t="shared" si="5"/>
        <v>0.24177089069852137</v>
      </c>
      <c r="L143" s="17">
        <f t="shared" si="6"/>
        <v>1.4828787785043125</v>
      </c>
      <c r="O143" s="71">
        <f t="shared" si="7"/>
        <v>0.45092625305318418</v>
      </c>
      <c r="P143" s="3">
        <f t="shared" si="8"/>
        <v>0.45092625305318418</v>
      </c>
      <c r="Q143" s="2"/>
      <c r="R143" s="71">
        <f t="shared" si="9"/>
        <v>1547.8293028011096</v>
      </c>
      <c r="S143" s="2">
        <f t="shared" si="10"/>
        <v>-4.3340572633024994E-2</v>
      </c>
      <c r="T143" s="3">
        <f t="shared" si="11"/>
        <v>-1.4197647339105988</v>
      </c>
      <c r="U143" s="2"/>
      <c r="V143" s="71">
        <f t="shared" si="12"/>
        <v>1547.8293028011096</v>
      </c>
      <c r="W143" s="2">
        <f t="shared" si="13"/>
        <v>-0.39932040895072235</v>
      </c>
      <c r="X143" s="2">
        <f t="shared" si="14"/>
        <v>105.26828664027792</v>
      </c>
      <c r="Y143" s="2">
        <f t="shared" si="15"/>
        <v>25.344059114986887</v>
      </c>
      <c r="Z143" s="2">
        <f t="shared" si="16"/>
        <v>25.507171998055981</v>
      </c>
      <c r="AA143" s="3">
        <f t="shared" si="17"/>
        <v>1.0064359415486306</v>
      </c>
    </row>
    <row r="144" spans="1:27" ht="15.75" customHeight="1">
      <c r="A144" s="2">
        <f t="shared" si="1"/>
        <v>2.9644251491987767E-3</v>
      </c>
      <c r="B144" s="2">
        <v>64.183530000000019</v>
      </c>
      <c r="C144" s="2">
        <v>1.0132000000000001</v>
      </c>
      <c r="D144" s="2">
        <v>0.4</v>
      </c>
      <c r="E144" s="2">
        <v>0.77</v>
      </c>
      <c r="F144" s="75">
        <f t="shared" si="2"/>
        <v>0.95601574317568283</v>
      </c>
      <c r="G144" s="15">
        <f t="shared" si="3"/>
        <v>2.0401442276684159</v>
      </c>
      <c r="I144" s="71">
        <f t="shared" ref="I144:J144" si="103">1-D144</f>
        <v>0.6</v>
      </c>
      <c r="J144" s="3">
        <f t="shared" si="103"/>
        <v>0.22999999999999998</v>
      </c>
      <c r="K144" s="16">
        <f t="shared" si="5"/>
        <v>0.24122791794531723</v>
      </c>
      <c r="L144" s="17">
        <f t="shared" si="6"/>
        <v>1.6100679251452823</v>
      </c>
      <c r="O144" s="71">
        <f t="shared" si="7"/>
        <v>0.2367441375568185</v>
      </c>
      <c r="P144" s="3">
        <f t="shared" si="8"/>
        <v>0.2367441375568185</v>
      </c>
      <c r="Q144" s="2"/>
      <c r="R144" s="71">
        <f t="shared" si="9"/>
        <v>1601.3485871557298</v>
      </c>
      <c r="S144" s="2">
        <f t="shared" si="10"/>
        <v>-4.498089830933738E-2</v>
      </c>
      <c r="T144" s="3">
        <f t="shared" si="11"/>
        <v>-1.4220130747852175</v>
      </c>
      <c r="U144" s="2"/>
      <c r="V144" s="71">
        <f t="shared" si="12"/>
        <v>1601.3485871557298</v>
      </c>
      <c r="W144" s="2">
        <f t="shared" si="13"/>
        <v>-0.31333982067987154</v>
      </c>
      <c r="X144" s="2">
        <f t="shared" si="14"/>
        <v>104.15184943575451</v>
      </c>
      <c r="Y144" s="2">
        <f t="shared" si="15"/>
        <v>23.812717985490021</v>
      </c>
      <c r="Z144" s="2">
        <f t="shared" si="16"/>
        <v>23.96586334025568</v>
      </c>
      <c r="AA144" s="3">
        <f t="shared" si="17"/>
        <v>1.00643124211436</v>
      </c>
    </row>
    <row r="145" spans="1:27" ht="15.75" customHeight="1">
      <c r="A145" s="2">
        <f t="shared" si="1"/>
        <v>2.9648645172545328E-3</v>
      </c>
      <c r="B145" s="2">
        <v>64.133540000000039</v>
      </c>
      <c r="C145" s="2">
        <v>1.0132000000000001</v>
      </c>
      <c r="D145" s="2">
        <v>0.45</v>
      </c>
      <c r="E145" s="2">
        <v>0.77</v>
      </c>
      <c r="F145" s="75">
        <f t="shared" si="2"/>
        <v>0.95444831257162399</v>
      </c>
      <c r="G145" s="15">
        <f t="shared" si="3"/>
        <v>1.8164396698513492</v>
      </c>
      <c r="I145" s="71">
        <f t="shared" ref="I145:J145" si="104">1-D145</f>
        <v>0.55000000000000004</v>
      </c>
      <c r="J145" s="3">
        <f t="shared" si="104"/>
        <v>0.22999999999999998</v>
      </c>
      <c r="K145" s="16">
        <f t="shared" si="5"/>
        <v>0.24068597895957602</v>
      </c>
      <c r="L145" s="17">
        <f t="shared" si="6"/>
        <v>1.7603926078842349</v>
      </c>
      <c r="O145" s="71">
        <f t="shared" si="7"/>
        <v>3.1341502989889546E-2</v>
      </c>
      <c r="P145" s="3">
        <f t="shared" si="8"/>
        <v>3.1341502989889546E-2</v>
      </c>
      <c r="Q145" s="2"/>
      <c r="R145" s="71">
        <f t="shared" si="9"/>
        <v>1625.4136959084558</v>
      </c>
      <c r="S145" s="2">
        <f t="shared" si="10"/>
        <v>-4.6621788595693145E-2</v>
      </c>
      <c r="T145" s="3">
        <f t="shared" si="11"/>
        <v>-1.4242621869924892</v>
      </c>
      <c r="U145" s="2"/>
      <c r="V145" s="71">
        <f t="shared" si="12"/>
        <v>1625.4136959084558</v>
      </c>
      <c r="W145" s="2">
        <f t="shared" si="13"/>
        <v>-0.23779711367931297</v>
      </c>
      <c r="X145" s="2">
        <f t="shared" si="14"/>
        <v>103.03541223123113</v>
      </c>
      <c r="Y145" s="2">
        <f t="shared" si="15"/>
        <v>22.247093995371959</v>
      </c>
      <c r="Z145" s="2">
        <f t="shared" si="16"/>
        <v>22.390069742052617</v>
      </c>
      <c r="AA145" s="3">
        <f t="shared" si="17"/>
        <v>1.0064267156290345</v>
      </c>
    </row>
    <row r="146" spans="1:27" ht="15.75" customHeight="1">
      <c r="A146" s="2">
        <f t="shared" si="1"/>
        <v>2.9653040155702185E-3</v>
      </c>
      <c r="B146" s="2">
        <v>64.083550000000002</v>
      </c>
      <c r="C146" s="2">
        <v>1.0132000000000001</v>
      </c>
      <c r="D146" s="2">
        <v>0.5</v>
      </c>
      <c r="E146" s="2">
        <v>0.77</v>
      </c>
      <c r="F146" s="75">
        <f t="shared" si="2"/>
        <v>0.95288291355495758</v>
      </c>
      <c r="G146" s="15">
        <f t="shared" si="3"/>
        <v>1.6374813503359227</v>
      </c>
      <c r="I146" s="71">
        <f t="shared" ref="I146:J146" si="105">1-D146</f>
        <v>0.5</v>
      </c>
      <c r="J146" s="3">
        <f t="shared" si="105"/>
        <v>0.22999999999999998</v>
      </c>
      <c r="K146" s="16">
        <f t="shared" si="5"/>
        <v>0.24014507215860428</v>
      </c>
      <c r="L146" s="17">
        <f t="shared" si="6"/>
        <v>1.94079352039413</v>
      </c>
      <c r="O146" s="71">
        <f t="shared" si="7"/>
        <v>-0.16993762122122266</v>
      </c>
      <c r="P146" s="3">
        <f t="shared" si="8"/>
        <v>0.16993762122122266</v>
      </c>
      <c r="Q146" s="2"/>
      <c r="R146" s="71">
        <f t="shared" si="9"/>
        <v>1620.9323162186172</v>
      </c>
      <c r="S146" s="2">
        <f t="shared" si="10"/>
        <v>-4.8263243783659038E-2</v>
      </c>
      <c r="T146" s="3">
        <f t="shared" si="11"/>
        <v>-1.4265120709294161</v>
      </c>
      <c r="U146" s="2"/>
      <c r="V146" s="71">
        <f t="shared" si="12"/>
        <v>1620.9323162186172</v>
      </c>
      <c r="W146" s="2">
        <f t="shared" si="13"/>
        <v>-0.17237318653672928</v>
      </c>
      <c r="X146" s="2">
        <f t="shared" si="14"/>
        <v>101.91897502670773</v>
      </c>
      <c r="Y146" s="2">
        <f t="shared" si="15"/>
        <v>20.646060416333871</v>
      </c>
      <c r="Z146" s="2">
        <f t="shared" si="16"/>
        <v>20.778657942331051</v>
      </c>
      <c r="AA146" s="3">
        <f t="shared" si="17"/>
        <v>1.0064224129603088</v>
      </c>
    </row>
    <row r="147" spans="1:27" ht="15.75" customHeight="1">
      <c r="A147" s="2">
        <f t="shared" si="1"/>
        <v>2.9661834032131537E-3</v>
      </c>
      <c r="B147" s="2">
        <v>63.983570000000043</v>
      </c>
      <c r="C147" s="2">
        <v>1.0132000000000001</v>
      </c>
      <c r="D147" s="2">
        <v>0.55000000000000004</v>
      </c>
      <c r="E147" s="2">
        <v>0.77</v>
      </c>
      <c r="F147" s="75">
        <f t="shared" si="2"/>
        <v>0.94975820291480484</v>
      </c>
      <c r="G147" s="15">
        <f t="shared" si="3"/>
        <v>1.4935169768965295</v>
      </c>
      <c r="I147" s="71">
        <f t="shared" ref="I147:J147" si="106">1-D147</f>
        <v>0.44999999999999996</v>
      </c>
      <c r="J147" s="3">
        <f t="shared" si="106"/>
        <v>0.22999999999999998</v>
      </c>
      <c r="K147" s="16">
        <f t="shared" si="5"/>
        <v>0.23906634878894459</v>
      </c>
      <c r="L147" s="17">
        <f t="shared" si="6"/>
        <v>2.1661675949004398</v>
      </c>
      <c r="O147" s="71">
        <f t="shared" si="7"/>
        <v>-0.37182579508752062</v>
      </c>
      <c r="P147" s="3">
        <f t="shared" si="8"/>
        <v>0.37182579508752062</v>
      </c>
      <c r="Q147" s="2"/>
      <c r="R147" s="71">
        <f t="shared" si="9"/>
        <v>1593.3396560469</v>
      </c>
      <c r="S147" s="2">
        <f t="shared" si="10"/>
        <v>-5.1547850031663393E-2</v>
      </c>
      <c r="T147" s="3">
        <f t="shared" si="11"/>
        <v>-1.4310141555815672</v>
      </c>
      <c r="U147" s="2"/>
      <c r="V147" s="71">
        <f t="shared" si="12"/>
        <v>1593.3396560469</v>
      </c>
      <c r="W147" s="2">
        <f t="shared" si="13"/>
        <v>-0.11696599308685945</v>
      </c>
      <c r="X147" s="2">
        <f t="shared" si="14"/>
        <v>100.80253782218432</v>
      </c>
      <c r="Y147" s="2">
        <f t="shared" si="15"/>
        <v>19.058914718044718</v>
      </c>
      <c r="Z147" s="2">
        <f t="shared" si="16"/>
        <v>19.180434474299375</v>
      </c>
      <c r="AA147" s="3">
        <f t="shared" si="17"/>
        <v>1.0063760060870415</v>
      </c>
    </row>
    <row r="148" spans="1:27" ht="15.75" customHeight="1">
      <c r="A148" s="2">
        <f t="shared" si="1"/>
        <v>2.9670633125914838E-3</v>
      </c>
      <c r="B148" s="2">
        <v>63.883590000000027</v>
      </c>
      <c r="C148" s="2">
        <v>1.0132000000000001</v>
      </c>
      <c r="D148" s="2">
        <v>0.6</v>
      </c>
      <c r="E148" s="2">
        <v>0.77</v>
      </c>
      <c r="F148" s="75">
        <f t="shared" si="2"/>
        <v>0.94664159652480651</v>
      </c>
      <c r="G148" s="15">
        <f t="shared" si="3"/>
        <v>1.3735645444978712</v>
      </c>
      <c r="I148" s="71">
        <f t="shared" ref="I148:J148" si="107">1-D148</f>
        <v>0.4</v>
      </c>
      <c r="J148" s="3">
        <f t="shared" si="107"/>
        <v>0.22999999999999998</v>
      </c>
      <c r="K148" s="16">
        <f t="shared" si="5"/>
        <v>0.23799173520974393</v>
      </c>
      <c r="L148" s="17">
        <f t="shared" si="6"/>
        <v>2.4479421501194523</v>
      </c>
      <c r="O148" s="71">
        <f t="shared" si="7"/>
        <v>-0.57783851471685121</v>
      </c>
      <c r="P148" s="3">
        <f t="shared" si="8"/>
        <v>0.57783851471685121</v>
      </c>
      <c r="Q148" s="2"/>
      <c r="R148" s="71">
        <f t="shared" si="9"/>
        <v>1537.0753920307263</v>
      </c>
      <c r="S148" s="2">
        <f t="shared" si="10"/>
        <v>-5.4834719389882262E-2</v>
      </c>
      <c r="T148" s="3">
        <f t="shared" si="11"/>
        <v>-1.4355193319231034</v>
      </c>
      <c r="U148" s="2"/>
      <c r="V148" s="71">
        <f t="shared" si="12"/>
        <v>1537.0753920307263</v>
      </c>
      <c r="W148" s="2">
        <f t="shared" si="13"/>
        <v>-7.1677579494964755E-2</v>
      </c>
      <c r="X148" s="2">
        <f t="shared" si="14"/>
        <v>99.686100617660912</v>
      </c>
      <c r="Y148" s="2">
        <f t="shared" si="15"/>
        <v>17.433954492041583</v>
      </c>
      <c r="Z148" s="2">
        <f t="shared" si="16"/>
        <v>17.544172854091812</v>
      </c>
      <c r="AA148" s="3">
        <f t="shared" si="17"/>
        <v>1.0063220517238669</v>
      </c>
    </row>
    <row r="149" spans="1:27" ht="15.75" customHeight="1">
      <c r="A149" s="2">
        <f t="shared" si="1"/>
        <v>2.9679437441696602E-3</v>
      </c>
      <c r="B149" s="2">
        <v>63.78361000000001</v>
      </c>
      <c r="C149" s="2">
        <v>1.0132000000000001</v>
      </c>
      <c r="D149" s="2">
        <v>0.65</v>
      </c>
      <c r="E149" s="2">
        <v>0.77</v>
      </c>
      <c r="F149" s="75">
        <f t="shared" si="2"/>
        <v>0.94353307966674205</v>
      </c>
      <c r="G149" s="15">
        <f t="shared" si="3"/>
        <v>1.2720829121499795</v>
      </c>
      <c r="I149" s="71">
        <f t="shared" ref="I149:J149" si="108">1-D149</f>
        <v>0.35</v>
      </c>
      <c r="J149" s="3">
        <f t="shared" si="108"/>
        <v>0.22999999999999998</v>
      </c>
      <c r="K149" s="16">
        <f t="shared" si="5"/>
        <v>0.23692121882233136</v>
      </c>
      <c r="L149" s="17">
        <f t="shared" si="6"/>
        <v>2.8102892014768974</v>
      </c>
      <c r="O149" s="71">
        <f t="shared" si="7"/>
        <v>-0.79263175142345488</v>
      </c>
      <c r="P149" s="3">
        <f t="shared" si="8"/>
        <v>0.79263175142345488</v>
      </c>
      <c r="Q149" s="2"/>
      <c r="R149" s="71">
        <f t="shared" si="9"/>
        <v>1451.2708257914558</v>
      </c>
      <c r="S149" s="2">
        <f t="shared" si="10"/>
        <v>-5.8123854198058607E-2</v>
      </c>
      <c r="T149" s="3">
        <f t="shared" si="11"/>
        <v>-1.4400276031398243</v>
      </c>
      <c r="U149" s="2"/>
      <c r="V149" s="71">
        <f t="shared" si="12"/>
        <v>1451.2708257914558</v>
      </c>
      <c r="W149" s="2">
        <f t="shared" si="13"/>
        <v>-3.6827047173362007E-2</v>
      </c>
      <c r="X149" s="2">
        <f t="shared" si="14"/>
        <v>98.569663413137519</v>
      </c>
      <c r="Y149" s="2">
        <f t="shared" si="15"/>
        <v>15.76989439071771</v>
      </c>
      <c r="Z149" s="2">
        <f t="shared" si="16"/>
        <v>15.868580578310855</v>
      </c>
      <c r="AA149" s="3">
        <f t="shared" si="17"/>
        <v>1.006257885128973</v>
      </c>
    </row>
    <row r="150" spans="1:27" ht="15.75" customHeight="1">
      <c r="A150" s="2">
        <f t="shared" si="1"/>
        <v>2.968824698412685E-3</v>
      </c>
      <c r="B150" s="2">
        <v>63.683630000000051</v>
      </c>
      <c r="C150" s="2">
        <v>1.0132000000000001</v>
      </c>
      <c r="D150" s="2">
        <v>0.7</v>
      </c>
      <c r="E150" s="2">
        <v>0.77</v>
      </c>
      <c r="F150" s="75">
        <f t="shared" si="2"/>
        <v>0.94043263763458929</v>
      </c>
      <c r="G150" s="15">
        <f t="shared" si="3"/>
        <v>1.1851141223716797</v>
      </c>
      <c r="I150" s="71">
        <f t="shared" ref="I150:J150" si="109">1-D150</f>
        <v>0.30000000000000004</v>
      </c>
      <c r="J150" s="3">
        <f t="shared" si="109"/>
        <v>0.22999999999999998</v>
      </c>
      <c r="K150" s="16">
        <f t="shared" si="5"/>
        <v>0.23585478705592758</v>
      </c>
      <c r="L150" s="17">
        <f t="shared" si="6"/>
        <v>3.293495444222081</v>
      </c>
      <c r="O150" s="71">
        <f t="shared" si="7"/>
        <v>-1.0221103700854062</v>
      </c>
      <c r="P150" s="3">
        <f t="shared" si="8"/>
        <v>1.0221103700854062</v>
      </c>
      <c r="Q150" s="2"/>
      <c r="R150" s="71">
        <f t="shared" si="9"/>
        <v>1334.3292929896347</v>
      </c>
      <c r="S150" s="2">
        <f t="shared" si="10"/>
        <v>-6.1415256799166491E-2</v>
      </c>
      <c r="T150" s="3">
        <f t="shared" si="11"/>
        <v>-1.4445389724219035</v>
      </c>
      <c r="U150" s="2"/>
      <c r="V150" s="71">
        <f t="shared" si="12"/>
        <v>1334.3292929896347</v>
      </c>
      <c r="W150" s="2">
        <f t="shared" si="13"/>
        <v>-1.2993823856874337E-2</v>
      </c>
      <c r="X150" s="2">
        <f t="shared" si="14"/>
        <v>97.453226208614126</v>
      </c>
      <c r="Y150" s="2">
        <f t="shared" si="15"/>
        <v>14.065390165400148</v>
      </c>
      <c r="Z150" s="2">
        <f t="shared" si="16"/>
        <v>14.152305915191278</v>
      </c>
      <c r="AA150" s="3">
        <f t="shared" si="17"/>
        <v>1.006179405531525</v>
      </c>
    </row>
    <row r="151" spans="1:27" ht="15.75" customHeight="1">
      <c r="A151" s="2">
        <f t="shared" si="1"/>
        <v>2.9705881767560565E-3</v>
      </c>
      <c r="B151" s="2">
        <v>63.483670000000018</v>
      </c>
      <c r="C151" s="2">
        <v>1.0132000000000001</v>
      </c>
      <c r="D151" s="2">
        <v>0.75</v>
      </c>
      <c r="E151" s="2">
        <v>0.78</v>
      </c>
      <c r="F151" s="75">
        <f t="shared" si="2"/>
        <v>0.93425591928502039</v>
      </c>
      <c r="G151" s="15">
        <f t="shared" si="3"/>
        <v>1.1278793939099803</v>
      </c>
      <c r="I151" s="71">
        <f t="shared" ref="I151:J151" si="110">1-D151</f>
        <v>0.25</v>
      </c>
      <c r="J151" s="3">
        <f t="shared" si="110"/>
        <v>0.21999999999999997</v>
      </c>
      <c r="K151" s="16">
        <f t="shared" si="5"/>
        <v>0.23373412724228967</v>
      </c>
      <c r="L151" s="17">
        <f t="shared" si="6"/>
        <v>3.8146590338335464</v>
      </c>
      <c r="O151" s="71">
        <f t="shared" si="7"/>
        <v>-1.2185120585333822</v>
      </c>
      <c r="P151" s="3">
        <f t="shared" si="8"/>
        <v>1.2185120585333822</v>
      </c>
      <c r="Q151" s="2"/>
      <c r="R151" s="71">
        <f t="shared" si="9"/>
        <v>1189.3865582385322</v>
      </c>
      <c r="S151" s="2">
        <f t="shared" si="10"/>
        <v>-6.8004874768249887E-2</v>
      </c>
      <c r="T151" s="3">
        <f t="shared" si="11"/>
        <v>-1.4535710179647987</v>
      </c>
      <c r="U151" s="2"/>
      <c r="V151" s="71">
        <f t="shared" si="12"/>
        <v>1189.3865582385322</v>
      </c>
      <c r="W151" s="2">
        <f t="shared" si="13"/>
        <v>-2.5428080125102573E-3</v>
      </c>
      <c r="X151" s="2">
        <f t="shared" si="14"/>
        <v>96.336789004090718</v>
      </c>
      <c r="Y151" s="2">
        <f t="shared" si="15"/>
        <v>12.420003939509478</v>
      </c>
      <c r="Z151" s="2">
        <f t="shared" si="16"/>
        <v>12.493914472643041</v>
      </c>
      <c r="AA151" s="3">
        <f t="shared" si="17"/>
        <v>1.0059509267061055</v>
      </c>
    </row>
    <row r="152" spans="1:27" ht="15.75" customHeight="1">
      <c r="A152" s="2">
        <f t="shared" si="1"/>
        <v>2.9721770994551029E-3</v>
      </c>
      <c r="B152" s="2">
        <v>63.303706000000034</v>
      </c>
      <c r="C152" s="2">
        <v>1.0132000000000001</v>
      </c>
      <c r="D152" s="2">
        <v>0.85</v>
      </c>
      <c r="E152" s="2">
        <v>0.83</v>
      </c>
      <c r="F152" s="75">
        <f t="shared" si="2"/>
        <v>0.92872434139456617</v>
      </c>
      <c r="G152" s="15">
        <f t="shared" si="3"/>
        <v>1.0652891885167819</v>
      </c>
      <c r="I152" s="71">
        <f t="shared" ref="I152:J152" si="111">1-D152</f>
        <v>0.15000000000000002</v>
      </c>
      <c r="J152" s="3">
        <f t="shared" si="111"/>
        <v>0.17000000000000004</v>
      </c>
      <c r="K152" s="16">
        <f t="shared" si="5"/>
        <v>0.23183937727373802</v>
      </c>
      <c r="L152" s="17">
        <f t="shared" si="6"/>
        <v>4.9529693654133551</v>
      </c>
      <c r="O152" s="71">
        <f t="shared" si="7"/>
        <v>-1.5367409677152206</v>
      </c>
      <c r="P152" s="3">
        <f t="shared" si="8"/>
        <v>1.5367409677152206</v>
      </c>
      <c r="Q152" s="2"/>
      <c r="R152" s="71">
        <f t="shared" si="9"/>
        <v>821.72068624726023</v>
      </c>
      <c r="S152" s="2">
        <f t="shared" si="10"/>
        <v>-7.3943310363224296E-2</v>
      </c>
      <c r="T152" s="3">
        <f t="shared" si="11"/>
        <v>-1.4617104864307202</v>
      </c>
      <c r="U152" s="2"/>
      <c r="V152" s="71">
        <f t="shared" si="12"/>
        <v>821.72068624726023</v>
      </c>
      <c r="W152" s="2">
        <f t="shared" si="13"/>
        <v>-1.4645799465598415E-3</v>
      </c>
      <c r="X152" s="2">
        <f t="shared" si="14"/>
        <v>94.103914595043918</v>
      </c>
      <c r="Y152" s="2">
        <f t="shared" si="15"/>
        <v>8.7755915819140231</v>
      </c>
      <c r="Z152" s="2">
        <f t="shared" si="16"/>
        <v>8.8248920774414614</v>
      </c>
      <c r="AA152" s="3">
        <f t="shared" si="17"/>
        <v>1.0056179113473152</v>
      </c>
    </row>
    <row r="153" spans="1:27" ht="15.75" customHeight="1">
      <c r="A153" s="2">
        <f t="shared" si="1"/>
        <v>2.9679437441696602E-3</v>
      </c>
      <c r="B153" s="2">
        <v>63.78361000000001</v>
      </c>
      <c r="C153" s="2">
        <v>1.0132000000000001</v>
      </c>
      <c r="D153" s="2">
        <v>0.9</v>
      </c>
      <c r="E153" s="2">
        <v>0.87</v>
      </c>
      <c r="F153" s="75">
        <f t="shared" si="2"/>
        <v>0.94353307966674205</v>
      </c>
      <c r="G153" s="15">
        <f t="shared" si="3"/>
        <v>1.0380416837241173</v>
      </c>
      <c r="I153" s="71">
        <f t="shared" ref="I153:J153" si="112">1-D153</f>
        <v>9.9999999999999978E-2</v>
      </c>
      <c r="J153" s="3">
        <f t="shared" si="112"/>
        <v>0.13</v>
      </c>
      <c r="K153" s="16">
        <f t="shared" si="5"/>
        <v>0.23692121882233136</v>
      </c>
      <c r="L153" s="17">
        <f t="shared" si="6"/>
        <v>5.5594851594434296</v>
      </c>
      <c r="O153" s="71">
        <f t="shared" si="7"/>
        <v>-1.6781695650849384</v>
      </c>
      <c r="P153" s="3">
        <f t="shared" si="8"/>
        <v>1.6781695650849384</v>
      </c>
      <c r="Q153" s="2"/>
      <c r="R153" s="71">
        <f t="shared" si="9"/>
        <v>574.68784534343104</v>
      </c>
      <c r="S153" s="2">
        <f t="shared" si="10"/>
        <v>-5.8123854198058607E-2</v>
      </c>
      <c r="T153" s="3">
        <f t="shared" si="11"/>
        <v>-1.4400276031398243</v>
      </c>
      <c r="U153" s="2"/>
      <c r="V153" s="71">
        <f t="shared" si="12"/>
        <v>574.68784534343104</v>
      </c>
      <c r="W153" s="2">
        <f t="shared" si="13"/>
        <v>-4.2749700613640834E-3</v>
      </c>
      <c r="X153" s="2">
        <f t="shared" si="14"/>
        <v>92.987477390520525</v>
      </c>
      <c r="Y153" s="2">
        <f t="shared" si="15"/>
        <v>6.3090556947460232</v>
      </c>
      <c r="Z153" s="2">
        <f t="shared" si="16"/>
        <v>6.3511766490654509</v>
      </c>
      <c r="AA153" s="3">
        <f t="shared" si="17"/>
        <v>1.0066762692164066</v>
      </c>
    </row>
    <row r="154" spans="1:27" ht="15.75" customHeight="1">
      <c r="A154" s="2">
        <f t="shared" si="1"/>
        <v>2.9617039711249504E-3</v>
      </c>
      <c r="B154" s="2">
        <v>64.493468000000007</v>
      </c>
      <c r="C154" s="2">
        <v>1.0132000000000001</v>
      </c>
      <c r="D154" s="2">
        <v>0.95</v>
      </c>
      <c r="E154" s="2">
        <v>0.92</v>
      </c>
      <c r="F154" s="75">
        <f t="shared" si="2"/>
        <v>0.96577927046193646</v>
      </c>
      <c r="G154" s="15">
        <f t="shared" si="3"/>
        <v>1.0159714963202737</v>
      </c>
      <c r="I154" s="71">
        <f t="shared" ref="I154:J154" si="113">1-D154</f>
        <v>5.0000000000000044E-2</v>
      </c>
      <c r="J154" s="3">
        <f t="shared" si="113"/>
        <v>7.999999999999996E-2</v>
      </c>
      <c r="K154" s="16">
        <f t="shared" si="5"/>
        <v>0.24461107471665422</v>
      </c>
      <c r="L154" s="17">
        <f t="shared" si="6"/>
        <v>6.6273368933840215</v>
      </c>
      <c r="O154" s="71">
        <f t="shared" si="7"/>
        <v>-1.87535775433878</v>
      </c>
      <c r="P154" s="3">
        <f t="shared" si="8"/>
        <v>1.87535775433878</v>
      </c>
      <c r="Q154" s="2"/>
      <c r="R154" s="71">
        <f t="shared" si="9"/>
        <v>307.70259328612525</v>
      </c>
      <c r="S154" s="2">
        <f t="shared" si="10"/>
        <v>-3.4819969365983902E-2</v>
      </c>
      <c r="T154" s="3">
        <f t="shared" si="11"/>
        <v>-1.4080857799075293</v>
      </c>
      <c r="U154" s="2"/>
      <c r="V154" s="71">
        <f t="shared" si="12"/>
        <v>307.70259328612525</v>
      </c>
      <c r="W154" s="2">
        <f t="shared" si="13"/>
        <v>-6.9837173616386396E-3</v>
      </c>
      <c r="X154" s="2">
        <f t="shared" si="14"/>
        <v>91.871040185997103</v>
      </c>
      <c r="Y154" s="2">
        <f t="shared" si="15"/>
        <v>3.5626793718254297</v>
      </c>
      <c r="Z154" s="2">
        <f t="shared" si="16"/>
        <v>3.5990487455717926</v>
      </c>
      <c r="AA154" s="3">
        <f t="shared" si="17"/>
        <v>1.0102084330220622</v>
      </c>
    </row>
    <row r="155" spans="1:27" ht="15.75" customHeight="1">
      <c r="B155" s="3"/>
      <c r="D155" s="30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68"/>
      <c r="C156" s="31"/>
      <c r="D156" s="32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>
      <c r="A158" s="2" t="s">
        <v>91</v>
      </c>
      <c r="B158" s="2">
        <f>COUNTA(B58:B154)</f>
        <v>97</v>
      </c>
    </row>
    <row r="159" spans="1:27" ht="15.75" customHeight="1">
      <c r="A159" s="2" t="s">
        <v>92</v>
      </c>
      <c r="B159" s="34">
        <f>MAX(B58:B154)-MIN(B58:B154)</f>
        <v>29.672063999999978</v>
      </c>
    </row>
    <row r="160" spans="1:27" ht="15.75" customHeight="1">
      <c r="A160" t="s">
        <v>93</v>
      </c>
      <c r="B160" s="3">
        <f>PRODUCT(D58:D154)</f>
        <v>2.60959585650961E-107</v>
      </c>
    </row>
    <row r="161" spans="1:2" ht="15.75" customHeight="1">
      <c r="A161" t="s">
        <v>94</v>
      </c>
      <c r="B161" s="90">
        <f>SUM(D58:D154)</f>
        <v>13.846000000000002</v>
      </c>
    </row>
    <row r="162" spans="1:2" ht="15.75" customHeight="1">
      <c r="A162" t="s">
        <v>95</v>
      </c>
      <c r="B162">
        <f>_xlfn.STDEV.S(D58:D154)</f>
        <v>0.20320818954699896</v>
      </c>
    </row>
    <row r="163" spans="1:2" ht="15.75" customHeight="1"/>
    <row r="164" spans="1:2" ht="15.75" customHeight="1">
      <c r="A164" t="s">
        <v>96</v>
      </c>
      <c r="B164">
        <f>PRODUCT(E58:E154)</f>
        <v>2.1064514189626794E-13</v>
      </c>
    </row>
    <row r="165" spans="1:2" ht="15.75" customHeight="1">
      <c r="A165" t="s">
        <v>97</v>
      </c>
      <c r="B165" s="89">
        <f>SUM(E58:E154)</f>
        <v>72.309999999999931</v>
      </c>
    </row>
    <row r="166" spans="1:2" ht="15.75" customHeight="1">
      <c r="A166" t="s">
        <v>98</v>
      </c>
      <c r="B166">
        <f>_xlfn.STDEV.S(E58:E154)</f>
        <v>6.9101685618561212E-2</v>
      </c>
    </row>
    <row r="167" spans="1:2" ht="15.75" customHeight="1"/>
    <row r="168" spans="1:2" ht="15.75" customHeight="1"/>
    <row r="169" spans="1:2" ht="15.75" customHeight="1"/>
    <row r="170" spans="1:2" ht="15.75" customHeight="1"/>
    <row r="171" spans="1:2" ht="15.75" customHeight="1"/>
    <row r="172" spans="1:2" ht="15.75" customHeight="1"/>
    <row r="173" spans="1:2" ht="15.75" customHeight="1"/>
    <row r="174" spans="1:2" ht="15.75" customHeight="1"/>
    <row r="175" spans="1:2" ht="15.75" customHeight="1"/>
    <row r="176" spans="1:2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154">
    <cfRule type="cellIs" dxfId="26" priority="1" operator="between">
      <formula>0.92</formula>
      <formula>1.08</formula>
    </cfRule>
  </conditionalFormatting>
  <conditionalFormatting sqref="AA58:AA154">
    <cfRule type="cellIs" dxfId="25" priority="2" operator="lessThan">
      <formula>0.92</formula>
    </cfRule>
  </conditionalFormatting>
  <conditionalFormatting sqref="AA58:AA154">
    <cfRule type="cellIs" dxfId="24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AE1000"/>
  <sheetViews>
    <sheetView topLeftCell="A59" workbookViewId="0">
      <selection activeCell="A75" sqref="A75:B81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6.4369999999999997E-2</v>
      </c>
      <c r="Z6" s="65" t="s">
        <v>9</v>
      </c>
      <c r="AA6" s="69">
        <v>1600</v>
      </c>
      <c r="AB6" s="69" t="s">
        <v>10</v>
      </c>
      <c r="AC6" s="66">
        <f>34*AA8*((ABS(T6-T7))/(T8+273.15))</f>
        <v>4.2511385844545435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1.1638999999999999</v>
      </c>
      <c r="Z7" s="71" t="s">
        <v>13</v>
      </c>
      <c r="AA7" s="2">
        <f>-237.02+1.3863*AA6</f>
        <v>1981.06</v>
      </c>
      <c r="AB7" s="2" t="s">
        <v>14</v>
      </c>
      <c r="AC7" s="3">
        <f>ABS(W8-AC6)</f>
        <v>1.2794052767019126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5.5305438611564561</v>
      </c>
      <c r="Z8" s="67" t="s">
        <v>23</v>
      </c>
      <c r="AA8" s="70">
        <f>ABS(AA7/AA6)</f>
        <v>1.2381625000000001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10.712884812103816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30779.205468373661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42196.76921456027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90.753959806497605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113.08259202615643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4:31">
      <c r="Z17" s="71" t="s">
        <v>38</v>
      </c>
      <c r="AA17" s="11">
        <f>SUMPRODUCT(D59:D71-D58:D70,0.5*(Y58:Y70+Y59:Y71))+((D58*Y58)/2)+(((1-D71)*Y71)/2)</f>
        <v>18.693044819684296</v>
      </c>
      <c r="AB17" s="2"/>
      <c r="AC17" s="3"/>
    </row>
    <row r="18" spans="24:31">
      <c r="Z18" s="71" t="s">
        <v>28</v>
      </c>
      <c r="AA18" s="11">
        <f>SUMPRODUCT(D59:D71-D58:D70,0.5*(Z58:Z70+Z59:Z71))+((D58*Z58)/2)+(((1-D71)*Z71)/2)</f>
        <v>18.828725096884924</v>
      </c>
      <c r="AB18" s="2"/>
      <c r="AC18" s="3"/>
    </row>
    <row r="19" spans="24:31">
      <c r="Z19" s="71"/>
      <c r="AA19" s="2"/>
      <c r="AB19" s="2"/>
      <c r="AC19" s="3"/>
    </row>
    <row r="20" spans="24:31">
      <c r="Z20" s="67" t="s">
        <v>22</v>
      </c>
      <c r="AA20" s="70">
        <f>100*((ABS(AA18-AA17))/(AA18+AA17))</f>
        <v>0.36160415007691998</v>
      </c>
      <c r="AB20" s="4" t="s">
        <v>24</v>
      </c>
      <c r="AC20" s="5" t="b">
        <f>IF(AA20&lt;=5,TRUE,FALSE)</f>
        <v>1</v>
      </c>
    </row>
    <row r="21" spans="24:31" ht="15.75" customHeight="1"/>
    <row r="22" spans="24:31" ht="15.75" customHeight="1"/>
    <row r="23" spans="24:31" ht="15.75" customHeight="1"/>
    <row r="24" spans="24:31" ht="15.75" customHeight="1"/>
    <row r="25" spans="24:31" ht="15.75" customHeight="1"/>
    <row r="26" spans="24:31" ht="15.75" customHeight="1"/>
    <row r="27" spans="24:31" ht="15.75" customHeight="1"/>
    <row r="28" spans="24:31" ht="15.75" customHeight="1">
      <c r="AE28" s="12"/>
    </row>
    <row r="29" spans="24:31" ht="15.75" customHeight="1"/>
    <row r="30" spans="24:31" ht="15.75" customHeight="1"/>
    <row r="31" spans="24:31" ht="15.75" customHeight="1">
      <c r="X31" s="2" t="s">
        <v>99</v>
      </c>
    </row>
    <row r="32" spans="24:31" ht="15.75" customHeight="1">
      <c r="X32" s="2" t="s">
        <v>100</v>
      </c>
    </row>
    <row r="33" spans="12:12" ht="15.75" customHeight="1"/>
    <row r="34" spans="12:12" ht="15.75" customHeight="1"/>
    <row r="35" spans="12:12" ht="15.75" customHeight="1"/>
    <row r="36" spans="12:12" ht="15.75" customHeight="1"/>
    <row r="37" spans="12:12" ht="15.75" customHeight="1"/>
    <row r="38" spans="12:12" ht="15.75" customHeight="1"/>
    <row r="39" spans="12:12" ht="15.75" customHeight="1"/>
    <row r="40" spans="12:12" ht="15.75" customHeight="1"/>
    <row r="41" spans="12:12" ht="15.75" customHeight="1"/>
    <row r="42" spans="12:12" ht="15.75" customHeight="1"/>
    <row r="43" spans="12:12" ht="15.75" customHeight="1"/>
    <row r="44" spans="12:12" ht="15.75" customHeight="1"/>
    <row r="45" spans="12:12" ht="15.75" customHeight="1"/>
    <row r="46" spans="12:12" ht="15.75" customHeight="1"/>
    <row r="47" spans="12:12" ht="15.75" customHeight="1"/>
    <row r="48" spans="12:12" ht="15.75" customHeight="1">
      <c r="L48" s="2" t="s">
        <v>39</v>
      </c>
    </row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71" si="1">1/(273.15+B58)</f>
        <v>2.782237085551008E-3</v>
      </c>
      <c r="B58" s="2">
        <v>86.273000000000025</v>
      </c>
      <c r="C58" s="3">
        <v>1.0130000000000001</v>
      </c>
      <c r="D58" s="18">
        <v>0.01</v>
      </c>
      <c r="E58" s="18">
        <v>0.40600000000000003</v>
      </c>
      <c r="F58" s="75">
        <f t="shared" ref="F58:F71" si="2">(10^($B$10-($C$10/($D$10+273.15+B58))))</f>
        <v>1.8752473862176018</v>
      </c>
      <c r="G58" s="15">
        <f t="shared" ref="G58:G71" si="3">(C58*E58)/(F58*D58)</f>
        <v>21.931932982429224</v>
      </c>
      <c r="I58" s="71">
        <f t="shared" ref="I58:J58" si="4">1-D58</f>
        <v>0.99</v>
      </c>
      <c r="J58" s="3">
        <f t="shared" si="4"/>
        <v>0.59399999999999997</v>
      </c>
      <c r="K58" s="16">
        <f t="shared" ref="K58:K71" si="5">(10^($K$10-($L$10/($M$10+273.15+B58))))</f>
        <v>0.60753245445568427</v>
      </c>
      <c r="L58" s="17">
        <f t="shared" ref="L58:L71" si="6">(C58*J58)/(I58*K58)</f>
        <v>1.0004403806617304</v>
      </c>
      <c r="O58" s="71">
        <f t="shared" ref="O58:O71" si="7">LN(G58/L58)</f>
        <v>3.0875034181164054</v>
      </c>
      <c r="P58" s="3">
        <f t="shared" ref="P58:P71" si="8">ABS(O58)</f>
        <v>3.0875034181164054</v>
      </c>
      <c r="Q58" s="2"/>
      <c r="R58" s="71">
        <f t="shared" ref="R58:R71" si="9">8.314*(273.15+B58)*((D58*LN(G58))+(I58*LN(L58)))</f>
        <v>93.577773944648044</v>
      </c>
      <c r="S58" s="2">
        <f t="shared" ref="S58:S71" si="10">LN(F58)</f>
        <v>0.62874059003520244</v>
      </c>
      <c r="T58" s="3">
        <f t="shared" ref="T58:T71" si="11">LN(K58)</f>
        <v>-0.49834968222206993</v>
      </c>
      <c r="U58" s="2"/>
      <c r="V58" s="71">
        <f t="shared" ref="V58:V71" si="12">8.314*(B58+273.15)*((D58*LN(G58))+(I58*LN(L58)))</f>
        <v>93.577773944648044</v>
      </c>
      <c r="W58" s="2">
        <f t="shared" ref="W58:W71" si="13">(D58*LN(E58/D58))+(I58*LN(J58/I58))</f>
        <v>-0.46867968686225397</v>
      </c>
      <c r="X58" s="2">
        <f t="shared" ref="X58:X71" si="14">(D58*$AA$13)+(I58*$AA$14)</f>
        <v>112.85930570395983</v>
      </c>
      <c r="Y58" s="2">
        <f t="shared" ref="Y58:Y71" si="15">(V58-8.314*(B58+273.15)*W58)/X58</f>
        <v>13.238664500977551</v>
      </c>
      <c r="Z58" s="2">
        <f t="shared" ref="Z58:Z71" si="16">(((($T$6+273.15)*D58*$AA$13)+(($T$7+273.15)*I58*$AA$14))/X58)-(B58+273.15)</f>
        <v>13.453594575947989</v>
      </c>
      <c r="AA58" s="3">
        <f t="shared" ref="AA58:AA71" si="17">Z58/Y58</f>
        <v>1.0162350269511375</v>
      </c>
    </row>
    <row r="59" spans="1:27" ht="15.75" customHeight="1">
      <c r="A59" s="2">
        <f t="shared" si="1"/>
        <v>2.8561366809920965E-3</v>
      </c>
      <c r="B59" s="2">
        <v>76.973299999999995</v>
      </c>
      <c r="C59" s="3">
        <v>1.0130000000000001</v>
      </c>
      <c r="D59" s="2">
        <v>2.5000000000000001E-2</v>
      </c>
      <c r="E59" s="2">
        <v>0.60099999999999998</v>
      </c>
      <c r="F59" s="75">
        <f t="shared" si="2"/>
        <v>1.4291262771646744</v>
      </c>
      <c r="G59" s="15">
        <f t="shared" si="3"/>
        <v>17.040145709387108</v>
      </c>
      <c r="I59" s="71">
        <f t="shared" ref="I59:J59" si="18">1-D59</f>
        <v>0.97499999999999998</v>
      </c>
      <c r="J59" s="3">
        <f t="shared" si="18"/>
        <v>0.39900000000000002</v>
      </c>
      <c r="K59" s="16">
        <f t="shared" si="5"/>
        <v>0.41858817673539511</v>
      </c>
      <c r="L59" s="17">
        <f t="shared" si="6"/>
        <v>0.99035470247603763</v>
      </c>
      <c r="O59" s="71">
        <f t="shared" si="7"/>
        <v>2.8452641870780124</v>
      </c>
      <c r="P59" s="3">
        <f t="shared" si="8"/>
        <v>2.8452641870780124</v>
      </c>
      <c r="Q59" s="2"/>
      <c r="R59" s="71">
        <f t="shared" si="9"/>
        <v>178.84575452070501</v>
      </c>
      <c r="S59" s="2">
        <f t="shared" si="10"/>
        <v>0.35706326254857301</v>
      </c>
      <c r="T59" s="3">
        <f t="shared" si="11"/>
        <v>-0.87086771414840491</v>
      </c>
      <c r="U59" s="2"/>
      <c r="V59" s="71">
        <f t="shared" si="12"/>
        <v>178.84575452070501</v>
      </c>
      <c r="W59" s="2">
        <f t="shared" si="13"/>
        <v>-0.79164617501360879</v>
      </c>
      <c r="X59" s="2">
        <f t="shared" si="14"/>
        <v>112.52437622066496</v>
      </c>
      <c r="Y59" s="2">
        <f t="shared" si="15"/>
        <v>22.068715881096619</v>
      </c>
      <c r="Z59" s="2">
        <f t="shared" si="16"/>
        <v>22.341151957642921</v>
      </c>
      <c r="AA59" s="3">
        <f t="shared" si="17"/>
        <v>1.0123448993595348</v>
      </c>
    </row>
    <row r="60" spans="1:27" ht="15.75" customHeight="1">
      <c r="A60" s="2">
        <f t="shared" si="1"/>
        <v>2.9169486383683755E-3</v>
      </c>
      <c r="B60" s="2">
        <v>69.674000000000035</v>
      </c>
      <c r="C60" s="3">
        <v>1.0130000000000001</v>
      </c>
      <c r="D60" s="2">
        <v>0.05</v>
      </c>
      <c r="E60" s="2">
        <v>0.70799999999999996</v>
      </c>
      <c r="F60" s="75">
        <f t="shared" si="2"/>
        <v>1.1409566220705594</v>
      </c>
      <c r="G60" s="15">
        <f t="shared" si="3"/>
        <v>12.571976640066277</v>
      </c>
      <c r="I60" s="71">
        <f t="shared" ref="I60:J60" si="19">1-D60</f>
        <v>0.95</v>
      </c>
      <c r="J60" s="3">
        <f t="shared" si="19"/>
        <v>0.29200000000000004</v>
      </c>
      <c r="K60" s="16">
        <f t="shared" si="5"/>
        <v>0.30740209686670639</v>
      </c>
      <c r="L60" s="17">
        <f t="shared" si="6"/>
        <v>1.0128890261322048</v>
      </c>
      <c r="O60" s="71">
        <f t="shared" si="7"/>
        <v>2.5186635912973871</v>
      </c>
      <c r="P60" s="3">
        <f t="shared" si="8"/>
        <v>2.5186635912973871</v>
      </c>
      <c r="Q60" s="2"/>
      <c r="R60" s="71">
        <f t="shared" si="9"/>
        <v>395.44169215723804</v>
      </c>
      <c r="S60" s="2">
        <f t="shared" si="10"/>
        <v>0.13186705269061252</v>
      </c>
      <c r="T60" s="3">
        <f t="shared" si="11"/>
        <v>-1.1795986266038785</v>
      </c>
      <c r="U60" s="2"/>
      <c r="V60" s="71">
        <f t="shared" si="12"/>
        <v>395.44169215723804</v>
      </c>
      <c r="W60" s="2">
        <f t="shared" si="13"/>
        <v>-0.9882017187967107</v>
      </c>
      <c r="X60" s="2">
        <f t="shared" si="14"/>
        <v>111.96616041517349</v>
      </c>
      <c r="Y60" s="2">
        <f t="shared" si="15"/>
        <v>28.687707948035609</v>
      </c>
      <c r="Z60" s="2">
        <f t="shared" si="16"/>
        <v>28.948068211511668</v>
      </c>
      <c r="AA60" s="3">
        <f t="shared" si="17"/>
        <v>1.0090756732447106</v>
      </c>
    </row>
    <row r="61" spans="1:27" ht="15.75" customHeight="1">
      <c r="A61" s="2">
        <f t="shared" si="1"/>
        <v>2.9540003072160322E-3</v>
      </c>
      <c r="B61" s="2">
        <v>65.374000000000024</v>
      </c>
      <c r="C61" s="3">
        <v>1.0130000000000001</v>
      </c>
      <c r="D61" s="2">
        <v>7.4999999999999997E-2</v>
      </c>
      <c r="E61" s="2">
        <v>0.76100000000000001</v>
      </c>
      <c r="F61" s="75">
        <f t="shared" si="2"/>
        <v>0.99394774939914343</v>
      </c>
      <c r="G61" s="15">
        <f t="shared" si="3"/>
        <v>10.341160628963534</v>
      </c>
      <c r="I61" s="71">
        <f t="shared" ref="I61:J61" si="20">1-D61</f>
        <v>0.92500000000000004</v>
      </c>
      <c r="J61" s="3">
        <f t="shared" si="20"/>
        <v>0.23899999999999999</v>
      </c>
      <c r="K61" s="16">
        <f t="shared" si="5"/>
        <v>0.25444276414369899</v>
      </c>
      <c r="L61" s="17">
        <f t="shared" si="6"/>
        <v>1.0286686602314958</v>
      </c>
      <c r="O61" s="71">
        <f t="shared" si="7"/>
        <v>2.3078667060163984</v>
      </c>
      <c r="P61" s="3">
        <f t="shared" si="8"/>
        <v>2.3078667060163984</v>
      </c>
      <c r="Q61" s="2"/>
      <c r="R61" s="71">
        <f t="shared" si="9"/>
        <v>566.71248249819405</v>
      </c>
      <c r="S61" s="2">
        <f t="shared" si="10"/>
        <v>-6.0706397040410399E-3</v>
      </c>
      <c r="T61" s="3">
        <f t="shared" si="11"/>
        <v>-1.3686793635939327</v>
      </c>
      <c r="U61" s="2"/>
      <c r="V61" s="71">
        <f t="shared" si="12"/>
        <v>566.71248249819405</v>
      </c>
      <c r="W61" s="2">
        <f t="shared" si="13"/>
        <v>-1.0780445283379427</v>
      </c>
      <c r="X61" s="2">
        <f t="shared" si="14"/>
        <v>111.40794460968202</v>
      </c>
      <c r="Y61" s="2">
        <f t="shared" si="15"/>
        <v>32.321361473981675</v>
      </c>
      <c r="Z61" s="2">
        <f t="shared" si="16"/>
        <v>32.548746009565491</v>
      </c>
      <c r="AA61" s="76">
        <f t="shared" si="17"/>
        <v>1.007035116257923</v>
      </c>
    </row>
    <row r="62" spans="1:27" ht="15.75" customHeight="1">
      <c r="A62" s="2">
        <f t="shared" si="1"/>
        <v>2.9618747482406463E-3</v>
      </c>
      <c r="B62" s="2">
        <v>64.474000000000046</v>
      </c>
      <c r="C62" s="3">
        <v>1.0130000000000001</v>
      </c>
      <c r="D62" s="2">
        <v>8.5000000000000006E-2</v>
      </c>
      <c r="E62" s="2">
        <v>0.77100000000000002</v>
      </c>
      <c r="F62" s="75">
        <f t="shared" si="2"/>
        <v>0.96516368925808793</v>
      </c>
      <c r="G62" s="15">
        <f t="shared" si="3"/>
        <v>9.5201528866218119</v>
      </c>
      <c r="I62" s="71">
        <f t="shared" ref="I62:J62" si="21">1-D62</f>
        <v>0.91500000000000004</v>
      </c>
      <c r="J62" s="3">
        <f t="shared" si="21"/>
        <v>0.22899999999999998</v>
      </c>
      <c r="K62" s="16">
        <f t="shared" si="5"/>
        <v>0.24439739314778247</v>
      </c>
      <c r="L62" s="17">
        <f t="shared" si="6"/>
        <v>1.0373546652479282</v>
      </c>
      <c r="O62" s="71">
        <f t="shared" si="7"/>
        <v>2.2167370265718027</v>
      </c>
      <c r="P62" s="3">
        <f t="shared" si="8"/>
        <v>2.2167370265718027</v>
      </c>
      <c r="Q62" s="2"/>
      <c r="R62" s="71">
        <f t="shared" si="9"/>
        <v>631.84729273977166</v>
      </c>
      <c r="S62" s="2">
        <f t="shared" si="10"/>
        <v>-3.5457565853859542E-2</v>
      </c>
      <c r="T62" s="3">
        <f t="shared" si="11"/>
        <v>-1.4089597180763516</v>
      </c>
      <c r="U62" s="2"/>
      <c r="V62" s="71">
        <f t="shared" si="12"/>
        <v>631.84729273977166</v>
      </c>
      <c r="W62" s="2">
        <f t="shared" si="13"/>
        <v>-1.0800317315237669</v>
      </c>
      <c r="X62" s="2">
        <f t="shared" si="14"/>
        <v>111.18465828748545</v>
      </c>
      <c r="Y62" s="2">
        <f t="shared" si="15"/>
        <v>32.949714741423946</v>
      </c>
      <c r="Z62" s="2">
        <f t="shared" si="16"/>
        <v>33.167050951808278</v>
      </c>
      <c r="AA62" s="3">
        <f t="shared" si="17"/>
        <v>1.0065959967207576</v>
      </c>
    </row>
    <row r="63" spans="1:27" ht="15.75" customHeight="1">
      <c r="A63" s="2">
        <f t="shared" si="1"/>
        <v>2.9618747482406463E-3</v>
      </c>
      <c r="B63" s="2">
        <v>64.474000000000046</v>
      </c>
      <c r="C63" s="3">
        <v>1.0130000000000001</v>
      </c>
      <c r="D63" s="2">
        <v>0.625</v>
      </c>
      <c r="E63" s="2">
        <v>0.77100000000000002</v>
      </c>
      <c r="F63" s="75">
        <f t="shared" si="2"/>
        <v>0.96516368925808793</v>
      </c>
      <c r="G63" s="15">
        <f t="shared" si="3"/>
        <v>1.2947407925805665</v>
      </c>
      <c r="I63" s="71">
        <f t="shared" ref="I63:J63" si="22">1-D63</f>
        <v>0.375</v>
      </c>
      <c r="J63" s="3">
        <f t="shared" si="22"/>
        <v>0.22899999999999998</v>
      </c>
      <c r="K63" s="16">
        <f t="shared" si="5"/>
        <v>0.24439739314778247</v>
      </c>
      <c r="L63" s="17">
        <f t="shared" si="6"/>
        <v>2.5311453832049446</v>
      </c>
      <c r="O63" s="71">
        <f t="shared" si="7"/>
        <v>-0.67036140597939253</v>
      </c>
      <c r="P63" s="3">
        <f t="shared" si="8"/>
        <v>0.67036140597939253</v>
      </c>
      <c r="Q63" s="2"/>
      <c r="R63" s="71">
        <f t="shared" si="9"/>
        <v>1430.7198159819316</v>
      </c>
      <c r="S63" s="2">
        <f t="shared" si="10"/>
        <v>-3.5457565853859542E-2</v>
      </c>
      <c r="T63" s="3">
        <f t="shared" si="11"/>
        <v>-1.4089597180763516</v>
      </c>
      <c r="U63" s="2"/>
      <c r="V63" s="71">
        <f t="shared" si="12"/>
        <v>1430.7198159819316</v>
      </c>
      <c r="W63" s="2">
        <f t="shared" si="13"/>
        <v>-5.3741056014234206E-2</v>
      </c>
      <c r="X63" s="2">
        <f t="shared" si="14"/>
        <v>99.127196888869662</v>
      </c>
      <c r="Y63" s="2">
        <f t="shared" si="15"/>
        <v>15.95496825148679</v>
      </c>
      <c r="Z63" s="2">
        <f t="shared" si="16"/>
        <v>16.07097951707317</v>
      </c>
      <c r="AA63" s="3">
        <f t="shared" si="17"/>
        <v>1.0072711686891367</v>
      </c>
    </row>
    <row r="64" spans="1:27" ht="15.75" customHeight="1">
      <c r="A64" s="2">
        <f t="shared" si="1"/>
        <v>2.9618747482406463E-3</v>
      </c>
      <c r="B64" s="2">
        <v>64.474000000000046</v>
      </c>
      <c r="C64" s="3">
        <v>1.0130000000000001</v>
      </c>
      <c r="D64" s="2">
        <v>0.65</v>
      </c>
      <c r="E64" s="2">
        <v>0.77500000000000002</v>
      </c>
      <c r="F64" s="75">
        <f t="shared" si="2"/>
        <v>0.96516368925808793</v>
      </c>
      <c r="G64" s="15">
        <f t="shared" si="3"/>
        <v>1.2514019184001033</v>
      </c>
      <c r="I64" s="71">
        <f t="shared" ref="I64:J64" si="23">1-D64</f>
        <v>0.35</v>
      </c>
      <c r="J64" s="3">
        <f t="shared" si="23"/>
        <v>0.22499999999999998</v>
      </c>
      <c r="K64" s="16">
        <f t="shared" si="5"/>
        <v>0.24439739314778247</v>
      </c>
      <c r="L64" s="17">
        <f t="shared" si="6"/>
        <v>2.6645713251143754</v>
      </c>
      <c r="O64" s="71">
        <f t="shared" si="7"/>
        <v>-0.75577873347978841</v>
      </c>
      <c r="P64" s="3">
        <f t="shared" si="8"/>
        <v>0.75577873347978841</v>
      </c>
      <c r="Q64" s="2"/>
      <c r="R64" s="71">
        <f t="shared" si="9"/>
        <v>1372.02805058542</v>
      </c>
      <c r="S64" s="2">
        <f t="shared" si="10"/>
        <v>-3.5457565853859542E-2</v>
      </c>
      <c r="T64" s="3">
        <f t="shared" si="11"/>
        <v>-1.4089597180763516</v>
      </c>
      <c r="U64" s="2"/>
      <c r="V64" s="71">
        <f t="shared" si="12"/>
        <v>1372.02805058542</v>
      </c>
      <c r="W64" s="2">
        <f t="shared" si="13"/>
        <v>-4.0312530096282037E-2</v>
      </c>
      <c r="X64" s="2">
        <f t="shared" si="14"/>
        <v>98.568981083378191</v>
      </c>
      <c r="Y64" s="2">
        <f t="shared" si="15"/>
        <v>15.067474022122271</v>
      </c>
      <c r="Z64" s="2">
        <f t="shared" si="16"/>
        <v>15.178193928767143</v>
      </c>
      <c r="AA64" s="3">
        <f t="shared" si="17"/>
        <v>1.0073482726090859</v>
      </c>
    </row>
    <row r="65" spans="1:27" ht="15.75" customHeight="1">
      <c r="A65" s="2">
        <f t="shared" si="1"/>
        <v>2.9636303286073311E-3</v>
      </c>
      <c r="B65" s="2">
        <v>64.274000000000001</v>
      </c>
      <c r="C65" s="3">
        <v>1.0130000000000001</v>
      </c>
      <c r="D65" s="2">
        <v>0.7</v>
      </c>
      <c r="E65" s="2">
        <v>0.78500000000000003</v>
      </c>
      <c r="F65" s="75">
        <f t="shared" si="2"/>
        <v>0.95885759070893972</v>
      </c>
      <c r="G65" s="15">
        <f t="shared" si="3"/>
        <v>1.1847506385356208</v>
      </c>
      <c r="I65" s="71">
        <f t="shared" ref="I65:J65" si="24">1-D65</f>
        <v>0.30000000000000004</v>
      </c>
      <c r="J65" s="3">
        <f t="shared" si="24"/>
        <v>0.21499999999999997</v>
      </c>
      <c r="K65" s="16">
        <f t="shared" si="5"/>
        <v>0.24221132794344882</v>
      </c>
      <c r="L65" s="17">
        <f t="shared" si="6"/>
        <v>2.997313707403622</v>
      </c>
      <c r="O65" s="71">
        <f t="shared" si="7"/>
        <v>-0.9281841358372086</v>
      </c>
      <c r="P65" s="3">
        <f t="shared" si="8"/>
        <v>0.9281841358372086</v>
      </c>
      <c r="Q65" s="2"/>
      <c r="R65" s="71">
        <f t="shared" si="9"/>
        <v>1256.7588308887678</v>
      </c>
      <c r="S65" s="2">
        <f t="shared" si="10"/>
        <v>-4.2012712822195208E-2</v>
      </c>
      <c r="T65" s="3">
        <f t="shared" si="11"/>
        <v>-1.4179446779269467</v>
      </c>
      <c r="U65" s="2"/>
      <c r="V65" s="71">
        <f t="shared" si="12"/>
        <v>1256.7588308887678</v>
      </c>
      <c r="W65" s="2">
        <f t="shared" si="13"/>
        <v>-1.9720966041258961E-2</v>
      </c>
      <c r="X65" s="2">
        <f t="shared" si="14"/>
        <v>97.452549472395248</v>
      </c>
      <c r="Y65" s="2">
        <f t="shared" si="15"/>
        <v>13.463813052726422</v>
      </c>
      <c r="Z65" s="2">
        <f t="shared" si="16"/>
        <v>13.561939079187709</v>
      </c>
      <c r="AA65" s="3">
        <f t="shared" si="17"/>
        <v>1.0072881304929748</v>
      </c>
    </row>
    <row r="66" spans="1:27" ht="15.75" customHeight="1">
      <c r="A66" s="2">
        <f t="shared" si="1"/>
        <v>2.9653879913647901E-3</v>
      </c>
      <c r="B66" s="2">
        <v>64.074000000000012</v>
      </c>
      <c r="C66" s="3">
        <v>1.0130000000000001</v>
      </c>
      <c r="D66" s="2">
        <v>0.75</v>
      </c>
      <c r="E66" s="2">
        <v>0.80100000000000005</v>
      </c>
      <c r="F66" s="75">
        <f t="shared" si="2"/>
        <v>0.95258409350687423</v>
      </c>
      <c r="G66" s="15">
        <f t="shared" si="3"/>
        <v>1.1357359495864738</v>
      </c>
      <c r="I66" s="71">
        <f t="shared" ref="I66:J66" si="25">1-D66</f>
        <v>0.25</v>
      </c>
      <c r="J66" s="3">
        <f t="shared" si="25"/>
        <v>0.19899999999999995</v>
      </c>
      <c r="K66" s="16">
        <f t="shared" si="5"/>
        <v>0.24004185558992075</v>
      </c>
      <c r="L66" s="17">
        <f t="shared" si="6"/>
        <v>3.3591974950299384</v>
      </c>
      <c r="O66" s="71">
        <f t="shared" si="7"/>
        <v>-1.084421250146629</v>
      </c>
      <c r="P66" s="3">
        <f t="shared" si="8"/>
        <v>1.084421250146629</v>
      </c>
      <c r="Q66" s="2"/>
      <c r="R66" s="71">
        <f t="shared" si="9"/>
        <v>1116.9474627576647</v>
      </c>
      <c r="S66" s="2">
        <f t="shared" si="10"/>
        <v>-4.8576888732037103E-2</v>
      </c>
      <c r="T66" s="3">
        <f t="shared" si="11"/>
        <v>-1.4269419725544235</v>
      </c>
      <c r="U66" s="2"/>
      <c r="V66" s="71">
        <f t="shared" si="12"/>
        <v>1116.9474627576647</v>
      </c>
      <c r="W66" s="2">
        <f t="shared" si="13"/>
        <v>-7.6982178809361992E-3</v>
      </c>
      <c r="X66" s="2">
        <f t="shared" si="14"/>
        <v>96.336117861412305</v>
      </c>
      <c r="Y66" s="2">
        <f t="shared" si="15"/>
        <v>11.818317263838287</v>
      </c>
      <c r="Z66" s="2">
        <f t="shared" si="16"/>
        <v>11.903587363496399</v>
      </c>
      <c r="AA66" s="3">
        <f t="shared" si="17"/>
        <v>1.0072150795882779</v>
      </c>
    </row>
    <row r="67" spans="1:27" ht="15.75" customHeight="1">
      <c r="A67" s="2">
        <f t="shared" si="1"/>
        <v>2.9671477402202812E-3</v>
      </c>
      <c r="B67" s="2">
        <v>63.874000000000024</v>
      </c>
      <c r="C67" s="3">
        <v>1.0130000000000001</v>
      </c>
      <c r="D67" s="2">
        <v>0.8</v>
      </c>
      <c r="E67" s="2">
        <v>0.81899999999999995</v>
      </c>
      <c r="F67" s="75">
        <f t="shared" si="2"/>
        <v>0.94634307960104402</v>
      </c>
      <c r="G67" s="15">
        <f t="shared" si="3"/>
        <v>1.0958591787211034</v>
      </c>
      <c r="I67" s="71">
        <f t="shared" ref="I67:J67" si="26">1-D67</f>
        <v>0.19999999999999996</v>
      </c>
      <c r="J67" s="3">
        <f t="shared" si="26"/>
        <v>0.18100000000000005</v>
      </c>
      <c r="K67" s="16">
        <f t="shared" si="5"/>
        <v>0.23788887469934319</v>
      </c>
      <c r="L67" s="17">
        <f t="shared" si="6"/>
        <v>3.853753149064485</v>
      </c>
      <c r="O67" s="71">
        <f t="shared" si="7"/>
        <v>-1.2575088236584169</v>
      </c>
      <c r="P67" s="3">
        <f t="shared" si="8"/>
        <v>1.2575088236584169</v>
      </c>
      <c r="Q67" s="2"/>
      <c r="R67" s="71">
        <f t="shared" si="9"/>
        <v>961.20538008972778</v>
      </c>
      <c r="S67" s="2">
        <f t="shared" si="10"/>
        <v>-5.5150112250692891E-2</v>
      </c>
      <c r="T67" s="3">
        <f t="shared" si="11"/>
        <v>-1.4359516273764621</v>
      </c>
      <c r="U67" s="2"/>
      <c r="V67" s="71">
        <f t="shared" si="12"/>
        <v>961.20538008972778</v>
      </c>
      <c r="W67" s="2">
        <f t="shared" si="13"/>
        <v>-1.1861821083284201E-3</v>
      </c>
      <c r="X67" s="2">
        <f t="shared" si="14"/>
        <v>95.219686250429362</v>
      </c>
      <c r="Y67" s="2">
        <f t="shared" si="15"/>
        <v>10.129513351067192</v>
      </c>
      <c r="Z67" s="2">
        <f t="shared" si="16"/>
        <v>10.201658049906598</v>
      </c>
      <c r="AA67" s="3">
        <f t="shared" si="17"/>
        <v>1.0071222275285125</v>
      </c>
    </row>
    <row r="68" spans="1:27" ht="15.75" customHeight="1">
      <c r="A68" s="2">
        <f t="shared" si="1"/>
        <v>2.9680283980957132E-3</v>
      </c>
      <c r="B68" s="2">
        <v>63.774000000000001</v>
      </c>
      <c r="C68" s="3">
        <v>1.0130000000000001</v>
      </c>
      <c r="D68" s="2">
        <v>0.84</v>
      </c>
      <c r="E68" s="2">
        <v>0.84</v>
      </c>
      <c r="F68" s="75">
        <f t="shared" si="2"/>
        <v>0.94323471704662054</v>
      </c>
      <c r="G68" s="15">
        <f t="shared" si="3"/>
        <v>1.0739638625387147</v>
      </c>
      <c r="I68" s="71">
        <f t="shared" ref="I68:J68" si="27">1-D68</f>
        <v>0.16000000000000003</v>
      </c>
      <c r="J68" s="3">
        <f t="shared" si="27"/>
        <v>0.16000000000000003</v>
      </c>
      <c r="K68" s="16">
        <f t="shared" si="5"/>
        <v>0.23681853699136349</v>
      </c>
      <c r="L68" s="17">
        <f t="shared" si="6"/>
        <v>4.2775367708522882</v>
      </c>
      <c r="O68" s="71">
        <f t="shared" si="7"/>
        <v>-1.3820209751116335</v>
      </c>
      <c r="P68" s="3">
        <f t="shared" si="8"/>
        <v>1.3820209751116335</v>
      </c>
      <c r="Q68" s="2"/>
      <c r="R68" s="71">
        <f t="shared" si="9"/>
        <v>819.29009189314934</v>
      </c>
      <c r="S68" s="2">
        <f t="shared" si="10"/>
        <v>-5.8440122710938923E-2</v>
      </c>
      <c r="T68" s="3">
        <f t="shared" si="11"/>
        <v>-1.4404610978225725</v>
      </c>
      <c r="U68" s="2"/>
      <c r="V68" s="71">
        <f t="shared" si="12"/>
        <v>819.29009189314934</v>
      </c>
      <c r="W68" s="2">
        <f t="shared" si="13"/>
        <v>0</v>
      </c>
      <c r="X68" s="2">
        <f t="shared" si="14"/>
        <v>94.326540961643019</v>
      </c>
      <c r="Y68" s="2">
        <f t="shared" si="15"/>
        <v>8.6856793808044515</v>
      </c>
      <c r="Z68" s="2">
        <f t="shared" si="16"/>
        <v>8.7476989232377491</v>
      </c>
      <c r="AA68" s="3">
        <f t="shared" si="17"/>
        <v>1.0071404365409069</v>
      </c>
    </row>
    <row r="69" spans="1:27" ht="15.75" customHeight="1">
      <c r="A69" s="2">
        <f t="shared" si="1"/>
        <v>2.9671477402202812E-3</v>
      </c>
      <c r="B69" s="2">
        <v>63.874000000000024</v>
      </c>
      <c r="C69" s="3">
        <v>1.0130000000000001</v>
      </c>
      <c r="D69" s="2">
        <v>0.875</v>
      </c>
      <c r="E69" s="2">
        <v>0.85899999999999999</v>
      </c>
      <c r="F69" s="75">
        <f t="shared" si="2"/>
        <v>0.94634307960104402</v>
      </c>
      <c r="G69" s="15">
        <f t="shared" si="3"/>
        <v>1.0508626235718017</v>
      </c>
      <c r="I69" s="71">
        <f t="shared" ref="I69:J69" si="28">1-D69</f>
        <v>0.125</v>
      </c>
      <c r="J69" s="3">
        <f t="shared" si="28"/>
        <v>0.14100000000000001</v>
      </c>
      <c r="K69" s="16">
        <f t="shared" si="5"/>
        <v>0.23788887469934319</v>
      </c>
      <c r="L69" s="17">
        <f t="shared" si="6"/>
        <v>4.8033519913201523</v>
      </c>
      <c r="O69" s="71">
        <f t="shared" si="7"/>
        <v>-1.5197026325749956</v>
      </c>
      <c r="P69" s="3">
        <f t="shared" si="8"/>
        <v>1.5197026325749956</v>
      </c>
      <c r="Q69" s="2"/>
      <c r="R69" s="71">
        <f t="shared" si="9"/>
        <v>671.29111578175468</v>
      </c>
      <c r="S69" s="2">
        <f t="shared" si="10"/>
        <v>-5.5150112250692891E-2</v>
      </c>
      <c r="T69" s="3">
        <f t="shared" si="11"/>
        <v>-1.4359516273764621</v>
      </c>
      <c r="U69" s="2"/>
      <c r="V69" s="71">
        <f t="shared" si="12"/>
        <v>671.29111578175468</v>
      </c>
      <c r="W69" s="2">
        <f t="shared" si="13"/>
        <v>-1.0923246922058261E-3</v>
      </c>
      <c r="X69" s="2">
        <f t="shared" si="14"/>
        <v>93.545038833954962</v>
      </c>
      <c r="Y69" s="2">
        <f t="shared" si="15"/>
        <v>7.2088465313624424</v>
      </c>
      <c r="Z69" s="2">
        <f t="shared" si="16"/>
        <v>7.2636430231029294</v>
      </c>
      <c r="AA69" s="3">
        <f t="shared" si="17"/>
        <v>1.0076012842695559</v>
      </c>
    </row>
    <row r="70" spans="1:27" ht="15.75" customHeight="1">
      <c r="A70" s="2">
        <f t="shared" si="1"/>
        <v>2.9662676047982344E-3</v>
      </c>
      <c r="B70" s="2">
        <v>63.974000000000046</v>
      </c>
      <c r="C70" s="3">
        <v>1.0130000000000001</v>
      </c>
      <c r="D70" s="2">
        <v>0.9</v>
      </c>
      <c r="E70" s="2">
        <v>0.877</v>
      </c>
      <c r="F70" s="75">
        <f t="shared" si="2"/>
        <v>0.94945953351250001</v>
      </c>
      <c r="G70" s="15">
        <f t="shared" si="3"/>
        <v>1.0396569704981815</v>
      </c>
      <c r="I70" s="71">
        <f t="shared" ref="I70:J70" si="29">1-D70</f>
        <v>9.9999999999999978E-2</v>
      </c>
      <c r="J70" s="3">
        <f t="shared" si="29"/>
        <v>0.123</v>
      </c>
      <c r="K70" s="16">
        <f t="shared" si="5"/>
        <v>0.23896331003101001</v>
      </c>
      <c r="L70" s="17">
        <f t="shared" si="6"/>
        <v>5.2141477276922119</v>
      </c>
      <c r="O70" s="71">
        <f t="shared" si="7"/>
        <v>-1.6124848253146975</v>
      </c>
      <c r="P70" s="3">
        <f t="shared" si="8"/>
        <v>1.6124848253146975</v>
      </c>
      <c r="Q70" s="2"/>
      <c r="R70" s="71">
        <f t="shared" si="9"/>
        <v>560.96023868046132</v>
      </c>
      <c r="S70" s="2">
        <f t="shared" si="10"/>
        <v>-5.1862368371544475E-2</v>
      </c>
      <c r="T70" s="3">
        <f t="shared" si="11"/>
        <v>-1.4314452533497881</v>
      </c>
      <c r="U70" s="2"/>
      <c r="V70" s="71">
        <f t="shared" si="12"/>
        <v>560.96023868046132</v>
      </c>
      <c r="W70" s="2">
        <f t="shared" si="13"/>
        <v>-2.5975769184823153E-3</v>
      </c>
      <c r="X70" s="2">
        <f t="shared" si="14"/>
        <v>92.98682302846349</v>
      </c>
      <c r="Y70" s="2">
        <f t="shared" si="15"/>
        <v>6.1109825658703034</v>
      </c>
      <c r="Z70" s="2">
        <f t="shared" si="16"/>
        <v>6.1607881384359189</v>
      </c>
      <c r="AA70" s="3">
        <f t="shared" si="17"/>
        <v>1.0081501742197365</v>
      </c>
    </row>
    <row r="71" spans="1:27" ht="15.75" customHeight="1">
      <c r="A71" s="2">
        <f t="shared" si="1"/>
        <v>2.9618747482406463E-3</v>
      </c>
      <c r="B71" s="2">
        <v>64.474000000000046</v>
      </c>
      <c r="C71" s="3">
        <v>1.0130000000000001</v>
      </c>
      <c r="D71" s="2">
        <v>0.95</v>
      </c>
      <c r="E71" s="2">
        <v>0.92800000000000005</v>
      </c>
      <c r="F71" s="75">
        <f t="shared" si="2"/>
        <v>0.96516368925808793</v>
      </c>
      <c r="G71" s="15">
        <f t="shared" si="3"/>
        <v>1.0252572321615516</v>
      </c>
      <c r="I71" s="71">
        <f t="shared" ref="I71:J71" si="30">1-D71</f>
        <v>5.0000000000000044E-2</v>
      </c>
      <c r="J71" s="3">
        <f t="shared" si="30"/>
        <v>7.1999999999999953E-2</v>
      </c>
      <c r="K71" s="16">
        <f t="shared" si="5"/>
        <v>0.24439739314778247</v>
      </c>
      <c r="L71" s="17">
        <f t="shared" si="6"/>
        <v>5.9686397682561925</v>
      </c>
      <c r="O71" s="71">
        <f t="shared" si="7"/>
        <v>-1.7615755176187855</v>
      </c>
      <c r="P71" s="3">
        <f t="shared" si="8"/>
        <v>1.7615755176187855</v>
      </c>
      <c r="Q71" s="2"/>
      <c r="R71" s="71">
        <f t="shared" si="9"/>
        <v>317.25430964710023</v>
      </c>
      <c r="S71" s="2">
        <f t="shared" si="10"/>
        <v>-3.5457565853859542E-2</v>
      </c>
      <c r="T71" s="3">
        <f t="shared" si="11"/>
        <v>-1.4089597180763516</v>
      </c>
      <c r="U71" s="2"/>
      <c r="V71" s="71">
        <f t="shared" si="12"/>
        <v>317.25430964710023</v>
      </c>
      <c r="W71" s="2">
        <f t="shared" si="13"/>
        <v>-4.0265835385711844E-3</v>
      </c>
      <c r="X71" s="2">
        <f t="shared" si="14"/>
        <v>91.870391417480548</v>
      </c>
      <c r="Y71" s="2">
        <f t="shared" si="15"/>
        <v>3.5763094994189126</v>
      </c>
      <c r="Z71" s="2">
        <f t="shared" si="16"/>
        <v>3.6185175508491625</v>
      </c>
      <c r="AA71" s="3">
        <f t="shared" si="17"/>
        <v>1.0118021249103601</v>
      </c>
    </row>
    <row r="72" spans="1:27" ht="15.75" customHeight="1">
      <c r="B72" s="2"/>
      <c r="C72" s="3"/>
      <c r="D72" s="2"/>
      <c r="E72" s="2"/>
      <c r="F72" s="75"/>
      <c r="G72" s="15"/>
      <c r="I72" s="71"/>
      <c r="J72" s="3"/>
      <c r="K72" s="16"/>
      <c r="L72" s="17"/>
      <c r="O72" s="71"/>
      <c r="P72" s="3"/>
      <c r="Q72" s="2"/>
      <c r="R72" s="71"/>
      <c r="S72" s="2"/>
      <c r="T72" s="3"/>
      <c r="U72" s="2"/>
      <c r="V72" s="71"/>
      <c r="W72" s="2"/>
      <c r="X72" s="2"/>
      <c r="Y72" s="2"/>
      <c r="Z72" s="2"/>
      <c r="AA72" s="3"/>
    </row>
    <row r="73" spans="1:27" ht="15.75" customHeight="1">
      <c r="A73" s="2" t="s">
        <v>91</v>
      </c>
      <c r="B73" s="2">
        <f>COUNTA(B58:B71)</f>
        <v>14</v>
      </c>
      <c r="C73" s="3"/>
      <c r="D73" s="2"/>
      <c r="E73" s="2"/>
      <c r="F73" s="75"/>
      <c r="G73" s="15"/>
      <c r="I73" s="71"/>
      <c r="J73" s="3"/>
      <c r="K73" s="16"/>
      <c r="L73" s="17"/>
      <c r="O73" s="71"/>
      <c r="P73" s="3"/>
      <c r="Q73" s="2"/>
      <c r="R73" s="71"/>
      <c r="S73" s="2"/>
      <c r="T73" s="3"/>
      <c r="U73" s="2"/>
      <c r="V73" s="71"/>
      <c r="W73" s="2"/>
      <c r="X73" s="2"/>
      <c r="Y73" s="2"/>
      <c r="Z73" s="2"/>
      <c r="AA73" s="3"/>
    </row>
    <row r="74" spans="1:27" ht="15.75" customHeight="1">
      <c r="A74" s="2" t="s">
        <v>92</v>
      </c>
      <c r="B74" s="2">
        <f>MAX(B58:B71)-MIN(B58:B71)</f>
        <v>22.499000000000024</v>
      </c>
      <c r="C74" s="3"/>
      <c r="D74" s="2"/>
      <c r="E74" s="2"/>
      <c r="F74" s="75"/>
      <c r="G74" s="15"/>
      <c r="I74" s="71"/>
      <c r="J74" s="3"/>
      <c r="K74" s="16"/>
      <c r="L74" s="17"/>
      <c r="O74" s="71"/>
      <c r="P74" s="3"/>
      <c r="Q74" s="2"/>
      <c r="R74" s="71"/>
      <c r="S74" s="2"/>
      <c r="T74" s="3"/>
      <c r="U74" s="2"/>
      <c r="V74" s="71"/>
      <c r="W74" s="2"/>
      <c r="X74" s="2"/>
      <c r="Y74" s="2"/>
      <c r="Z74" s="2"/>
      <c r="AA74" s="3"/>
    </row>
    <row r="75" spans="1:27" ht="15.75" customHeight="1">
      <c r="A75" t="s">
        <v>93</v>
      </c>
      <c r="B75" s="3">
        <f>PRODUCT(D58:D71)</f>
        <v>8.5444934326171878E-9</v>
      </c>
      <c r="C75" s="3"/>
      <c r="D75" s="2"/>
      <c r="E75" s="2"/>
      <c r="F75" s="75"/>
      <c r="G75" s="15"/>
      <c r="I75" s="71"/>
      <c r="J75" s="3"/>
      <c r="K75" s="16"/>
      <c r="L75" s="17"/>
      <c r="O75" s="71"/>
      <c r="P75" s="3"/>
      <c r="Q75" s="2"/>
      <c r="R75" s="71"/>
      <c r="S75" s="2"/>
      <c r="T75" s="3"/>
      <c r="U75" s="2"/>
      <c r="V75" s="71"/>
      <c r="W75" s="2"/>
      <c r="X75" s="2"/>
      <c r="Y75" s="2"/>
      <c r="Z75" s="2"/>
      <c r="AA75" s="3"/>
    </row>
    <row r="76" spans="1:27" ht="15.75" customHeight="1">
      <c r="A76" t="s">
        <v>94</v>
      </c>
      <c r="B76" s="90">
        <f>SUM(D58:D71)</f>
        <v>7.335</v>
      </c>
      <c r="C76" s="3"/>
      <c r="D76" s="2"/>
      <c r="E76" s="2"/>
      <c r="F76" s="75"/>
      <c r="G76" s="15"/>
      <c r="I76" s="71"/>
      <c r="J76" s="3"/>
      <c r="K76" s="16"/>
      <c r="L76" s="17"/>
      <c r="O76" s="71"/>
      <c r="P76" s="3"/>
      <c r="Q76" s="2"/>
      <c r="R76" s="71"/>
      <c r="S76" s="2"/>
      <c r="T76" s="3"/>
      <c r="U76" s="2"/>
      <c r="V76" s="71"/>
      <c r="W76" s="2"/>
      <c r="X76" s="2"/>
      <c r="Y76" s="2"/>
      <c r="Z76" s="2"/>
      <c r="AA76" s="3"/>
    </row>
    <row r="77" spans="1:27" ht="15.75" customHeight="1">
      <c r="A77" t="s">
        <v>95</v>
      </c>
      <c r="B77">
        <f>_xlfn.STDEV.S(D58:D71)</f>
        <v>0.37849996733781266</v>
      </c>
      <c r="C77" s="3"/>
      <c r="D77" s="2"/>
      <c r="E77" s="2"/>
      <c r="F77" s="75"/>
      <c r="G77" s="15"/>
      <c r="I77" s="71"/>
      <c r="J77" s="3"/>
      <c r="K77" s="16"/>
      <c r="L77" s="17"/>
      <c r="O77" s="71"/>
      <c r="P77" s="3"/>
      <c r="Q77" s="2"/>
      <c r="R77" s="71"/>
      <c r="S77" s="2"/>
      <c r="T77" s="3"/>
      <c r="U77" s="2"/>
      <c r="V77" s="71"/>
      <c r="W77" s="2"/>
      <c r="X77" s="2"/>
      <c r="Y77" s="2"/>
      <c r="Z77" s="2"/>
      <c r="AA77" s="3"/>
    </row>
    <row r="78" spans="1:27" ht="15.75" customHeight="1">
      <c r="C78" s="3"/>
      <c r="D78" s="2"/>
      <c r="E78" s="2"/>
      <c r="F78" s="75"/>
      <c r="G78" s="15"/>
      <c r="I78" s="71"/>
      <c r="J78" s="3"/>
      <c r="K78" s="16"/>
      <c r="L78" s="17"/>
      <c r="O78" s="71"/>
      <c r="P78" s="3"/>
      <c r="Q78" s="2"/>
      <c r="R78" s="71"/>
      <c r="S78" s="2"/>
      <c r="T78" s="3"/>
      <c r="U78" s="2"/>
      <c r="V78" s="71"/>
      <c r="W78" s="2"/>
      <c r="X78" s="2"/>
      <c r="Y78" s="2"/>
      <c r="Z78" s="2"/>
      <c r="AA78" s="3"/>
    </row>
    <row r="79" spans="1:27" ht="15.75" customHeight="1">
      <c r="A79" t="s">
        <v>96</v>
      </c>
      <c r="B79">
        <f>PRODUCT(E58:E71)</f>
        <v>1.8316182946498442E-2</v>
      </c>
      <c r="C79" s="3"/>
      <c r="D79" s="2"/>
      <c r="E79" s="2"/>
      <c r="F79" s="75"/>
      <c r="G79" s="15"/>
      <c r="I79" s="71"/>
      <c r="J79" s="3"/>
      <c r="K79" s="16"/>
      <c r="L79" s="17"/>
      <c r="O79" s="71"/>
      <c r="P79" s="3"/>
      <c r="Q79" s="2"/>
      <c r="R79" s="71"/>
      <c r="S79" s="2"/>
      <c r="T79" s="3"/>
      <c r="U79" s="2"/>
      <c r="V79" s="71"/>
      <c r="W79" s="2"/>
      <c r="X79" s="2"/>
      <c r="Y79" s="2"/>
      <c r="Z79" s="2"/>
      <c r="AA79" s="3"/>
    </row>
    <row r="80" spans="1:27" ht="15.75" customHeight="1">
      <c r="A80" t="s">
        <v>97</v>
      </c>
      <c r="B80" s="91">
        <f>SUM(E58:E71)</f>
        <v>10.702000000000002</v>
      </c>
      <c r="C80" s="3"/>
      <c r="D80" s="2"/>
      <c r="E80" s="2"/>
      <c r="F80" s="75"/>
      <c r="G80" s="15"/>
      <c r="I80" s="71"/>
      <c r="J80" s="3"/>
      <c r="K80" s="16"/>
      <c r="L80" s="17"/>
      <c r="O80" s="71"/>
      <c r="P80" s="3"/>
      <c r="Q80" s="2"/>
      <c r="R80" s="71"/>
      <c r="S80" s="2"/>
      <c r="T80" s="3"/>
      <c r="U80" s="2"/>
      <c r="V80" s="71"/>
      <c r="W80" s="2"/>
      <c r="X80" s="2"/>
      <c r="Y80" s="2"/>
      <c r="Z80" s="2"/>
      <c r="AA80" s="3"/>
    </row>
    <row r="81" spans="1:27" ht="15.75" customHeight="1">
      <c r="A81" t="s">
        <v>98</v>
      </c>
      <c r="B81">
        <f>_xlfn.STDEV.S(E58:E71)</f>
        <v>0.12931637666871462</v>
      </c>
      <c r="C81" s="3"/>
      <c r="D81" s="2"/>
      <c r="E81" s="2"/>
      <c r="F81" s="75"/>
      <c r="G81" s="15"/>
      <c r="I81" s="71"/>
      <c r="J81" s="3"/>
      <c r="K81" s="16"/>
      <c r="L81" s="17"/>
      <c r="O81" s="71"/>
      <c r="P81" s="3"/>
      <c r="Q81" s="2"/>
      <c r="R81" s="71"/>
      <c r="S81" s="2"/>
      <c r="T81" s="3"/>
      <c r="U81" s="2"/>
      <c r="V81" s="71"/>
      <c r="W81" s="2"/>
      <c r="X81" s="2"/>
      <c r="Y81" s="2"/>
      <c r="Z81" s="2"/>
      <c r="AA81" s="3"/>
    </row>
    <row r="82" spans="1:27" ht="15.75" customHeight="1">
      <c r="B82" s="2"/>
      <c r="C82" s="3"/>
      <c r="D82" s="2"/>
      <c r="E82" s="2"/>
      <c r="F82" s="75"/>
      <c r="G82" s="15"/>
      <c r="I82" s="71"/>
      <c r="J82" s="3"/>
      <c r="K82" s="16"/>
      <c r="L82" s="17"/>
      <c r="O82" s="71"/>
      <c r="P82" s="3"/>
      <c r="Q82" s="2"/>
      <c r="R82" s="71"/>
      <c r="S82" s="2"/>
      <c r="T82" s="3"/>
      <c r="U82" s="2"/>
      <c r="V82" s="71"/>
      <c r="W82" s="2"/>
      <c r="X82" s="2"/>
      <c r="Y82" s="2"/>
      <c r="Z82" s="2"/>
      <c r="AA82" s="3"/>
    </row>
    <row r="83" spans="1:27" ht="15.75" customHeight="1">
      <c r="B83" s="2"/>
      <c r="C83" s="3"/>
      <c r="D83" s="2"/>
      <c r="E83" s="2"/>
      <c r="F83" s="75"/>
      <c r="G83" s="15"/>
      <c r="I83" s="71"/>
      <c r="J83" s="3"/>
      <c r="K83" s="16"/>
      <c r="L83" s="17"/>
      <c r="O83" s="71"/>
      <c r="P83" s="3"/>
      <c r="Q83" s="2"/>
      <c r="R83" s="71"/>
      <c r="S83" s="2"/>
      <c r="T83" s="3"/>
      <c r="U83" s="2"/>
      <c r="V83" s="71"/>
      <c r="W83" s="2"/>
      <c r="X83" s="2"/>
      <c r="Y83" s="2"/>
      <c r="Z83" s="2"/>
      <c r="AA83" s="3"/>
    </row>
    <row r="84" spans="1:27" ht="15.75" customHeight="1">
      <c r="B84" s="2"/>
      <c r="C84" s="3"/>
      <c r="D84" s="2"/>
      <c r="E84" s="2"/>
      <c r="F84" s="75"/>
      <c r="G84" s="15"/>
      <c r="I84" s="71"/>
      <c r="J84" s="3"/>
      <c r="K84" s="16"/>
      <c r="L84" s="17"/>
      <c r="O84" s="71"/>
      <c r="P84" s="3"/>
      <c r="Q84" s="2"/>
      <c r="R84" s="71"/>
      <c r="S84" s="2"/>
      <c r="T84" s="3"/>
      <c r="U84" s="2"/>
      <c r="V84" s="71"/>
      <c r="W84" s="2"/>
      <c r="X84" s="2"/>
      <c r="Y84" s="2"/>
      <c r="Z84" s="2"/>
      <c r="AA84" s="3"/>
    </row>
    <row r="85" spans="1:27" ht="15.75" customHeight="1">
      <c r="B85" s="2"/>
      <c r="C85" s="3"/>
      <c r="D85" s="2"/>
      <c r="E85" s="2"/>
      <c r="F85" s="75"/>
      <c r="G85" s="15"/>
      <c r="I85" s="71"/>
      <c r="J85" s="3"/>
      <c r="K85" s="16"/>
      <c r="L85" s="17"/>
      <c r="O85" s="71"/>
      <c r="P85" s="3"/>
      <c r="Q85" s="2"/>
      <c r="R85" s="71"/>
      <c r="S85" s="2"/>
      <c r="T85" s="3"/>
      <c r="U85" s="2"/>
      <c r="V85" s="71"/>
      <c r="W85" s="2"/>
      <c r="X85" s="2"/>
      <c r="Y85" s="2"/>
      <c r="Z85" s="2"/>
      <c r="AA85" s="3"/>
    </row>
    <row r="86" spans="1:27" ht="15.75" customHeight="1">
      <c r="B86" s="2"/>
      <c r="C86" s="3"/>
      <c r="D86" s="2"/>
      <c r="E86" s="2"/>
      <c r="F86" s="75"/>
      <c r="G86" s="15"/>
      <c r="I86" s="71"/>
      <c r="J86" s="3"/>
      <c r="K86" s="16"/>
      <c r="L86" s="17"/>
      <c r="O86" s="71"/>
      <c r="P86" s="3"/>
      <c r="Q86" s="2"/>
      <c r="R86" s="71"/>
      <c r="S86" s="2"/>
      <c r="T86" s="3"/>
      <c r="U86" s="2"/>
      <c r="V86" s="71"/>
      <c r="W86" s="2"/>
      <c r="X86" s="2"/>
      <c r="Y86" s="2"/>
      <c r="Z86" s="2"/>
      <c r="AA86" s="3"/>
    </row>
    <row r="87" spans="1:27" ht="15.75" customHeight="1">
      <c r="B87" s="2"/>
      <c r="C87" s="3"/>
      <c r="D87" s="2"/>
      <c r="E87" s="2"/>
      <c r="F87" s="75"/>
      <c r="G87" s="15"/>
      <c r="I87" s="71"/>
      <c r="J87" s="3"/>
      <c r="K87" s="16"/>
      <c r="L87" s="17"/>
      <c r="O87" s="71"/>
      <c r="P87" s="3"/>
      <c r="Q87" s="2"/>
      <c r="R87" s="71"/>
      <c r="S87" s="2"/>
      <c r="T87" s="3"/>
      <c r="U87" s="2"/>
      <c r="V87" s="71"/>
      <c r="W87" s="2"/>
      <c r="X87" s="2"/>
      <c r="Y87" s="2"/>
      <c r="Z87" s="2"/>
      <c r="AA87" s="3"/>
    </row>
    <row r="88" spans="1:27" ht="15.75" customHeight="1">
      <c r="B88" s="2"/>
      <c r="C88" s="3"/>
      <c r="D88" s="2"/>
      <c r="E88" s="2"/>
      <c r="F88" s="75"/>
      <c r="G88" s="15"/>
      <c r="I88" s="71"/>
      <c r="J88" s="3"/>
      <c r="K88" s="16"/>
      <c r="L88" s="17"/>
      <c r="O88" s="71"/>
      <c r="P88" s="3"/>
      <c r="Q88" s="2"/>
      <c r="R88" s="71"/>
      <c r="S88" s="2"/>
      <c r="T88" s="3"/>
      <c r="U88" s="2"/>
      <c r="V88" s="71"/>
      <c r="W88" s="2"/>
      <c r="X88" s="2"/>
      <c r="Y88" s="2"/>
      <c r="Z88" s="2"/>
      <c r="AA88" s="3"/>
    </row>
    <row r="89" spans="1:27" ht="15.75" customHeight="1">
      <c r="B89" s="2"/>
      <c r="C89" s="3"/>
      <c r="D89" s="2"/>
      <c r="E89" s="2"/>
      <c r="F89" s="75"/>
      <c r="G89" s="15"/>
      <c r="I89" s="71"/>
      <c r="J89" s="3"/>
      <c r="K89" s="16"/>
      <c r="L89" s="17"/>
      <c r="O89" s="71"/>
      <c r="P89" s="3"/>
      <c r="Q89" s="2"/>
      <c r="R89" s="71"/>
      <c r="S89" s="2"/>
      <c r="T89" s="3"/>
      <c r="U89" s="2"/>
      <c r="V89" s="71"/>
      <c r="W89" s="2"/>
      <c r="X89" s="2"/>
      <c r="Y89" s="2"/>
      <c r="Z89" s="2"/>
      <c r="AA89" s="3"/>
    </row>
    <row r="90" spans="1:27" ht="15.75" customHeight="1">
      <c r="B90" s="2"/>
      <c r="C90" s="3"/>
      <c r="D90" s="2"/>
      <c r="E90" s="2"/>
      <c r="F90" s="75"/>
      <c r="G90" s="15"/>
      <c r="I90" s="71"/>
      <c r="J90" s="3"/>
      <c r="K90" s="16"/>
      <c r="L90" s="17"/>
      <c r="O90" s="71"/>
      <c r="P90" s="3"/>
      <c r="Q90" s="2"/>
      <c r="R90" s="71"/>
      <c r="S90" s="2"/>
      <c r="T90" s="3"/>
      <c r="U90" s="2"/>
      <c r="V90" s="71"/>
      <c r="W90" s="2"/>
      <c r="X90" s="2"/>
      <c r="Y90" s="2"/>
      <c r="Z90" s="2"/>
      <c r="AA90" s="3"/>
    </row>
    <row r="91" spans="1:27" ht="15.75" customHeight="1">
      <c r="B91" s="2"/>
      <c r="C91" s="3"/>
      <c r="D91" s="2"/>
      <c r="E91" s="2"/>
      <c r="F91" s="75"/>
      <c r="G91" s="15"/>
      <c r="I91" s="71"/>
      <c r="J91" s="3"/>
      <c r="K91" s="16"/>
      <c r="L91" s="17"/>
      <c r="O91" s="71"/>
      <c r="P91" s="3"/>
      <c r="Q91" s="2"/>
      <c r="R91" s="71"/>
      <c r="S91" s="2"/>
      <c r="T91" s="3"/>
      <c r="U91" s="2"/>
      <c r="V91" s="71"/>
      <c r="W91" s="2"/>
      <c r="X91" s="2"/>
      <c r="Y91" s="2"/>
      <c r="Z91" s="2"/>
      <c r="AA91" s="3"/>
    </row>
    <row r="92" spans="1:27" ht="15.75" customHeight="1">
      <c r="B92" s="2"/>
      <c r="C92" s="3"/>
      <c r="D92" s="2"/>
      <c r="E92" s="2"/>
      <c r="F92" s="75"/>
      <c r="G92" s="15"/>
      <c r="I92" s="71"/>
      <c r="J92" s="3"/>
      <c r="K92" s="16"/>
      <c r="L92" s="17"/>
      <c r="O92" s="71"/>
      <c r="P92" s="3"/>
      <c r="Q92" s="2"/>
      <c r="R92" s="71"/>
      <c r="S92" s="2"/>
      <c r="T92" s="3"/>
      <c r="U92" s="2"/>
      <c r="V92" s="71"/>
      <c r="W92" s="2"/>
      <c r="X92" s="2"/>
      <c r="Y92" s="2"/>
      <c r="Z92" s="2"/>
      <c r="AA92" s="3"/>
    </row>
    <row r="93" spans="1:27" ht="15.75" customHeight="1">
      <c r="B93" s="2"/>
      <c r="C93" s="3"/>
      <c r="D93" s="2"/>
      <c r="E93" s="2"/>
      <c r="F93" s="75"/>
      <c r="G93" s="15"/>
      <c r="I93" s="71"/>
      <c r="J93" s="3"/>
      <c r="K93" s="16"/>
      <c r="L93" s="17"/>
      <c r="O93" s="71"/>
      <c r="P93" s="3"/>
      <c r="Q93" s="2"/>
      <c r="R93" s="71"/>
      <c r="S93" s="2"/>
      <c r="T93" s="3"/>
      <c r="U93" s="2"/>
      <c r="V93" s="71"/>
      <c r="W93" s="2"/>
      <c r="X93" s="2"/>
      <c r="Y93" s="2"/>
      <c r="Z93" s="2"/>
      <c r="AA93" s="3"/>
    </row>
    <row r="94" spans="1:27" ht="15.75" customHeight="1">
      <c r="B94" s="2"/>
      <c r="C94" s="3"/>
      <c r="D94" s="2"/>
      <c r="E94" s="2"/>
      <c r="F94" s="75"/>
      <c r="G94" s="15"/>
      <c r="I94" s="71"/>
      <c r="J94" s="3"/>
      <c r="K94" s="16"/>
      <c r="L94" s="17"/>
      <c r="O94" s="71"/>
      <c r="P94" s="3"/>
      <c r="Q94" s="2"/>
      <c r="R94" s="71"/>
      <c r="S94" s="2"/>
      <c r="T94" s="3"/>
      <c r="U94" s="2"/>
      <c r="V94" s="71"/>
      <c r="W94" s="2"/>
      <c r="X94" s="2"/>
      <c r="Y94" s="2"/>
      <c r="Z94" s="2"/>
      <c r="AA94" s="3"/>
    </row>
    <row r="95" spans="1:27" ht="15.75" customHeight="1">
      <c r="B95" s="2"/>
      <c r="C95" s="3"/>
      <c r="D95" s="2"/>
      <c r="E95" s="2"/>
      <c r="F95" s="75"/>
      <c r="G95" s="15"/>
      <c r="I95" s="71"/>
      <c r="J95" s="3"/>
      <c r="K95" s="16"/>
      <c r="L95" s="17"/>
      <c r="O95" s="71"/>
      <c r="P95" s="3"/>
      <c r="Q95" s="2"/>
      <c r="R95" s="71"/>
      <c r="S95" s="2"/>
      <c r="T95" s="3"/>
      <c r="U95" s="2"/>
      <c r="V95" s="71"/>
      <c r="W95" s="2"/>
      <c r="X95" s="2"/>
      <c r="Y95" s="2"/>
      <c r="Z95" s="2"/>
      <c r="AA95" s="3"/>
    </row>
    <row r="96" spans="1:27" ht="15.75" customHeight="1">
      <c r="B96" s="2"/>
      <c r="C96" s="3"/>
      <c r="D96" s="2"/>
      <c r="E96" s="2"/>
      <c r="F96" s="75"/>
      <c r="G96" s="15"/>
      <c r="I96" s="71"/>
      <c r="J96" s="3"/>
      <c r="K96" s="16"/>
      <c r="L96" s="17"/>
      <c r="O96" s="71"/>
      <c r="P96" s="3"/>
      <c r="Q96" s="2"/>
      <c r="R96" s="71"/>
      <c r="S96" s="2"/>
      <c r="T96" s="3"/>
      <c r="U96" s="2"/>
      <c r="V96" s="71"/>
      <c r="W96" s="2"/>
      <c r="X96" s="2"/>
      <c r="Y96" s="2"/>
      <c r="Z96" s="2"/>
      <c r="AA96" s="3"/>
    </row>
    <row r="97" spans="2:27" ht="15.75" customHeight="1">
      <c r="B97" s="2"/>
      <c r="C97" s="3"/>
      <c r="D97" s="2"/>
      <c r="E97" s="2"/>
      <c r="F97" s="75"/>
      <c r="G97" s="15"/>
      <c r="I97" s="71"/>
      <c r="J97" s="3"/>
      <c r="K97" s="16"/>
      <c r="L97" s="17"/>
      <c r="O97" s="71"/>
      <c r="P97" s="3"/>
      <c r="Q97" s="2"/>
      <c r="R97" s="71"/>
      <c r="S97" s="2"/>
      <c r="T97" s="3"/>
      <c r="U97" s="2"/>
      <c r="V97" s="71"/>
      <c r="W97" s="2"/>
      <c r="X97" s="2"/>
      <c r="Y97" s="2"/>
      <c r="Z97" s="2"/>
      <c r="AA97" s="3"/>
    </row>
    <row r="98" spans="2:27" ht="15.75" customHeight="1">
      <c r="B98" s="2"/>
      <c r="C98" s="3"/>
      <c r="D98" s="2"/>
      <c r="E98" s="2"/>
      <c r="F98" s="75"/>
      <c r="G98" s="15"/>
      <c r="I98" s="71"/>
      <c r="J98" s="3"/>
      <c r="K98" s="16"/>
      <c r="L98" s="17"/>
      <c r="O98" s="71"/>
      <c r="P98" s="3"/>
      <c r="Q98" s="2"/>
      <c r="R98" s="71"/>
      <c r="S98" s="2"/>
      <c r="T98" s="3"/>
      <c r="U98" s="2"/>
      <c r="V98" s="71"/>
      <c r="W98" s="2"/>
      <c r="X98" s="2"/>
      <c r="Y98" s="2"/>
      <c r="Z98" s="2"/>
      <c r="AA98" s="3"/>
    </row>
    <row r="99" spans="2:27" ht="15.75" customHeight="1">
      <c r="B99" s="2"/>
      <c r="C99" s="3"/>
      <c r="D99" s="2"/>
      <c r="E99" s="2"/>
      <c r="F99" s="75"/>
      <c r="G99" s="15"/>
      <c r="I99" s="71"/>
      <c r="J99" s="3"/>
      <c r="K99" s="16"/>
      <c r="L99" s="17"/>
      <c r="O99" s="71"/>
      <c r="P99" s="3"/>
      <c r="Q99" s="2"/>
      <c r="R99" s="71"/>
      <c r="S99" s="2"/>
      <c r="T99" s="3"/>
      <c r="U99" s="2"/>
      <c r="V99" s="71"/>
      <c r="W99" s="2"/>
      <c r="X99" s="2"/>
      <c r="Y99" s="2"/>
      <c r="Z99" s="2"/>
      <c r="AA99" s="3"/>
    </row>
    <row r="100" spans="2:27" ht="15.75" customHeight="1">
      <c r="B100" s="2"/>
      <c r="C100" s="3"/>
      <c r="D100" s="2"/>
      <c r="E100" s="2"/>
      <c r="F100" s="75"/>
      <c r="G100" s="15"/>
      <c r="I100" s="71"/>
      <c r="J100" s="3"/>
      <c r="K100" s="16"/>
      <c r="L100" s="17"/>
      <c r="O100" s="71"/>
      <c r="P100" s="3"/>
      <c r="Q100" s="2"/>
      <c r="R100" s="71"/>
      <c r="S100" s="2"/>
      <c r="T100" s="3"/>
      <c r="U100" s="2"/>
      <c r="V100" s="71"/>
      <c r="W100" s="2"/>
      <c r="X100" s="2"/>
      <c r="Y100" s="2"/>
      <c r="Z100" s="2"/>
      <c r="AA100" s="3"/>
    </row>
    <row r="101" spans="2:27" ht="15.75" customHeight="1">
      <c r="B101" s="2"/>
      <c r="C101" s="3"/>
      <c r="D101" s="2"/>
      <c r="E101" s="2"/>
      <c r="F101" s="75"/>
      <c r="G101" s="15"/>
      <c r="I101" s="71"/>
      <c r="J101" s="3"/>
      <c r="K101" s="16"/>
      <c r="L101" s="17"/>
      <c r="O101" s="71"/>
      <c r="P101" s="3"/>
      <c r="Q101" s="2"/>
      <c r="R101" s="71"/>
      <c r="S101" s="2"/>
      <c r="T101" s="3"/>
      <c r="U101" s="2"/>
      <c r="V101" s="71"/>
      <c r="W101" s="2"/>
      <c r="X101" s="2"/>
      <c r="Y101" s="2"/>
      <c r="Z101" s="2"/>
      <c r="AA101" s="3"/>
    </row>
    <row r="102" spans="2:27" ht="15.75" customHeight="1">
      <c r="B102" s="2"/>
      <c r="C102" s="3"/>
      <c r="D102" s="2"/>
      <c r="E102" s="2"/>
      <c r="F102" s="75"/>
      <c r="G102" s="15"/>
      <c r="I102" s="71"/>
      <c r="J102" s="3"/>
      <c r="K102" s="16"/>
      <c r="L102" s="17"/>
      <c r="O102" s="71"/>
      <c r="P102" s="3"/>
      <c r="Q102" s="2"/>
      <c r="R102" s="71"/>
      <c r="S102" s="2"/>
      <c r="T102" s="3"/>
      <c r="U102" s="2"/>
      <c r="V102" s="71"/>
      <c r="W102" s="2"/>
      <c r="X102" s="2"/>
      <c r="Y102" s="2"/>
      <c r="Z102" s="2"/>
      <c r="AA102" s="3"/>
    </row>
    <row r="103" spans="2:27" ht="15.75" customHeight="1">
      <c r="B103" s="2"/>
      <c r="C103" s="3"/>
      <c r="D103" s="2"/>
      <c r="E103" s="2"/>
      <c r="F103" s="75"/>
      <c r="G103" s="15"/>
      <c r="I103" s="71"/>
      <c r="J103" s="3"/>
      <c r="K103" s="16"/>
      <c r="L103" s="17"/>
      <c r="O103" s="71"/>
      <c r="P103" s="3"/>
      <c r="Q103" s="2"/>
      <c r="R103" s="71"/>
      <c r="S103" s="2"/>
      <c r="T103" s="3"/>
      <c r="U103" s="2"/>
      <c r="V103" s="71"/>
      <c r="W103" s="2"/>
      <c r="X103" s="2"/>
      <c r="Y103" s="2"/>
      <c r="Z103" s="2"/>
      <c r="AA103" s="3"/>
    </row>
    <row r="104" spans="2:27" ht="15.75" customHeight="1">
      <c r="B104" s="2"/>
      <c r="C104" s="3"/>
      <c r="D104" s="2"/>
      <c r="E104" s="2"/>
      <c r="F104" s="75"/>
      <c r="G104" s="15"/>
      <c r="I104" s="71"/>
      <c r="J104" s="3"/>
      <c r="K104" s="16"/>
      <c r="L104" s="17"/>
      <c r="O104" s="71"/>
      <c r="P104" s="3"/>
      <c r="Q104" s="2"/>
      <c r="R104" s="71"/>
      <c r="S104" s="2"/>
      <c r="T104" s="3"/>
      <c r="U104" s="2"/>
      <c r="V104" s="71"/>
      <c r="W104" s="2"/>
      <c r="X104" s="2"/>
      <c r="Y104" s="2"/>
      <c r="Z104" s="2"/>
      <c r="AA104" s="3"/>
    </row>
    <row r="105" spans="2:27" ht="15.75" customHeight="1">
      <c r="B105" s="2"/>
      <c r="C105" s="3"/>
      <c r="D105" s="2"/>
      <c r="E105" s="2"/>
      <c r="F105" s="75"/>
      <c r="G105" s="15"/>
      <c r="I105" s="71"/>
      <c r="J105" s="3"/>
      <c r="K105" s="16"/>
      <c r="L105" s="17"/>
      <c r="O105" s="71"/>
      <c r="P105" s="3"/>
      <c r="Q105" s="2"/>
      <c r="R105" s="71"/>
      <c r="S105" s="2"/>
      <c r="T105" s="3"/>
      <c r="U105" s="2"/>
      <c r="V105" s="71"/>
      <c r="W105" s="2"/>
      <c r="X105" s="2"/>
      <c r="Y105" s="2"/>
      <c r="Z105" s="2"/>
      <c r="AA105" s="3"/>
    </row>
    <row r="106" spans="2:27" ht="15.75" customHeight="1">
      <c r="B106" s="2"/>
      <c r="C106" s="3"/>
      <c r="D106" s="2"/>
      <c r="E106" s="2"/>
      <c r="F106" s="75"/>
      <c r="G106" s="15"/>
      <c r="I106" s="71"/>
      <c r="J106" s="3"/>
      <c r="K106" s="16"/>
      <c r="L106" s="17"/>
      <c r="O106" s="71"/>
      <c r="P106" s="3"/>
      <c r="Q106" s="2"/>
      <c r="R106" s="71"/>
      <c r="S106" s="2"/>
      <c r="T106" s="3"/>
      <c r="U106" s="2"/>
      <c r="V106" s="71"/>
      <c r="W106" s="2"/>
      <c r="X106" s="2"/>
      <c r="Y106" s="2"/>
      <c r="Z106" s="2"/>
      <c r="AA106" s="3"/>
    </row>
    <row r="107" spans="2:27" ht="15.75" customHeight="1">
      <c r="B107" s="2"/>
      <c r="C107" s="3"/>
      <c r="D107" s="2"/>
      <c r="E107" s="2"/>
      <c r="F107" s="75"/>
      <c r="G107" s="15"/>
      <c r="I107" s="71"/>
      <c r="J107" s="3"/>
      <c r="K107" s="16"/>
      <c r="L107" s="17"/>
      <c r="O107" s="71"/>
      <c r="P107" s="3"/>
      <c r="Q107" s="2"/>
      <c r="R107" s="71"/>
      <c r="S107" s="2"/>
      <c r="T107" s="3"/>
      <c r="U107" s="2"/>
      <c r="V107" s="71"/>
      <c r="W107" s="2"/>
      <c r="X107" s="2"/>
      <c r="Y107" s="2"/>
      <c r="Z107" s="2"/>
      <c r="AA107" s="3"/>
    </row>
    <row r="108" spans="2:27" ht="15.75" customHeight="1">
      <c r="B108" s="2"/>
      <c r="C108" s="3"/>
      <c r="D108" s="2"/>
      <c r="E108" s="2"/>
      <c r="F108" s="75"/>
      <c r="G108" s="15"/>
      <c r="I108" s="71"/>
      <c r="J108" s="3"/>
      <c r="K108" s="16"/>
      <c r="L108" s="17"/>
      <c r="O108" s="71"/>
      <c r="P108" s="3"/>
      <c r="Q108" s="2"/>
      <c r="R108" s="71"/>
      <c r="S108" s="2"/>
      <c r="T108" s="3"/>
      <c r="U108" s="2"/>
      <c r="V108" s="71"/>
      <c r="W108" s="2"/>
      <c r="X108" s="2"/>
      <c r="Y108" s="2"/>
      <c r="Z108" s="2"/>
      <c r="AA108" s="3"/>
    </row>
    <row r="109" spans="2:27" ht="15.75" customHeight="1">
      <c r="B109" s="2"/>
      <c r="C109" s="3"/>
      <c r="D109" s="2"/>
      <c r="E109" s="2"/>
      <c r="F109" s="75"/>
      <c r="G109" s="15"/>
      <c r="I109" s="71"/>
      <c r="J109" s="3"/>
      <c r="K109" s="16"/>
      <c r="L109" s="17"/>
      <c r="O109" s="71"/>
      <c r="P109" s="3"/>
      <c r="Q109" s="2"/>
      <c r="R109" s="71"/>
      <c r="S109" s="2"/>
      <c r="T109" s="3"/>
      <c r="U109" s="2"/>
      <c r="V109" s="71"/>
      <c r="W109" s="2"/>
      <c r="X109" s="2"/>
      <c r="Y109" s="2"/>
      <c r="Z109" s="2"/>
      <c r="AA109" s="3"/>
    </row>
    <row r="110" spans="2:27" ht="15.75" customHeight="1">
      <c r="B110" s="2"/>
      <c r="C110" s="3"/>
      <c r="D110" s="2"/>
      <c r="E110" s="2"/>
      <c r="F110" s="75"/>
      <c r="G110" s="15"/>
      <c r="I110" s="71"/>
      <c r="J110" s="3"/>
      <c r="K110" s="16"/>
      <c r="L110" s="17"/>
      <c r="O110" s="71"/>
      <c r="P110" s="3"/>
      <c r="Q110" s="2"/>
      <c r="R110" s="71"/>
      <c r="S110" s="2"/>
      <c r="T110" s="3"/>
      <c r="U110" s="2"/>
      <c r="V110" s="71"/>
      <c r="W110" s="2"/>
      <c r="X110" s="2"/>
      <c r="Y110" s="2"/>
      <c r="Z110" s="2"/>
      <c r="AA110" s="3"/>
    </row>
    <row r="111" spans="2:27" ht="15.75" customHeight="1">
      <c r="B111" s="2"/>
      <c r="C111" s="3"/>
      <c r="D111" s="2"/>
      <c r="E111" s="2"/>
      <c r="F111" s="75"/>
      <c r="G111" s="15"/>
      <c r="I111" s="71"/>
      <c r="J111" s="3"/>
      <c r="K111" s="16"/>
      <c r="L111" s="17"/>
      <c r="O111" s="71"/>
      <c r="P111" s="3"/>
      <c r="Q111" s="2"/>
      <c r="R111" s="71"/>
      <c r="S111" s="2"/>
      <c r="T111" s="3"/>
      <c r="U111" s="2"/>
      <c r="V111" s="71"/>
      <c r="W111" s="2"/>
      <c r="X111" s="2"/>
      <c r="Y111" s="2"/>
      <c r="Z111" s="2"/>
      <c r="AA111" s="3"/>
    </row>
    <row r="112" spans="2:27" ht="15.75" customHeight="1">
      <c r="B112" s="2"/>
      <c r="C112" s="3"/>
      <c r="D112" s="2"/>
      <c r="E112" s="2"/>
      <c r="F112" s="75"/>
      <c r="G112" s="15"/>
      <c r="I112" s="71"/>
      <c r="J112" s="3"/>
      <c r="K112" s="16"/>
      <c r="L112" s="17"/>
      <c r="O112" s="71"/>
      <c r="P112" s="3"/>
      <c r="Q112" s="2"/>
      <c r="R112" s="71"/>
      <c r="S112" s="2"/>
      <c r="T112" s="3"/>
      <c r="U112" s="2"/>
      <c r="V112" s="71"/>
      <c r="W112" s="2"/>
      <c r="X112" s="2"/>
      <c r="Y112" s="2"/>
      <c r="Z112" s="2"/>
      <c r="AA112" s="3"/>
    </row>
    <row r="113" spans="2:27" ht="15.75" customHeight="1">
      <c r="B113" s="2"/>
      <c r="C113" s="3"/>
      <c r="D113" s="2"/>
      <c r="E113" s="2"/>
      <c r="F113" s="75"/>
      <c r="G113" s="15"/>
      <c r="I113" s="71"/>
      <c r="J113" s="3"/>
      <c r="K113" s="16"/>
      <c r="L113" s="17"/>
      <c r="O113" s="71"/>
      <c r="P113" s="3"/>
      <c r="Q113" s="2"/>
      <c r="R113" s="71"/>
      <c r="S113" s="2"/>
      <c r="T113" s="3"/>
      <c r="U113" s="2"/>
      <c r="V113" s="71"/>
      <c r="W113" s="2"/>
      <c r="X113" s="2"/>
      <c r="Y113" s="2"/>
      <c r="Z113" s="2"/>
      <c r="AA113" s="3"/>
    </row>
    <row r="114" spans="2:27" ht="15.75" customHeight="1">
      <c r="B114" s="2"/>
      <c r="C114" s="3"/>
      <c r="D114" s="2"/>
      <c r="E114" s="2"/>
      <c r="F114" s="75"/>
      <c r="G114" s="15"/>
      <c r="I114" s="71"/>
      <c r="J114" s="3"/>
      <c r="K114" s="16"/>
      <c r="L114" s="17"/>
      <c r="O114" s="71"/>
      <c r="P114" s="3"/>
      <c r="Q114" s="2"/>
      <c r="R114" s="71"/>
      <c r="S114" s="2"/>
      <c r="T114" s="3"/>
      <c r="U114" s="2"/>
      <c r="V114" s="71"/>
      <c r="W114" s="2"/>
      <c r="X114" s="2"/>
      <c r="Y114" s="2"/>
      <c r="Z114" s="2"/>
      <c r="AA114" s="3"/>
    </row>
    <row r="115" spans="2:27" ht="15.75" customHeight="1">
      <c r="B115" s="2"/>
      <c r="C115" s="3"/>
      <c r="D115" s="2"/>
      <c r="E115" s="2"/>
      <c r="F115" s="75"/>
      <c r="G115" s="15"/>
      <c r="I115" s="71"/>
      <c r="J115" s="3"/>
      <c r="K115" s="16"/>
      <c r="L115" s="17"/>
      <c r="O115" s="71"/>
      <c r="P115" s="3"/>
      <c r="Q115" s="2"/>
      <c r="R115" s="71"/>
      <c r="S115" s="2"/>
      <c r="T115" s="3"/>
      <c r="U115" s="2"/>
      <c r="V115" s="71"/>
      <c r="W115" s="2"/>
      <c r="X115" s="2"/>
      <c r="Y115" s="2"/>
      <c r="Z115" s="2"/>
      <c r="AA115" s="3"/>
    </row>
    <row r="116" spans="2:27" ht="15.75" customHeight="1">
      <c r="B116" s="2"/>
      <c r="C116" s="3"/>
      <c r="D116" s="2"/>
      <c r="E116" s="2"/>
      <c r="F116" s="75"/>
      <c r="G116" s="15"/>
      <c r="I116" s="71"/>
      <c r="J116" s="3"/>
      <c r="K116" s="16"/>
      <c r="L116" s="17"/>
      <c r="O116" s="71"/>
      <c r="P116" s="3"/>
      <c r="Q116" s="2"/>
      <c r="R116" s="71"/>
      <c r="S116" s="2"/>
      <c r="T116" s="3"/>
      <c r="U116" s="2"/>
      <c r="V116" s="71"/>
      <c r="W116" s="2"/>
      <c r="X116" s="2"/>
      <c r="Y116" s="2"/>
      <c r="Z116" s="2"/>
      <c r="AA116" s="3"/>
    </row>
    <row r="117" spans="2:27" ht="15.75" customHeight="1">
      <c r="B117" s="2"/>
      <c r="C117" s="3"/>
      <c r="D117" s="2"/>
      <c r="E117" s="2"/>
      <c r="F117" s="75"/>
      <c r="G117" s="15"/>
      <c r="I117" s="71"/>
      <c r="J117" s="3"/>
      <c r="K117" s="16"/>
      <c r="L117" s="17"/>
      <c r="O117" s="71"/>
      <c r="P117" s="3"/>
      <c r="Q117" s="2"/>
      <c r="R117" s="71"/>
      <c r="S117" s="2"/>
      <c r="T117" s="3"/>
      <c r="U117" s="2"/>
      <c r="V117" s="71"/>
      <c r="W117" s="2"/>
      <c r="X117" s="2"/>
      <c r="Y117" s="2"/>
      <c r="Z117" s="2"/>
      <c r="AA117" s="3"/>
    </row>
    <row r="118" spans="2:27" ht="15.75" customHeight="1">
      <c r="B118" s="2"/>
      <c r="C118" s="3"/>
      <c r="D118" s="2"/>
      <c r="E118" s="2"/>
      <c r="F118" s="75"/>
      <c r="G118" s="15"/>
      <c r="I118" s="71"/>
      <c r="J118" s="3"/>
      <c r="K118" s="16"/>
      <c r="L118" s="17"/>
      <c r="O118" s="71"/>
      <c r="P118" s="3"/>
      <c r="Q118" s="2"/>
      <c r="R118" s="71"/>
      <c r="S118" s="2"/>
      <c r="T118" s="3"/>
      <c r="U118" s="2"/>
      <c r="V118" s="71"/>
      <c r="W118" s="2"/>
      <c r="X118" s="2"/>
      <c r="Y118" s="2"/>
      <c r="Z118" s="2"/>
      <c r="AA118" s="3"/>
    </row>
    <row r="119" spans="2:27" ht="15.75" customHeight="1">
      <c r="B119" s="2"/>
      <c r="C119" s="3"/>
      <c r="D119" s="2"/>
      <c r="E119" s="2"/>
      <c r="F119" s="75"/>
      <c r="G119" s="15"/>
      <c r="I119" s="71"/>
      <c r="J119" s="3"/>
      <c r="K119" s="16"/>
      <c r="L119" s="17"/>
      <c r="O119" s="71"/>
      <c r="P119" s="3"/>
      <c r="Q119" s="2"/>
      <c r="R119" s="71"/>
      <c r="S119" s="2"/>
      <c r="T119" s="3"/>
      <c r="U119" s="2"/>
      <c r="V119" s="71"/>
      <c r="W119" s="2"/>
      <c r="X119" s="2"/>
      <c r="Y119" s="2"/>
      <c r="Z119" s="2"/>
      <c r="AA119" s="3"/>
    </row>
    <row r="120" spans="2:27" ht="15.75" customHeight="1">
      <c r="B120" s="2"/>
      <c r="C120" s="3"/>
      <c r="D120" s="2"/>
      <c r="E120" s="2"/>
      <c r="F120" s="75"/>
      <c r="G120" s="15"/>
      <c r="I120" s="71"/>
      <c r="J120" s="3"/>
      <c r="K120" s="16"/>
      <c r="L120" s="17"/>
      <c r="O120" s="71"/>
      <c r="P120" s="3"/>
      <c r="Q120" s="2"/>
      <c r="R120" s="71"/>
      <c r="S120" s="2"/>
      <c r="T120" s="3"/>
      <c r="U120" s="2"/>
      <c r="V120" s="71"/>
      <c r="W120" s="2"/>
      <c r="X120" s="2"/>
      <c r="Y120" s="2"/>
      <c r="Z120" s="2"/>
      <c r="AA120" s="3"/>
    </row>
    <row r="121" spans="2:27" ht="15.75" customHeight="1">
      <c r="B121" s="2"/>
      <c r="C121" s="3"/>
      <c r="D121" s="2"/>
      <c r="E121" s="2"/>
      <c r="F121" s="75"/>
      <c r="G121" s="15"/>
      <c r="I121" s="71"/>
      <c r="J121" s="3"/>
      <c r="K121" s="16"/>
      <c r="L121" s="17"/>
      <c r="O121" s="71"/>
      <c r="P121" s="3"/>
      <c r="Q121" s="2"/>
      <c r="R121" s="71"/>
      <c r="S121" s="2"/>
      <c r="T121" s="3"/>
      <c r="U121" s="2"/>
      <c r="V121" s="71"/>
      <c r="W121" s="2"/>
      <c r="X121" s="2"/>
      <c r="Y121" s="2"/>
      <c r="Z121" s="2"/>
      <c r="AA121" s="3"/>
    </row>
    <row r="122" spans="2:27" ht="15.75" customHeight="1">
      <c r="B122" s="2"/>
      <c r="C122" s="3"/>
      <c r="D122" s="2"/>
      <c r="E122" s="2"/>
      <c r="F122" s="75"/>
      <c r="G122" s="15"/>
      <c r="I122" s="71"/>
      <c r="J122" s="3"/>
      <c r="K122" s="16"/>
      <c r="L122" s="17"/>
      <c r="O122" s="71"/>
      <c r="P122" s="3"/>
      <c r="Q122" s="2"/>
      <c r="R122" s="71"/>
      <c r="S122" s="2"/>
      <c r="T122" s="3"/>
      <c r="U122" s="2"/>
      <c r="V122" s="71"/>
      <c r="W122" s="2"/>
      <c r="X122" s="2"/>
      <c r="Y122" s="2"/>
      <c r="Z122" s="2"/>
      <c r="AA122" s="3"/>
    </row>
    <row r="123" spans="2:27" ht="15.75" customHeight="1">
      <c r="B123" s="2"/>
      <c r="C123" s="3"/>
      <c r="D123" s="2"/>
      <c r="E123" s="2"/>
      <c r="F123" s="75"/>
      <c r="G123" s="15"/>
      <c r="I123" s="71"/>
      <c r="J123" s="3"/>
      <c r="K123" s="16"/>
      <c r="L123" s="17"/>
      <c r="O123" s="71"/>
      <c r="P123" s="3"/>
      <c r="Q123" s="2"/>
      <c r="R123" s="71"/>
      <c r="S123" s="2"/>
      <c r="T123" s="3"/>
      <c r="U123" s="2"/>
      <c r="V123" s="71"/>
      <c r="W123" s="2"/>
      <c r="X123" s="2"/>
      <c r="Y123" s="2"/>
      <c r="Z123" s="2"/>
      <c r="AA123" s="3"/>
    </row>
    <row r="124" spans="2:27" ht="15.75" customHeight="1">
      <c r="B124" s="2"/>
      <c r="C124" s="3"/>
      <c r="D124" s="2"/>
      <c r="E124" s="2"/>
      <c r="F124" s="75"/>
      <c r="G124" s="15"/>
      <c r="I124" s="71"/>
      <c r="J124" s="3"/>
      <c r="K124" s="16"/>
      <c r="L124" s="17"/>
      <c r="O124" s="71"/>
      <c r="P124" s="3"/>
      <c r="Q124" s="2"/>
      <c r="R124" s="71"/>
      <c r="S124" s="2"/>
      <c r="T124" s="3"/>
      <c r="U124" s="2"/>
      <c r="V124" s="71"/>
      <c r="W124" s="2"/>
      <c r="X124" s="2"/>
      <c r="Y124" s="2"/>
      <c r="Z124" s="2"/>
      <c r="AA124" s="3"/>
    </row>
    <row r="125" spans="2:27" ht="15.75" customHeight="1">
      <c r="B125" s="2"/>
      <c r="C125" s="3"/>
      <c r="D125" s="2"/>
      <c r="E125" s="2"/>
      <c r="F125" s="75"/>
      <c r="G125" s="15"/>
      <c r="I125" s="71"/>
      <c r="J125" s="3"/>
      <c r="K125" s="16"/>
      <c r="L125" s="17"/>
      <c r="O125" s="71"/>
      <c r="P125" s="3"/>
      <c r="Q125" s="2"/>
      <c r="R125" s="71"/>
      <c r="S125" s="2"/>
      <c r="T125" s="3"/>
      <c r="U125" s="2"/>
      <c r="V125" s="71"/>
      <c r="W125" s="2"/>
      <c r="X125" s="2"/>
      <c r="Y125" s="2"/>
      <c r="Z125" s="2"/>
      <c r="AA125" s="3"/>
    </row>
    <row r="126" spans="2:27" ht="15.75" customHeight="1">
      <c r="B126" s="2"/>
      <c r="C126" s="3"/>
      <c r="D126" s="2"/>
      <c r="E126" s="2"/>
      <c r="F126" s="75"/>
      <c r="G126" s="15"/>
      <c r="I126" s="71"/>
      <c r="J126" s="3"/>
      <c r="K126" s="16"/>
      <c r="L126" s="17"/>
      <c r="O126" s="71"/>
      <c r="P126" s="3"/>
      <c r="Q126" s="2"/>
      <c r="R126" s="71"/>
      <c r="S126" s="2"/>
      <c r="T126" s="3"/>
      <c r="U126" s="2"/>
      <c r="V126" s="71"/>
      <c r="W126" s="2"/>
      <c r="X126" s="2"/>
      <c r="Y126" s="2"/>
      <c r="Z126" s="2"/>
      <c r="AA126" s="3"/>
    </row>
    <row r="127" spans="2:27" ht="15.75" customHeight="1">
      <c r="B127" s="2"/>
      <c r="C127" s="3"/>
      <c r="D127" s="2"/>
      <c r="E127" s="2"/>
      <c r="F127" s="75"/>
      <c r="G127" s="15"/>
      <c r="I127" s="71"/>
      <c r="J127" s="3"/>
      <c r="K127" s="16"/>
      <c r="L127" s="17"/>
      <c r="O127" s="71"/>
      <c r="P127" s="3"/>
      <c r="Q127" s="2"/>
      <c r="R127" s="71"/>
      <c r="S127" s="2"/>
      <c r="T127" s="3"/>
      <c r="U127" s="2"/>
      <c r="V127" s="71"/>
      <c r="W127" s="2"/>
      <c r="X127" s="2"/>
      <c r="Y127" s="2"/>
      <c r="Z127" s="2"/>
      <c r="AA127" s="3"/>
    </row>
    <row r="128" spans="2:27" ht="15.75" customHeight="1">
      <c r="B128" s="2"/>
      <c r="C128" s="3"/>
      <c r="D128" s="2"/>
      <c r="E128" s="2"/>
      <c r="F128" s="75"/>
      <c r="G128" s="15"/>
      <c r="I128" s="71"/>
      <c r="J128" s="3"/>
      <c r="K128" s="16"/>
      <c r="L128" s="17"/>
      <c r="O128" s="71"/>
      <c r="P128" s="3"/>
      <c r="Q128" s="2"/>
      <c r="R128" s="71"/>
      <c r="S128" s="2"/>
      <c r="T128" s="3"/>
      <c r="U128" s="2"/>
      <c r="V128" s="71"/>
      <c r="W128" s="2"/>
      <c r="X128" s="2"/>
      <c r="Y128" s="2"/>
      <c r="Z128" s="2"/>
      <c r="AA128" s="3"/>
    </row>
    <row r="129" spans="2:27" ht="15.75" customHeight="1">
      <c r="B129" s="2"/>
      <c r="C129" s="3"/>
      <c r="D129" s="2"/>
      <c r="E129" s="2"/>
      <c r="F129" s="75"/>
      <c r="G129" s="15"/>
      <c r="I129" s="71"/>
      <c r="J129" s="3"/>
      <c r="K129" s="16"/>
      <c r="L129" s="17"/>
      <c r="O129" s="71"/>
      <c r="P129" s="3"/>
      <c r="Q129" s="2"/>
      <c r="R129" s="71"/>
      <c r="S129" s="2"/>
      <c r="T129" s="3"/>
      <c r="U129" s="2"/>
      <c r="V129" s="71"/>
      <c r="W129" s="2"/>
      <c r="X129" s="2"/>
      <c r="Y129" s="2"/>
      <c r="Z129" s="2"/>
      <c r="AA129" s="3"/>
    </row>
    <row r="130" spans="2:27" ht="15.75" customHeight="1">
      <c r="B130" s="2"/>
      <c r="C130" s="3"/>
      <c r="D130" s="2"/>
      <c r="E130" s="2"/>
      <c r="F130" s="75"/>
      <c r="G130" s="15"/>
      <c r="I130" s="71"/>
      <c r="J130" s="3"/>
      <c r="K130" s="16"/>
      <c r="L130" s="17"/>
      <c r="O130" s="71"/>
      <c r="P130" s="3"/>
      <c r="Q130" s="2"/>
      <c r="R130" s="71"/>
      <c r="S130" s="2"/>
      <c r="T130" s="3"/>
      <c r="U130" s="2"/>
      <c r="V130" s="71"/>
      <c r="W130" s="2"/>
      <c r="X130" s="2"/>
      <c r="Y130" s="2"/>
      <c r="Z130" s="2"/>
      <c r="AA130" s="3"/>
    </row>
    <row r="131" spans="2:27" ht="15.75" customHeight="1">
      <c r="B131" s="2"/>
      <c r="C131" s="3"/>
      <c r="D131" s="2"/>
      <c r="E131" s="2"/>
      <c r="F131" s="75"/>
      <c r="G131" s="15"/>
      <c r="I131" s="71"/>
      <c r="J131" s="3"/>
      <c r="K131" s="16"/>
      <c r="L131" s="17"/>
      <c r="O131" s="71"/>
      <c r="P131" s="3"/>
      <c r="Q131" s="2"/>
      <c r="R131" s="71"/>
      <c r="S131" s="2"/>
      <c r="T131" s="3"/>
      <c r="U131" s="2"/>
      <c r="V131" s="71"/>
      <c r="W131" s="2"/>
      <c r="X131" s="2"/>
      <c r="Y131" s="2"/>
      <c r="Z131" s="2"/>
      <c r="AA131" s="3"/>
    </row>
    <row r="132" spans="2:27" ht="15.75" customHeight="1">
      <c r="B132" s="2"/>
      <c r="C132" s="3"/>
      <c r="D132" s="2"/>
      <c r="E132" s="2"/>
      <c r="F132" s="75"/>
      <c r="G132" s="15"/>
      <c r="I132" s="71"/>
      <c r="J132" s="3"/>
      <c r="K132" s="16"/>
      <c r="L132" s="17"/>
      <c r="O132" s="71"/>
      <c r="P132" s="3"/>
      <c r="Q132" s="2"/>
      <c r="R132" s="71"/>
      <c r="S132" s="2"/>
      <c r="T132" s="3"/>
      <c r="U132" s="2"/>
      <c r="V132" s="71"/>
      <c r="W132" s="2"/>
      <c r="X132" s="2"/>
      <c r="Y132" s="2"/>
      <c r="Z132" s="2"/>
      <c r="AA132" s="3"/>
    </row>
    <row r="133" spans="2:27" ht="15.75" customHeight="1">
      <c r="B133" s="2"/>
      <c r="C133" s="3"/>
      <c r="D133" s="2"/>
      <c r="E133" s="2"/>
      <c r="F133" s="75"/>
      <c r="G133" s="15"/>
      <c r="I133" s="71"/>
      <c r="J133" s="3"/>
      <c r="K133" s="16"/>
      <c r="L133" s="17"/>
      <c r="O133" s="71"/>
      <c r="P133" s="3"/>
      <c r="Q133" s="2"/>
      <c r="R133" s="71"/>
      <c r="S133" s="2"/>
      <c r="T133" s="3"/>
      <c r="U133" s="2"/>
      <c r="V133" s="71"/>
      <c r="W133" s="2"/>
      <c r="X133" s="2"/>
      <c r="Y133" s="2"/>
      <c r="Z133" s="2"/>
      <c r="AA133" s="3"/>
    </row>
    <row r="134" spans="2:27" ht="15.75" customHeight="1">
      <c r="B134" s="2"/>
      <c r="C134" s="3"/>
      <c r="D134" s="2"/>
      <c r="E134" s="2"/>
      <c r="F134" s="75"/>
      <c r="G134" s="15"/>
      <c r="I134" s="71"/>
      <c r="J134" s="3"/>
      <c r="K134" s="16"/>
      <c r="L134" s="17"/>
      <c r="O134" s="71"/>
      <c r="P134" s="3"/>
      <c r="Q134" s="2"/>
      <c r="R134" s="71"/>
      <c r="S134" s="2"/>
      <c r="T134" s="3"/>
      <c r="U134" s="2"/>
      <c r="V134" s="71"/>
      <c r="W134" s="2"/>
      <c r="X134" s="2"/>
      <c r="Y134" s="2"/>
      <c r="Z134" s="2"/>
      <c r="AA134" s="3"/>
    </row>
    <row r="135" spans="2:27" ht="15.75" customHeight="1">
      <c r="B135" s="2"/>
      <c r="C135" s="3"/>
      <c r="D135" s="2"/>
      <c r="E135" s="2"/>
      <c r="F135" s="75"/>
      <c r="G135" s="15"/>
      <c r="I135" s="71"/>
      <c r="J135" s="3"/>
      <c r="K135" s="16"/>
      <c r="L135" s="17"/>
      <c r="O135" s="71"/>
      <c r="P135" s="3"/>
      <c r="Q135" s="2"/>
      <c r="R135" s="71"/>
      <c r="S135" s="2"/>
      <c r="T135" s="3"/>
      <c r="U135" s="2"/>
      <c r="V135" s="71"/>
      <c r="W135" s="2"/>
      <c r="X135" s="2"/>
      <c r="Y135" s="2"/>
      <c r="Z135" s="2"/>
      <c r="AA135" s="3"/>
    </row>
    <row r="136" spans="2:27" ht="15.75" customHeight="1">
      <c r="B136" s="2"/>
      <c r="C136" s="3"/>
      <c r="D136" s="2"/>
      <c r="E136" s="2"/>
      <c r="F136" s="75"/>
      <c r="G136" s="15"/>
      <c r="I136" s="71"/>
      <c r="J136" s="3"/>
      <c r="K136" s="16"/>
      <c r="L136" s="17"/>
      <c r="O136" s="71"/>
      <c r="P136" s="3"/>
      <c r="Q136" s="2"/>
      <c r="R136" s="71"/>
      <c r="S136" s="2"/>
      <c r="T136" s="3"/>
      <c r="U136" s="2"/>
      <c r="V136" s="71"/>
      <c r="W136" s="2"/>
      <c r="X136" s="2"/>
      <c r="Y136" s="2"/>
      <c r="Z136" s="2"/>
      <c r="AA136" s="3"/>
    </row>
    <row r="137" spans="2:27" ht="15.75" customHeight="1">
      <c r="B137" s="2"/>
      <c r="C137" s="3"/>
      <c r="D137" s="2"/>
      <c r="E137" s="2"/>
      <c r="F137" s="75"/>
      <c r="G137" s="15"/>
      <c r="I137" s="71"/>
      <c r="J137" s="3"/>
      <c r="K137" s="16"/>
      <c r="L137" s="17"/>
      <c r="O137" s="71"/>
      <c r="P137" s="3"/>
      <c r="Q137" s="2"/>
      <c r="R137" s="71"/>
      <c r="S137" s="2"/>
      <c r="T137" s="3"/>
      <c r="U137" s="2"/>
      <c r="V137" s="71"/>
      <c r="W137" s="2"/>
      <c r="X137" s="2"/>
      <c r="Y137" s="2"/>
      <c r="Z137" s="2"/>
      <c r="AA137" s="3"/>
    </row>
    <row r="138" spans="2:27" ht="15.75" customHeight="1">
      <c r="B138" s="2"/>
      <c r="C138" s="3"/>
      <c r="D138" s="2"/>
      <c r="E138" s="2"/>
      <c r="F138" s="75"/>
      <c r="G138" s="15"/>
      <c r="I138" s="71"/>
      <c r="J138" s="3"/>
      <c r="K138" s="16"/>
      <c r="L138" s="17"/>
      <c r="O138" s="71"/>
      <c r="P138" s="3"/>
      <c r="Q138" s="2"/>
      <c r="R138" s="71"/>
      <c r="S138" s="2"/>
      <c r="T138" s="3"/>
      <c r="U138" s="2"/>
      <c r="V138" s="71"/>
      <c r="W138" s="2"/>
      <c r="X138" s="2"/>
      <c r="Y138" s="2"/>
      <c r="Z138" s="2"/>
      <c r="AA138" s="3"/>
    </row>
    <row r="139" spans="2:27" ht="15.75" customHeight="1">
      <c r="B139" s="2"/>
      <c r="C139" s="3"/>
      <c r="D139" s="2"/>
      <c r="E139" s="2"/>
      <c r="F139" s="75"/>
      <c r="G139" s="15"/>
      <c r="I139" s="71"/>
      <c r="J139" s="3"/>
      <c r="K139" s="16"/>
      <c r="L139" s="17"/>
      <c r="O139" s="71"/>
      <c r="P139" s="3"/>
      <c r="Q139" s="2"/>
      <c r="R139" s="71"/>
      <c r="S139" s="2"/>
      <c r="T139" s="3"/>
      <c r="U139" s="2"/>
      <c r="V139" s="71"/>
      <c r="W139" s="2"/>
      <c r="X139" s="2"/>
      <c r="Y139" s="2"/>
      <c r="Z139" s="2"/>
      <c r="AA139" s="3"/>
    </row>
    <row r="140" spans="2:27" ht="15.75" customHeight="1">
      <c r="B140" s="2"/>
      <c r="C140" s="3"/>
      <c r="D140" s="2"/>
      <c r="E140" s="2"/>
      <c r="F140" s="75"/>
      <c r="G140" s="15"/>
      <c r="I140" s="71"/>
      <c r="J140" s="3"/>
      <c r="K140" s="16"/>
      <c r="L140" s="17"/>
      <c r="O140" s="71"/>
      <c r="P140" s="3"/>
      <c r="Q140" s="2"/>
      <c r="R140" s="71"/>
      <c r="S140" s="2"/>
      <c r="T140" s="3"/>
      <c r="U140" s="2"/>
      <c r="V140" s="71"/>
      <c r="W140" s="2"/>
      <c r="X140" s="2"/>
      <c r="Y140" s="2"/>
      <c r="Z140" s="2"/>
      <c r="AA140" s="3"/>
    </row>
    <row r="141" spans="2:27" ht="15.75" customHeight="1">
      <c r="B141" s="2"/>
      <c r="C141" s="3"/>
      <c r="D141" s="2"/>
      <c r="E141" s="2"/>
      <c r="F141" s="75"/>
      <c r="G141" s="15"/>
      <c r="I141" s="71"/>
      <c r="J141" s="3"/>
      <c r="K141" s="16"/>
      <c r="L141" s="17"/>
      <c r="O141" s="71"/>
      <c r="P141" s="3"/>
      <c r="Q141" s="2"/>
      <c r="R141" s="71"/>
      <c r="S141" s="2"/>
      <c r="T141" s="3"/>
      <c r="U141" s="2"/>
      <c r="V141" s="71"/>
      <c r="W141" s="2"/>
      <c r="X141" s="2"/>
      <c r="Y141" s="2"/>
      <c r="Z141" s="2"/>
      <c r="AA141" s="3"/>
    </row>
    <row r="142" spans="2:27" ht="15.75" customHeight="1">
      <c r="B142" s="2"/>
      <c r="C142" s="3"/>
      <c r="D142" s="2"/>
      <c r="E142" s="2"/>
      <c r="F142" s="75"/>
      <c r="G142" s="15"/>
      <c r="I142" s="71"/>
      <c r="J142" s="3"/>
      <c r="K142" s="16"/>
      <c r="L142" s="17"/>
      <c r="O142" s="71"/>
      <c r="P142" s="3"/>
      <c r="Q142" s="2"/>
      <c r="R142" s="71"/>
      <c r="S142" s="2"/>
      <c r="T142" s="3"/>
      <c r="U142" s="2"/>
      <c r="V142" s="71"/>
      <c r="W142" s="2"/>
      <c r="X142" s="2"/>
      <c r="Y142" s="2"/>
      <c r="Z142" s="2"/>
      <c r="AA142" s="3"/>
    </row>
    <row r="143" spans="2:27" ht="15.75" customHeight="1">
      <c r="B143" s="2"/>
      <c r="C143" s="3"/>
      <c r="D143" s="2"/>
      <c r="E143" s="2"/>
      <c r="F143" s="75"/>
      <c r="G143" s="15"/>
      <c r="I143" s="71"/>
      <c r="J143" s="3"/>
      <c r="K143" s="16"/>
      <c r="L143" s="17"/>
      <c r="O143" s="71"/>
      <c r="P143" s="3"/>
      <c r="Q143" s="2"/>
      <c r="R143" s="71"/>
      <c r="S143" s="2"/>
      <c r="T143" s="3"/>
      <c r="U143" s="2"/>
      <c r="V143" s="71"/>
      <c r="W143" s="2"/>
      <c r="X143" s="2"/>
      <c r="Y143" s="2"/>
      <c r="Z143" s="2"/>
      <c r="AA143" s="3"/>
    </row>
    <row r="144" spans="2:27" ht="15.75" customHeight="1">
      <c r="B144" s="2"/>
      <c r="C144" s="3"/>
      <c r="D144" s="2"/>
      <c r="E144" s="2"/>
      <c r="F144" s="75"/>
      <c r="G144" s="15"/>
      <c r="I144" s="71"/>
      <c r="J144" s="3"/>
      <c r="K144" s="16"/>
      <c r="L144" s="17"/>
      <c r="O144" s="71"/>
      <c r="P144" s="3"/>
      <c r="Q144" s="2"/>
      <c r="R144" s="71"/>
      <c r="S144" s="2"/>
      <c r="T144" s="3"/>
      <c r="U144" s="2"/>
      <c r="V144" s="71"/>
      <c r="W144" s="2"/>
      <c r="X144" s="2"/>
      <c r="Y144" s="2"/>
      <c r="Z144" s="2"/>
      <c r="AA144" s="3"/>
    </row>
    <row r="145" spans="1:27" ht="15.75" customHeight="1">
      <c r="B145" s="2"/>
      <c r="C145" s="3"/>
      <c r="D145" s="2"/>
      <c r="E145" s="2"/>
      <c r="F145" s="75"/>
      <c r="G145" s="15"/>
      <c r="I145" s="71"/>
      <c r="J145" s="3"/>
      <c r="K145" s="16"/>
      <c r="L145" s="17"/>
      <c r="O145" s="71"/>
      <c r="P145" s="3"/>
      <c r="Q145" s="2"/>
      <c r="R145" s="71"/>
      <c r="S145" s="2"/>
      <c r="T145" s="3"/>
      <c r="U145" s="2"/>
      <c r="V145" s="71"/>
      <c r="W145" s="2"/>
      <c r="X145" s="2"/>
      <c r="Y145" s="2"/>
      <c r="Z145" s="2"/>
      <c r="AA145" s="3"/>
    </row>
    <row r="146" spans="1:27" ht="15.75" customHeight="1">
      <c r="B146" s="2"/>
      <c r="C146" s="3"/>
      <c r="D146" s="2"/>
      <c r="E146" s="2"/>
      <c r="F146" s="75"/>
      <c r="G146" s="15"/>
      <c r="I146" s="71"/>
      <c r="J146" s="3"/>
      <c r="K146" s="16"/>
      <c r="L146" s="17"/>
      <c r="O146" s="71"/>
      <c r="P146" s="3"/>
      <c r="Q146" s="2"/>
      <c r="R146" s="71"/>
      <c r="S146" s="2"/>
      <c r="T146" s="3"/>
      <c r="U146" s="2"/>
      <c r="V146" s="71"/>
      <c r="W146" s="2"/>
      <c r="X146" s="2"/>
      <c r="Y146" s="2"/>
      <c r="Z146" s="2"/>
      <c r="AA146" s="3"/>
    </row>
    <row r="147" spans="1:27" ht="15.75" customHeight="1">
      <c r="B147" s="2"/>
      <c r="C147" s="3"/>
      <c r="D147" s="2"/>
      <c r="E147" s="2"/>
      <c r="F147" s="75"/>
      <c r="G147" s="15"/>
      <c r="I147" s="71"/>
      <c r="J147" s="3"/>
      <c r="K147" s="16"/>
      <c r="L147" s="17"/>
      <c r="O147" s="71"/>
      <c r="P147" s="3"/>
      <c r="Q147" s="2"/>
      <c r="R147" s="71"/>
      <c r="S147" s="2"/>
      <c r="T147" s="3"/>
      <c r="U147" s="2"/>
      <c r="V147" s="71"/>
      <c r="W147" s="2"/>
      <c r="X147" s="2"/>
      <c r="Y147" s="2"/>
      <c r="Z147" s="2"/>
      <c r="AA147" s="3"/>
    </row>
    <row r="148" spans="1:27" ht="15.75" customHeight="1">
      <c r="B148" s="2"/>
      <c r="C148" s="3"/>
      <c r="D148" s="2"/>
      <c r="E148" s="2"/>
      <c r="F148" s="75"/>
      <c r="G148" s="15"/>
      <c r="I148" s="71"/>
      <c r="J148" s="3"/>
      <c r="K148" s="16"/>
      <c r="L148" s="17"/>
      <c r="O148" s="71"/>
      <c r="P148" s="3"/>
      <c r="Q148" s="2"/>
      <c r="R148" s="71"/>
      <c r="S148" s="2"/>
      <c r="T148" s="3"/>
      <c r="U148" s="2"/>
      <c r="V148" s="71"/>
      <c r="W148" s="2"/>
      <c r="X148" s="2"/>
      <c r="Y148" s="2"/>
      <c r="Z148" s="2"/>
      <c r="AA148" s="3"/>
    </row>
    <row r="149" spans="1:27" ht="15.75" customHeight="1">
      <c r="B149" s="2"/>
      <c r="C149" s="3"/>
      <c r="D149" s="2"/>
      <c r="E149" s="2"/>
      <c r="F149" s="75"/>
      <c r="G149" s="15"/>
      <c r="I149" s="71"/>
      <c r="J149" s="3"/>
      <c r="K149" s="16"/>
      <c r="L149" s="17"/>
      <c r="O149" s="71"/>
      <c r="P149" s="3"/>
      <c r="Q149" s="2"/>
      <c r="R149" s="71"/>
      <c r="S149" s="2"/>
      <c r="T149" s="3"/>
      <c r="U149" s="2"/>
      <c r="V149" s="71"/>
      <c r="W149" s="2"/>
      <c r="X149" s="2"/>
      <c r="Y149" s="2"/>
      <c r="Z149" s="2"/>
      <c r="AA149" s="3"/>
    </row>
    <row r="150" spans="1:27" ht="15.75" customHeight="1">
      <c r="B150" s="2"/>
      <c r="C150" s="3"/>
      <c r="D150" s="2"/>
      <c r="E150" s="2"/>
      <c r="F150" s="75"/>
      <c r="G150" s="15"/>
      <c r="I150" s="71"/>
      <c r="J150" s="3"/>
      <c r="K150" s="16"/>
      <c r="L150" s="17"/>
      <c r="O150" s="71"/>
      <c r="P150" s="3"/>
      <c r="Q150" s="2"/>
      <c r="R150" s="71"/>
      <c r="S150" s="2"/>
      <c r="T150" s="3"/>
      <c r="U150" s="2"/>
      <c r="V150" s="71"/>
      <c r="W150" s="2"/>
      <c r="X150" s="2"/>
      <c r="Y150" s="2"/>
      <c r="Z150" s="2"/>
      <c r="AA150" s="3"/>
    </row>
    <row r="151" spans="1:27" ht="15.75" customHeight="1">
      <c r="B151" s="2"/>
      <c r="C151" s="3"/>
      <c r="D151" s="2"/>
      <c r="E151" s="2"/>
      <c r="F151" s="75"/>
      <c r="G151" s="15"/>
      <c r="I151" s="71"/>
      <c r="J151" s="3"/>
      <c r="K151" s="16"/>
      <c r="L151" s="17"/>
      <c r="O151" s="71"/>
      <c r="P151" s="3"/>
      <c r="Q151" s="2"/>
      <c r="R151" s="71"/>
      <c r="S151" s="2"/>
      <c r="T151" s="3"/>
      <c r="U151" s="2"/>
      <c r="V151" s="71"/>
      <c r="W151" s="2"/>
      <c r="X151" s="2"/>
      <c r="Y151" s="2"/>
      <c r="Z151" s="2"/>
      <c r="AA151" s="3"/>
    </row>
    <row r="152" spans="1:27" ht="15.75" customHeight="1">
      <c r="B152" s="2"/>
      <c r="C152" s="3"/>
      <c r="D152" s="2"/>
      <c r="E152" s="2"/>
      <c r="F152" s="75"/>
      <c r="G152" s="15"/>
      <c r="I152" s="71"/>
      <c r="J152" s="3"/>
      <c r="K152" s="16"/>
      <c r="L152" s="17"/>
      <c r="O152" s="71"/>
      <c r="P152" s="3"/>
      <c r="Q152" s="2"/>
      <c r="R152" s="71"/>
      <c r="S152" s="2"/>
      <c r="T152" s="3"/>
      <c r="U152" s="2"/>
      <c r="V152" s="71"/>
      <c r="W152" s="2"/>
      <c r="X152" s="2"/>
      <c r="Y152" s="2"/>
      <c r="Z152" s="2"/>
      <c r="AA152" s="3"/>
    </row>
    <row r="153" spans="1:27" ht="15.75" customHeight="1">
      <c r="B153" s="2"/>
      <c r="C153" s="3"/>
      <c r="D153" s="2"/>
      <c r="E153" s="2"/>
      <c r="F153" s="75"/>
      <c r="G153" s="15"/>
      <c r="I153" s="71"/>
      <c r="J153" s="3"/>
      <c r="K153" s="16"/>
      <c r="L153" s="17"/>
      <c r="O153" s="71"/>
      <c r="P153" s="3"/>
      <c r="Q153" s="2"/>
      <c r="R153" s="71"/>
      <c r="S153" s="2"/>
      <c r="T153" s="3"/>
      <c r="U153" s="2"/>
      <c r="V153" s="71"/>
      <c r="W153" s="2"/>
      <c r="X153" s="2"/>
      <c r="Y153" s="2"/>
      <c r="Z153" s="2"/>
      <c r="AA153" s="3"/>
    </row>
    <row r="154" spans="1:27" ht="15.75" customHeight="1">
      <c r="B154" s="2"/>
      <c r="C154" s="3"/>
      <c r="D154" s="2"/>
      <c r="E154" s="2"/>
      <c r="F154" s="75"/>
      <c r="G154" s="15"/>
      <c r="I154" s="71"/>
      <c r="J154" s="3"/>
      <c r="K154" s="16"/>
      <c r="L154" s="17"/>
      <c r="O154" s="71"/>
      <c r="P154" s="3"/>
      <c r="Q154" s="2"/>
      <c r="R154" s="71"/>
      <c r="S154" s="2"/>
      <c r="T154" s="3"/>
      <c r="U154" s="2"/>
      <c r="V154" s="71"/>
      <c r="W154" s="2"/>
      <c r="X154" s="2"/>
      <c r="Y154" s="2"/>
      <c r="Z154" s="2"/>
      <c r="AA154" s="3"/>
    </row>
    <row r="155" spans="1:27" ht="15.75" customHeight="1">
      <c r="B155" s="2"/>
      <c r="C155" s="3"/>
      <c r="D155" s="2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70"/>
      <c r="C156" s="3"/>
      <c r="D156" s="70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71">
    <cfRule type="cellIs" dxfId="23" priority="1" operator="between">
      <formula>0.92</formula>
      <formula>1.08</formula>
    </cfRule>
  </conditionalFormatting>
  <conditionalFormatting sqref="AA58:AA71">
    <cfRule type="cellIs" dxfId="22" priority="2" operator="lessThan">
      <formula>0.92</formula>
    </cfRule>
  </conditionalFormatting>
  <conditionalFormatting sqref="AA58:AA71">
    <cfRule type="cellIs" dxfId="21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AE1000"/>
  <sheetViews>
    <sheetView topLeftCell="A49" workbookViewId="0">
      <selection activeCell="B72" sqref="A66:B72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-0.17630000000000001</v>
      </c>
      <c r="Z6" s="65" t="s">
        <v>9</v>
      </c>
      <c r="AA6" s="38">
        <v>1586.36</v>
      </c>
      <c r="AB6" s="69" t="s">
        <v>10</v>
      </c>
      <c r="AC6" s="66">
        <f>34*AA8*((ABS(T6-T7))/(T8+273.15))</f>
        <v>4.246765324964092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0.5907</v>
      </c>
      <c r="Z7" s="71" t="s">
        <v>13</v>
      </c>
      <c r="AA7" s="2">
        <f>-237.02+1.3863*AA6</f>
        <v>1962.1508680000002</v>
      </c>
      <c r="AB7" s="2" t="s">
        <v>14</v>
      </c>
      <c r="AC7" s="3">
        <f>ABS(W8-AC6)</f>
        <v>25.599180163439502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29.845945488403594</v>
      </c>
      <c r="Z8" s="67" t="s">
        <v>23</v>
      </c>
      <c r="AA8" s="70">
        <f>ABS(AA7/AA6)</f>
        <v>1.236888769257924</v>
      </c>
      <c r="AB8" s="4" t="s">
        <v>24</v>
      </c>
      <c r="AC8" s="5" t="b">
        <f>IF(AC7&lt;10,TRUE,FALSE)</f>
        <v>0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13.602516815143321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31049.332024328382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 t="s">
        <v>101</v>
      </c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42558.278301314509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91.550440879635516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114.05139568890395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6:31">
      <c r="Z17" s="71" t="s">
        <v>38</v>
      </c>
      <c r="AA17" s="11">
        <v>17.896000000000001</v>
      </c>
      <c r="AB17" s="2"/>
      <c r="AC17" s="3"/>
    </row>
    <row r="18" spans="26:31">
      <c r="Z18" s="71" t="s">
        <v>28</v>
      </c>
      <c r="AA18" s="11">
        <v>18.1736</v>
      </c>
      <c r="AB18" s="2"/>
      <c r="AC18" s="3"/>
    </row>
    <row r="19" spans="26:31">
      <c r="Z19" s="71"/>
      <c r="AA19" s="2"/>
      <c r="AB19" s="2"/>
      <c r="AC19" s="3"/>
    </row>
    <row r="20" spans="26:31">
      <c r="Z20" s="67" t="s">
        <v>22</v>
      </c>
      <c r="AA20" s="70">
        <f>100*(ABS(AA18-AA17))/(AA18+AA17)</f>
        <v>0.76962317297668847</v>
      </c>
      <c r="AB20" s="4" t="s">
        <v>24</v>
      </c>
      <c r="AC20" s="5" t="b">
        <f>IF(AA20&lt;=5,TRUE,FALSE)</f>
        <v>1</v>
      </c>
    </row>
    <row r="21" spans="26:31" ht="15.75" customHeight="1"/>
    <row r="22" spans="26:31" ht="15.75" customHeight="1"/>
    <row r="23" spans="26:31" ht="15.75" customHeight="1"/>
    <row r="24" spans="26:31" ht="15.75" customHeight="1"/>
    <row r="25" spans="26:31" ht="15.75" customHeight="1"/>
    <row r="26" spans="26:31" ht="15.75" customHeight="1"/>
    <row r="27" spans="26:31" ht="15.75" customHeight="1"/>
    <row r="28" spans="26:31" ht="15.75" customHeight="1">
      <c r="AE28" s="12"/>
    </row>
    <row r="29" spans="26:31" ht="15.75" customHeight="1"/>
    <row r="30" spans="26:31" ht="15.75" customHeight="1"/>
    <row r="31" spans="26:31" ht="15.75" customHeight="1"/>
    <row r="32" spans="26:31" ht="15.75" customHeight="1"/>
    <row r="33" spans="12:12" ht="15.75" customHeight="1"/>
    <row r="34" spans="12:12" ht="15.75" customHeight="1"/>
    <row r="35" spans="12:12" ht="15.75" customHeight="1"/>
    <row r="36" spans="12:12" ht="15.75" customHeight="1"/>
    <row r="37" spans="12:12" ht="15.75" customHeight="1"/>
    <row r="38" spans="12:12" ht="15.75" customHeight="1"/>
    <row r="39" spans="12:12" ht="15.75" customHeight="1"/>
    <row r="40" spans="12:12" ht="15.75" customHeight="1"/>
    <row r="41" spans="12:12" ht="15.75" customHeight="1"/>
    <row r="42" spans="12:12" ht="15.75" customHeight="1"/>
    <row r="43" spans="12:12" ht="15.75" customHeight="1"/>
    <row r="44" spans="12:12" ht="15.75" customHeight="1"/>
    <row r="45" spans="12:12" ht="15.75" customHeight="1"/>
    <row r="46" spans="12:12" ht="15.75" customHeight="1"/>
    <row r="47" spans="12:12" ht="15.75" customHeight="1"/>
    <row r="48" spans="12:12" ht="15.75" customHeight="1">
      <c r="L48" s="2" t="s">
        <v>39</v>
      </c>
    </row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62" si="1">1/(273.15+B58)</f>
        <v>2.9617916730826479E-3</v>
      </c>
      <c r="B58" s="2">
        <v>64.483470000000011</v>
      </c>
      <c r="C58" s="3">
        <v>1.0132000000000001</v>
      </c>
      <c r="D58" s="18">
        <v>0.16700000000000001</v>
      </c>
      <c r="E58" s="18">
        <v>0.75900000000000001</v>
      </c>
      <c r="F58" s="75">
        <f t="shared" ref="F58:F62" si="2">(10^($B$10-($C$10/($D$10+273.15+B58))))</f>
        <v>0.96546309340792735</v>
      </c>
      <c r="G58" s="15">
        <f t="shared" ref="G58:G62" si="3">(C58*E58)/(F58*D58)</f>
        <v>4.7696313048667864</v>
      </c>
      <c r="I58" s="71">
        <f t="shared" ref="I58:J58" si="4">1-D58</f>
        <v>0.83299999999999996</v>
      </c>
      <c r="J58" s="3">
        <f t="shared" si="4"/>
        <v>0.24099999999999999</v>
      </c>
      <c r="K58" s="16">
        <f t="shared" ref="K58:K62" si="5">(10^($K$10-($L$10/($M$10+273.15+B58))))</f>
        <v>0.24450131649319209</v>
      </c>
      <c r="L58" s="17">
        <f t="shared" ref="L58:L62" si="6">(C58*J58)/(I58*K58)</f>
        <v>1.1989084479457726</v>
      </c>
      <c r="O58" s="71">
        <f t="shared" ref="O58:O62" si="7">LN(G58/L58)</f>
        <v>1.3808574912150082</v>
      </c>
      <c r="P58" s="3">
        <f t="shared" ref="P58:P62" si="8">ABS(O58)</f>
        <v>1.3808574912150082</v>
      </c>
      <c r="Q58" s="2"/>
      <c r="R58" s="71">
        <f t="shared" ref="R58:R62" si="9">8.314*(273.15+B58)*((D58*LN(G58))+(I58*LN(L58)))</f>
        <v>1156.5601961631396</v>
      </c>
      <c r="S58" s="2">
        <f t="shared" ref="S58:S62" si="10">LN(F58)</f>
        <v>-3.5147403211418404E-2</v>
      </c>
      <c r="T58" s="3">
        <f t="shared" ref="T58:T62" si="11">LN(K58)</f>
        <v>-1.4085345856514728</v>
      </c>
      <c r="U58" s="2"/>
      <c r="V58" s="71">
        <f t="shared" ref="V58:V62" si="12">8.314*(B58+273.15)*((D58*LN(G58))+(I58*LN(L58)))</f>
        <v>1156.5601961631396</v>
      </c>
      <c r="W58" s="2">
        <f t="shared" ref="W58:W62" si="13">(D58*LN(E58/D58))+(I58*LN(J58/I58))</f>
        <v>-0.78027784817579227</v>
      </c>
      <c r="X58" s="2">
        <f t="shared" ref="X58:X62" si="14">(D58*$AA$13)+(I58*$AA$14)</f>
        <v>110.29373623575613</v>
      </c>
      <c r="Y58" s="2">
        <f t="shared" ref="Y58:Y62" si="15">(V58-8.314*(B58+273.15)*W58)/X58</f>
        <v>30.345024985247136</v>
      </c>
      <c r="Z58" s="2">
        <f t="shared" ref="Z58:Z62" si="16">(((($T$6+273.15)*D58*$AA$13)+(($T$7+273.15)*I58*$AA$14))/X58)-(B58+273.15)</f>
        <v>30.803448178168878</v>
      </c>
      <c r="AA58" s="3">
        <f t="shared" ref="AA58:AA62" si="17">Z58/Y58</f>
        <v>1.0151070296743738</v>
      </c>
    </row>
    <row r="59" spans="1:27" ht="15.75" customHeight="1">
      <c r="A59" s="2">
        <f t="shared" si="1"/>
        <v>2.9635468036354777E-3</v>
      </c>
      <c r="B59" s="2">
        <v>64.283510000000035</v>
      </c>
      <c r="C59" s="3">
        <v>1.0132000000000001</v>
      </c>
      <c r="D59" s="2">
        <v>0.47</v>
      </c>
      <c r="E59" s="2">
        <v>0.77600000000000002</v>
      </c>
      <c r="F59" s="75">
        <f t="shared" si="2"/>
        <v>0.95915670651956342</v>
      </c>
      <c r="G59" s="15">
        <f t="shared" si="3"/>
        <v>1.7440923479653589</v>
      </c>
      <c r="I59" s="71">
        <f t="shared" ref="I59:J59" si="18">1-D59</f>
        <v>0.53</v>
      </c>
      <c r="J59" s="3">
        <f t="shared" si="18"/>
        <v>0.22399999999999998</v>
      </c>
      <c r="K59" s="16">
        <f t="shared" si="5"/>
        <v>0.24231489880362994</v>
      </c>
      <c r="L59" s="17">
        <f t="shared" si="6"/>
        <v>1.7672061415650584</v>
      </c>
      <c r="O59" s="71">
        <f t="shared" si="7"/>
        <v>-1.316557252627259E-2</v>
      </c>
      <c r="P59" s="3">
        <f t="shared" si="8"/>
        <v>1.316557252627259E-2</v>
      </c>
      <c r="Q59" s="2"/>
      <c r="R59" s="71">
        <f t="shared" si="9"/>
        <v>1580.0475316194336</v>
      </c>
      <c r="S59" s="2">
        <f t="shared" si="10"/>
        <v>-4.1700811275391506E-2</v>
      </c>
      <c r="T59" s="3">
        <f t="shared" si="11"/>
        <v>-1.4175171639719069</v>
      </c>
      <c r="U59" s="2"/>
      <c r="V59" s="71">
        <f t="shared" si="12"/>
        <v>1580.0475316194336</v>
      </c>
      <c r="W59" s="2">
        <f t="shared" si="13"/>
        <v>-0.22078508801111388</v>
      </c>
      <c r="X59" s="2">
        <f t="shared" si="14"/>
        <v>103.47594692854778</v>
      </c>
      <c r="Y59" s="2">
        <f t="shared" si="15"/>
        <v>21.255595959377942</v>
      </c>
      <c r="Z59" s="2">
        <f t="shared" si="16"/>
        <v>21.57817004563617</v>
      </c>
      <c r="AA59" s="3">
        <f t="shared" si="17"/>
        <v>1.0151759605740864</v>
      </c>
    </row>
    <row r="60" spans="1:27" ht="15.75" customHeight="1">
      <c r="A60" s="2">
        <f t="shared" si="1"/>
        <v>2.9653040155702185E-3</v>
      </c>
      <c r="B60" s="2">
        <v>64.083550000000002</v>
      </c>
      <c r="C60" s="3">
        <v>1.0132000000000001</v>
      </c>
      <c r="D60" s="2">
        <v>0.65200000000000002</v>
      </c>
      <c r="E60" s="2">
        <v>0.78300000000000003</v>
      </c>
      <c r="F60" s="75">
        <f t="shared" si="2"/>
        <v>0.95288291355495758</v>
      </c>
      <c r="G60" s="15">
        <f t="shared" si="3"/>
        <v>1.2769379903125522</v>
      </c>
      <c r="I60" s="71">
        <f t="shared" ref="I60:J60" si="19">1-D60</f>
        <v>0.34799999999999998</v>
      </c>
      <c r="J60" s="3">
        <f t="shared" si="19"/>
        <v>0.21699999999999997</v>
      </c>
      <c r="K60" s="16">
        <f t="shared" si="5"/>
        <v>0.24014507215860428</v>
      </c>
      <c r="L60" s="17">
        <f t="shared" si="6"/>
        <v>2.6308857691499639</v>
      </c>
      <c r="O60" s="71">
        <f t="shared" si="7"/>
        <v>-0.72285556684759189</v>
      </c>
      <c r="P60" s="3">
        <f t="shared" si="8"/>
        <v>0.72285556684759189</v>
      </c>
      <c r="Q60" s="2"/>
      <c r="R60" s="71">
        <f t="shared" si="9"/>
        <v>1390.7174108394597</v>
      </c>
      <c r="S60" s="2">
        <f t="shared" si="10"/>
        <v>-4.8263243783659038E-2</v>
      </c>
      <c r="T60" s="3">
        <f t="shared" si="11"/>
        <v>-1.4265120709294161</v>
      </c>
      <c r="U60" s="2"/>
      <c r="V60" s="71">
        <f t="shared" si="12"/>
        <v>1390.7174108394597</v>
      </c>
      <c r="W60" s="2">
        <f t="shared" si="13"/>
        <v>-4.4988720519611225E-2</v>
      </c>
      <c r="X60" s="2">
        <f t="shared" si="14"/>
        <v>99.380773153260932</v>
      </c>
      <c r="Y60" s="2">
        <f t="shared" si="15"/>
        <v>15.263062721486238</v>
      </c>
      <c r="Z60" s="2">
        <f t="shared" si="16"/>
        <v>15.495093745405654</v>
      </c>
      <c r="AA60" s="3">
        <f t="shared" si="17"/>
        <v>1.0152021273943126</v>
      </c>
    </row>
    <row r="61" spans="1:27" ht="15.75" customHeight="1">
      <c r="A61" s="2">
        <f t="shared" si="1"/>
        <v>2.9670633125914838E-3</v>
      </c>
      <c r="B61" s="2">
        <v>63.883590000000027</v>
      </c>
      <c r="C61" s="3">
        <v>1.0132000000000001</v>
      </c>
      <c r="D61" s="2">
        <v>0.72799999999999998</v>
      </c>
      <c r="E61" s="2">
        <v>0.79200000000000004</v>
      </c>
      <c r="F61" s="75">
        <f t="shared" si="2"/>
        <v>0.94664159652480651</v>
      </c>
      <c r="G61" s="15">
        <f t="shared" si="3"/>
        <v>1.164403224535087</v>
      </c>
      <c r="I61" s="71">
        <f t="shared" ref="I61:J61" si="20">1-D61</f>
        <v>0.27200000000000002</v>
      </c>
      <c r="J61" s="3">
        <f t="shared" si="20"/>
        <v>0.20799999999999996</v>
      </c>
      <c r="K61" s="16">
        <f t="shared" si="5"/>
        <v>0.23799173520974393</v>
      </c>
      <c r="L61" s="17">
        <f t="shared" si="6"/>
        <v>3.255575238010525</v>
      </c>
      <c r="O61" s="71">
        <f t="shared" si="7"/>
        <v>-1.0281602823208018</v>
      </c>
      <c r="P61" s="3">
        <f t="shared" si="8"/>
        <v>1.0281602823208018</v>
      </c>
      <c r="Q61" s="2"/>
      <c r="R61" s="71">
        <f t="shared" si="9"/>
        <v>1210.1369802879456</v>
      </c>
      <c r="S61" s="2">
        <f t="shared" si="10"/>
        <v>-5.4834719389882262E-2</v>
      </c>
      <c r="T61" s="3">
        <f t="shared" si="11"/>
        <v>-1.4355193319231034</v>
      </c>
      <c r="U61" s="2"/>
      <c r="V61" s="71">
        <f t="shared" si="12"/>
        <v>1210.1369802879456</v>
      </c>
      <c r="W61" s="2">
        <f t="shared" si="13"/>
        <v>-1.1626274200038117E-2</v>
      </c>
      <c r="X61" s="2">
        <f t="shared" si="14"/>
        <v>97.670700587756542</v>
      </c>
      <c r="Y61" s="2">
        <f t="shared" si="15"/>
        <v>12.72351814796</v>
      </c>
      <c r="Z61" s="2">
        <f t="shared" si="16"/>
        <v>12.915424453503306</v>
      </c>
      <c r="AA61" s="76">
        <f t="shared" si="17"/>
        <v>1.0150828020451306</v>
      </c>
    </row>
    <row r="62" spans="1:27" ht="15.75" customHeight="1">
      <c r="A62" s="2">
        <f t="shared" si="1"/>
        <v>2.9626689784175196E-3</v>
      </c>
      <c r="B62" s="2">
        <v>64.383489999999995</v>
      </c>
      <c r="C62" s="3">
        <v>1.0132000000000001</v>
      </c>
      <c r="D62" s="2">
        <v>0.90500000000000003</v>
      </c>
      <c r="E62" s="2">
        <v>0.86199999999999999</v>
      </c>
      <c r="F62" s="75">
        <f t="shared" si="2"/>
        <v>0.96230581834134843</v>
      </c>
      <c r="G62" s="15">
        <f t="shared" si="3"/>
        <v>1.0028610314216524</v>
      </c>
      <c r="I62" s="71">
        <f t="shared" ref="I62:J62" si="21">1-D62</f>
        <v>9.4999999999999973E-2</v>
      </c>
      <c r="J62" s="3">
        <f t="shared" si="21"/>
        <v>0.13800000000000001</v>
      </c>
      <c r="K62" s="16">
        <f t="shared" si="5"/>
        <v>0.24340602741607192</v>
      </c>
      <c r="L62" s="17">
        <f t="shared" si="6"/>
        <v>6.0467126940681997</v>
      </c>
      <c r="O62" s="71">
        <f t="shared" si="7"/>
        <v>-1.7966578215579618</v>
      </c>
      <c r="P62" s="3">
        <f t="shared" si="8"/>
        <v>1.7966578215579618</v>
      </c>
      <c r="Q62" s="2"/>
      <c r="R62" s="71">
        <f t="shared" si="9"/>
        <v>486.99564837899487</v>
      </c>
      <c r="S62" s="2">
        <f t="shared" si="10"/>
        <v>-3.842298035171704E-2</v>
      </c>
      <c r="T62" s="3">
        <f t="shared" si="11"/>
        <v>-1.4130243353167815</v>
      </c>
      <c r="U62" s="2"/>
      <c r="V62" s="71">
        <f t="shared" si="12"/>
        <v>486.99564837899487</v>
      </c>
      <c r="W62" s="2">
        <f t="shared" si="13"/>
        <v>-8.5843087099078605E-3</v>
      </c>
      <c r="X62" s="2">
        <f t="shared" si="14"/>
        <v>93.688031586516018</v>
      </c>
      <c r="Y62" s="2">
        <f t="shared" si="15"/>
        <v>5.4551833946761485</v>
      </c>
      <c r="Z62" s="2">
        <f t="shared" si="16"/>
        <v>5.5485598236210194</v>
      </c>
      <c r="AA62" s="3">
        <f t="shared" si="17"/>
        <v>1.0171170100414955</v>
      </c>
    </row>
    <row r="63" spans="1:27" ht="15.75" customHeight="1">
      <c r="B63" s="2"/>
      <c r="C63" s="3"/>
      <c r="D63" s="2"/>
      <c r="E63" s="2"/>
      <c r="F63" s="75"/>
      <c r="G63" s="15"/>
      <c r="I63" s="71"/>
      <c r="J63" s="3"/>
      <c r="K63" s="16"/>
      <c r="L63" s="17"/>
      <c r="O63" s="71"/>
      <c r="P63" s="3"/>
      <c r="Q63" s="2"/>
      <c r="R63" s="71"/>
      <c r="S63" s="2"/>
      <c r="T63" s="3"/>
      <c r="U63" s="2"/>
      <c r="V63" s="71"/>
      <c r="W63" s="2"/>
      <c r="X63" s="2"/>
      <c r="Y63" s="2"/>
      <c r="Z63" s="2"/>
      <c r="AA63" s="3"/>
    </row>
    <row r="64" spans="1:27" ht="15.75" customHeight="1">
      <c r="A64" s="2" t="s">
        <v>91</v>
      </c>
      <c r="B64" s="2">
        <f>COUNTA(B58:B62)</f>
        <v>5</v>
      </c>
      <c r="C64" s="3"/>
      <c r="D64" s="2"/>
      <c r="E64" s="2"/>
      <c r="F64" s="75"/>
      <c r="G64" s="15"/>
      <c r="I64" s="71"/>
      <c r="J64" s="3"/>
      <c r="K64" s="16"/>
      <c r="L64" s="17"/>
      <c r="O64" s="71"/>
      <c r="P64" s="3"/>
      <c r="Q64" s="2"/>
      <c r="R64" s="71"/>
      <c r="S64" s="2"/>
      <c r="T64" s="3"/>
      <c r="U64" s="2"/>
      <c r="V64" s="71"/>
      <c r="W64" s="2"/>
      <c r="X64" s="2"/>
      <c r="Y64" s="2"/>
      <c r="Z64" s="2"/>
      <c r="AA64" s="3"/>
    </row>
    <row r="65" spans="1:27" ht="15.75" customHeight="1">
      <c r="A65" s="2" t="s">
        <v>92</v>
      </c>
      <c r="B65" s="2">
        <f>MAX(B58:B62)-MIN(B58:B62)</f>
        <v>0.59987999999998465</v>
      </c>
      <c r="C65" s="3"/>
      <c r="D65" s="2"/>
      <c r="E65" s="2"/>
      <c r="F65" s="75"/>
      <c r="G65" s="15"/>
      <c r="I65" s="71"/>
      <c r="J65" s="3"/>
      <c r="K65" s="16"/>
      <c r="L65" s="17"/>
      <c r="O65" s="71"/>
      <c r="P65" s="3"/>
      <c r="Q65" s="2"/>
      <c r="R65" s="71"/>
      <c r="S65" s="2"/>
      <c r="T65" s="3"/>
      <c r="U65" s="2"/>
      <c r="V65" s="71"/>
      <c r="W65" s="2"/>
      <c r="X65" s="2"/>
      <c r="Y65" s="2"/>
      <c r="Z65" s="2"/>
      <c r="AA65" s="3"/>
    </row>
    <row r="66" spans="1:27" ht="15.75" customHeight="1">
      <c r="A66" t="s">
        <v>93</v>
      </c>
      <c r="B66" s="3">
        <f>PRODUCT(D58:D62)</f>
        <v>3.3716453243200002E-2</v>
      </c>
      <c r="C66" s="3"/>
      <c r="D66" s="2"/>
      <c r="E66" s="2"/>
      <c r="F66" s="75"/>
      <c r="G66" s="15"/>
      <c r="I66" s="71"/>
      <c r="J66" s="3"/>
      <c r="K66" s="16"/>
      <c r="L66" s="17"/>
      <c r="O66" s="71"/>
      <c r="P66" s="3"/>
      <c r="Q66" s="2"/>
      <c r="R66" s="71"/>
      <c r="S66" s="2"/>
      <c r="T66" s="3"/>
      <c r="U66" s="2"/>
      <c r="V66" s="71"/>
      <c r="W66" s="2"/>
      <c r="X66" s="2"/>
      <c r="Y66" s="2"/>
      <c r="Z66" s="2"/>
      <c r="AA66" s="3"/>
    </row>
    <row r="67" spans="1:27" ht="15.75" customHeight="1">
      <c r="A67" t="s">
        <v>94</v>
      </c>
      <c r="B67" s="90">
        <f>SUM(D58:D62)</f>
        <v>2.9220000000000006</v>
      </c>
      <c r="C67" s="3"/>
      <c r="D67" s="2"/>
      <c r="E67" s="2"/>
      <c r="F67" s="75"/>
      <c r="G67" s="15"/>
      <c r="I67" s="71"/>
      <c r="J67" s="3"/>
      <c r="K67" s="16"/>
      <c r="L67" s="17"/>
      <c r="O67" s="71"/>
      <c r="P67" s="3"/>
      <c r="Q67" s="2"/>
      <c r="R67" s="71"/>
      <c r="S67" s="2"/>
      <c r="T67" s="3"/>
      <c r="U67" s="2"/>
      <c r="V67" s="71"/>
      <c r="W67" s="2"/>
      <c r="X67" s="2"/>
      <c r="Y67" s="2"/>
      <c r="Z67" s="2"/>
      <c r="AA67" s="3"/>
    </row>
    <row r="68" spans="1:27" ht="15.75" customHeight="1">
      <c r="A68" t="s">
        <v>95</v>
      </c>
      <c r="B68">
        <f>_xlfn.STDEV.S(D58:D62)</f>
        <v>0.28075131344305387</v>
      </c>
      <c r="C68" s="3"/>
      <c r="D68" s="2"/>
      <c r="E68" s="2"/>
      <c r="F68" s="75"/>
      <c r="G68" s="15"/>
      <c r="I68" s="71"/>
      <c r="J68" s="3"/>
      <c r="K68" s="16"/>
      <c r="L68" s="17"/>
      <c r="O68" s="71"/>
      <c r="P68" s="3"/>
      <c r="Q68" s="2"/>
      <c r="R68" s="71"/>
      <c r="S68" s="2"/>
      <c r="T68" s="3"/>
      <c r="U68" s="2"/>
      <c r="V68" s="71"/>
      <c r="W68" s="2"/>
      <c r="X68" s="2"/>
      <c r="Y68" s="2"/>
      <c r="Z68" s="2"/>
      <c r="AA68" s="3"/>
    </row>
    <row r="69" spans="1:27" ht="15.75" customHeight="1">
      <c r="C69" s="3"/>
      <c r="D69" s="2"/>
      <c r="E69" s="2"/>
      <c r="F69" s="75"/>
      <c r="G69" s="15"/>
      <c r="I69" s="71"/>
      <c r="J69" s="3"/>
      <c r="K69" s="16"/>
      <c r="L69" s="17"/>
      <c r="O69" s="71"/>
      <c r="P69" s="3"/>
      <c r="Q69" s="2"/>
      <c r="R69" s="71"/>
      <c r="S69" s="2"/>
      <c r="T69" s="3"/>
      <c r="U69" s="2"/>
      <c r="V69" s="71"/>
      <c r="W69" s="2"/>
      <c r="X69" s="2"/>
      <c r="Y69" s="2"/>
      <c r="Z69" s="2"/>
      <c r="AA69" s="3"/>
    </row>
    <row r="70" spans="1:27" ht="15.75" customHeight="1">
      <c r="A70" t="s">
        <v>96</v>
      </c>
      <c r="B70">
        <f>PRODUCT(E58:E62)</f>
        <v>0.31484565673228804</v>
      </c>
      <c r="C70" s="3"/>
      <c r="D70" s="2"/>
      <c r="E70" s="2"/>
      <c r="F70" s="75"/>
      <c r="G70" s="15"/>
      <c r="I70" s="71"/>
      <c r="J70" s="3"/>
      <c r="K70" s="16"/>
      <c r="L70" s="17"/>
      <c r="O70" s="71"/>
      <c r="P70" s="3"/>
      <c r="Q70" s="2"/>
      <c r="R70" s="71"/>
      <c r="S70" s="2"/>
      <c r="T70" s="3"/>
      <c r="U70" s="2"/>
      <c r="V70" s="71"/>
      <c r="W70" s="2"/>
      <c r="X70" s="2"/>
      <c r="Y70" s="2"/>
      <c r="Z70" s="2"/>
      <c r="AA70" s="3"/>
    </row>
    <row r="71" spans="1:27" ht="15.75" customHeight="1">
      <c r="A71" t="s">
        <v>97</v>
      </c>
      <c r="B71" s="91">
        <f>SUM(E58:E62)</f>
        <v>3.9720000000000004</v>
      </c>
      <c r="C71" s="3"/>
      <c r="D71" s="2"/>
      <c r="E71" s="2"/>
      <c r="F71" s="75"/>
      <c r="G71" s="15"/>
      <c r="I71" s="71"/>
      <c r="J71" s="3"/>
      <c r="K71" s="16"/>
      <c r="L71" s="17"/>
      <c r="O71" s="71"/>
      <c r="P71" s="3"/>
      <c r="Q71" s="2"/>
      <c r="R71" s="71"/>
      <c r="S71" s="2"/>
      <c r="T71" s="3"/>
      <c r="U71" s="2"/>
      <c r="V71" s="71"/>
      <c r="W71" s="2"/>
      <c r="X71" s="2"/>
      <c r="Y71" s="2"/>
      <c r="Z71" s="2"/>
      <c r="AA71" s="3"/>
    </row>
    <row r="72" spans="1:27" ht="15.75" customHeight="1">
      <c r="A72" t="s">
        <v>98</v>
      </c>
      <c r="B72">
        <f>_xlfn.STDEV.S(E58:E62)</f>
        <v>3.967744951480625E-2</v>
      </c>
      <c r="C72" s="3"/>
      <c r="D72" s="2"/>
      <c r="E72" s="2"/>
      <c r="F72" s="75"/>
      <c r="G72" s="15"/>
      <c r="I72" s="71"/>
      <c r="J72" s="3"/>
      <c r="K72" s="16"/>
      <c r="L72" s="17"/>
      <c r="O72" s="71"/>
      <c r="P72" s="3"/>
      <c r="Q72" s="2"/>
      <c r="R72" s="71"/>
      <c r="S72" s="2"/>
      <c r="T72" s="3"/>
      <c r="U72" s="2"/>
      <c r="V72" s="71"/>
      <c r="W72" s="2"/>
      <c r="X72" s="2"/>
      <c r="Y72" s="2"/>
      <c r="Z72" s="2"/>
      <c r="AA72" s="3"/>
    </row>
    <row r="73" spans="1:27" ht="15.75" customHeight="1">
      <c r="B73" s="2"/>
      <c r="C73" s="3"/>
      <c r="D73" s="2"/>
      <c r="E73" s="2"/>
      <c r="F73" s="75"/>
      <c r="G73" s="15"/>
      <c r="I73" s="71"/>
      <c r="J73" s="3"/>
      <c r="K73" s="16"/>
      <c r="L73" s="17"/>
      <c r="O73" s="71"/>
      <c r="P73" s="3"/>
      <c r="Q73" s="2"/>
      <c r="R73" s="71"/>
      <c r="S73" s="2"/>
      <c r="T73" s="3"/>
      <c r="U73" s="2"/>
      <c r="V73" s="71"/>
      <c r="W73" s="2"/>
      <c r="X73" s="2"/>
      <c r="Y73" s="2"/>
      <c r="Z73" s="2"/>
      <c r="AA73" s="3"/>
    </row>
    <row r="74" spans="1:27" ht="15.75" customHeight="1">
      <c r="B74" s="2"/>
      <c r="C74" s="3"/>
      <c r="D74" s="2"/>
      <c r="E74" s="2"/>
      <c r="F74" s="75"/>
      <c r="G74" s="15"/>
      <c r="I74" s="71"/>
      <c r="J74" s="3"/>
      <c r="K74" s="16"/>
      <c r="L74" s="17"/>
      <c r="O74" s="71"/>
      <c r="P74" s="3"/>
      <c r="Q74" s="2"/>
      <c r="R74" s="71"/>
      <c r="S74" s="2"/>
      <c r="T74" s="3"/>
      <c r="U74" s="2"/>
      <c r="V74" s="71"/>
      <c r="W74" s="2"/>
      <c r="X74" s="2"/>
      <c r="Y74" s="2"/>
      <c r="Z74" s="2"/>
      <c r="AA74" s="3"/>
    </row>
    <row r="75" spans="1:27" ht="15.75" customHeight="1">
      <c r="B75" s="2"/>
      <c r="C75" s="3"/>
      <c r="D75" s="2"/>
      <c r="E75" s="2"/>
      <c r="F75" s="75"/>
      <c r="G75" s="15"/>
      <c r="I75" s="71"/>
      <c r="J75" s="3"/>
      <c r="K75" s="16"/>
      <c r="L75" s="17"/>
      <c r="O75" s="71"/>
      <c r="P75" s="3"/>
      <c r="Q75" s="2"/>
      <c r="R75" s="71"/>
      <c r="S75" s="2"/>
      <c r="T75" s="3"/>
      <c r="U75" s="2"/>
      <c r="V75" s="71"/>
      <c r="W75" s="2"/>
      <c r="X75" s="2"/>
      <c r="Y75" s="2"/>
      <c r="Z75" s="2"/>
      <c r="AA75" s="3"/>
    </row>
    <row r="76" spans="1:27" ht="15.75" customHeight="1">
      <c r="B76" s="2"/>
      <c r="C76" s="3"/>
      <c r="D76" s="2"/>
      <c r="E76" s="2"/>
      <c r="F76" s="75"/>
      <c r="G76" s="15"/>
      <c r="I76" s="71"/>
      <c r="J76" s="3"/>
      <c r="K76" s="16"/>
      <c r="L76" s="17"/>
      <c r="O76" s="71"/>
      <c r="P76" s="3"/>
      <c r="Q76" s="2"/>
      <c r="R76" s="71"/>
      <c r="S76" s="2"/>
      <c r="T76" s="3"/>
      <c r="U76" s="2"/>
      <c r="V76" s="71"/>
      <c r="W76" s="2"/>
      <c r="X76" s="2"/>
      <c r="Y76" s="2"/>
      <c r="Z76" s="2"/>
      <c r="AA76" s="3"/>
    </row>
    <row r="77" spans="1:27" ht="15.75" customHeight="1">
      <c r="B77" s="2"/>
      <c r="C77" s="3"/>
      <c r="D77" s="2"/>
      <c r="E77" s="2"/>
      <c r="F77" s="75"/>
      <c r="G77" s="15"/>
      <c r="I77" s="71"/>
      <c r="J77" s="3"/>
      <c r="K77" s="16"/>
      <c r="L77" s="17"/>
      <c r="O77" s="71"/>
      <c r="P77" s="3"/>
      <c r="Q77" s="2"/>
      <c r="R77" s="71"/>
      <c r="S77" s="2"/>
      <c r="T77" s="3"/>
      <c r="U77" s="2"/>
      <c r="V77" s="71"/>
      <c r="W77" s="2"/>
      <c r="X77" s="2"/>
      <c r="Y77" s="2"/>
      <c r="Z77" s="2"/>
      <c r="AA77" s="3"/>
    </row>
    <row r="78" spans="1:27" ht="15.75" customHeight="1">
      <c r="B78" s="2"/>
      <c r="C78" s="3"/>
      <c r="D78" s="2"/>
      <c r="E78" s="2"/>
      <c r="F78" s="75"/>
      <c r="G78" s="15"/>
      <c r="I78" s="71"/>
      <c r="J78" s="3"/>
      <c r="K78" s="16"/>
      <c r="L78" s="17"/>
      <c r="O78" s="71"/>
      <c r="P78" s="3"/>
      <c r="Q78" s="2"/>
      <c r="R78" s="71"/>
      <c r="S78" s="2"/>
      <c r="T78" s="3"/>
      <c r="U78" s="2"/>
      <c r="V78" s="71"/>
      <c r="W78" s="2"/>
      <c r="X78" s="2"/>
      <c r="Y78" s="2"/>
      <c r="Z78" s="2"/>
      <c r="AA78" s="3"/>
    </row>
    <row r="79" spans="1:27" ht="15.75" customHeight="1">
      <c r="B79" s="2"/>
      <c r="C79" s="3"/>
      <c r="D79" s="2"/>
      <c r="E79" s="2"/>
      <c r="F79" s="75"/>
      <c r="G79" s="15"/>
      <c r="I79" s="71"/>
      <c r="J79" s="3"/>
      <c r="K79" s="16"/>
      <c r="L79" s="17"/>
      <c r="O79" s="71"/>
      <c r="P79" s="3"/>
      <c r="Q79" s="2"/>
      <c r="R79" s="71"/>
      <c r="S79" s="2"/>
      <c r="T79" s="3"/>
      <c r="U79" s="2"/>
      <c r="V79" s="71"/>
      <c r="W79" s="2"/>
      <c r="X79" s="2"/>
      <c r="Y79" s="2"/>
      <c r="Z79" s="2"/>
      <c r="AA79" s="3"/>
    </row>
    <row r="80" spans="1:27" ht="15.75" customHeight="1">
      <c r="B80" s="2"/>
      <c r="C80" s="3"/>
      <c r="D80" s="2"/>
      <c r="E80" s="2"/>
      <c r="F80" s="75"/>
      <c r="G80" s="15"/>
      <c r="I80" s="71"/>
      <c r="J80" s="3"/>
      <c r="K80" s="16"/>
      <c r="L80" s="17"/>
      <c r="O80" s="71"/>
      <c r="P80" s="3"/>
      <c r="Q80" s="2"/>
      <c r="R80" s="71"/>
      <c r="S80" s="2"/>
      <c r="T80" s="3"/>
      <c r="U80" s="2"/>
      <c r="V80" s="71"/>
      <c r="W80" s="2"/>
      <c r="X80" s="2"/>
      <c r="Y80" s="2"/>
      <c r="Z80" s="2"/>
      <c r="AA80" s="3"/>
    </row>
    <row r="81" spans="2:27" ht="15.75" customHeight="1">
      <c r="B81" s="2"/>
      <c r="C81" s="3"/>
      <c r="D81" s="2"/>
      <c r="E81" s="2"/>
      <c r="F81" s="75"/>
      <c r="G81" s="15"/>
      <c r="I81" s="71"/>
      <c r="J81" s="3"/>
      <c r="K81" s="16"/>
      <c r="L81" s="17"/>
      <c r="O81" s="71"/>
      <c r="P81" s="3"/>
      <c r="Q81" s="2"/>
      <c r="R81" s="71"/>
      <c r="S81" s="2"/>
      <c r="T81" s="3"/>
      <c r="U81" s="2"/>
      <c r="V81" s="71"/>
      <c r="W81" s="2"/>
      <c r="X81" s="2"/>
      <c r="Y81" s="2"/>
      <c r="Z81" s="2"/>
      <c r="AA81" s="3"/>
    </row>
    <row r="82" spans="2:27" ht="15.75" customHeight="1">
      <c r="B82" s="2"/>
      <c r="C82" s="3"/>
      <c r="D82" s="2"/>
      <c r="E82" s="2"/>
      <c r="F82" s="75"/>
      <c r="G82" s="15"/>
      <c r="I82" s="71"/>
      <c r="J82" s="3"/>
      <c r="K82" s="16"/>
      <c r="L82" s="17"/>
      <c r="O82" s="71"/>
      <c r="P82" s="3"/>
      <c r="Q82" s="2"/>
      <c r="R82" s="71"/>
      <c r="S82" s="2"/>
      <c r="T82" s="3"/>
      <c r="U82" s="2"/>
      <c r="V82" s="71"/>
      <c r="W82" s="2"/>
      <c r="X82" s="2"/>
      <c r="Y82" s="2"/>
      <c r="Z82" s="2"/>
      <c r="AA82" s="3"/>
    </row>
    <row r="83" spans="2:27" ht="15.75" customHeight="1">
      <c r="B83" s="2"/>
      <c r="C83" s="3"/>
      <c r="D83" s="2"/>
      <c r="E83" s="2"/>
      <c r="F83" s="75"/>
      <c r="G83" s="15"/>
      <c r="I83" s="71"/>
      <c r="J83" s="3"/>
      <c r="K83" s="16"/>
      <c r="L83" s="17"/>
      <c r="O83" s="71"/>
      <c r="P83" s="3"/>
      <c r="Q83" s="2"/>
      <c r="R83" s="71"/>
      <c r="S83" s="2"/>
      <c r="T83" s="3"/>
      <c r="U83" s="2"/>
      <c r="V83" s="71"/>
      <c r="W83" s="2"/>
      <c r="X83" s="2"/>
      <c r="Y83" s="2"/>
      <c r="Z83" s="2"/>
      <c r="AA83" s="3"/>
    </row>
    <row r="84" spans="2:27" ht="15.75" customHeight="1">
      <c r="B84" s="2"/>
      <c r="C84" s="3"/>
      <c r="D84" s="2"/>
      <c r="E84" s="2"/>
      <c r="F84" s="75"/>
      <c r="G84" s="15"/>
      <c r="I84" s="71"/>
      <c r="J84" s="3"/>
      <c r="K84" s="16"/>
      <c r="L84" s="17"/>
      <c r="O84" s="71"/>
      <c r="P84" s="3"/>
      <c r="Q84" s="2"/>
      <c r="R84" s="71"/>
      <c r="S84" s="2"/>
      <c r="T84" s="3"/>
      <c r="U84" s="2"/>
      <c r="V84" s="71"/>
      <c r="W84" s="2"/>
      <c r="X84" s="2"/>
      <c r="Y84" s="2"/>
      <c r="Z84" s="2"/>
      <c r="AA84" s="3"/>
    </row>
    <row r="85" spans="2:27" ht="15.75" customHeight="1">
      <c r="B85" s="2"/>
      <c r="C85" s="3"/>
      <c r="D85" s="2"/>
      <c r="E85" s="2"/>
      <c r="F85" s="75"/>
      <c r="G85" s="15"/>
      <c r="I85" s="71"/>
      <c r="J85" s="3"/>
      <c r="K85" s="16"/>
      <c r="L85" s="17"/>
      <c r="O85" s="71"/>
      <c r="P85" s="3"/>
      <c r="Q85" s="2"/>
      <c r="R85" s="71"/>
      <c r="S85" s="2"/>
      <c r="T85" s="3"/>
      <c r="U85" s="2"/>
      <c r="V85" s="71"/>
      <c r="W85" s="2"/>
      <c r="X85" s="2"/>
      <c r="Y85" s="2"/>
      <c r="Z85" s="2"/>
      <c r="AA85" s="3"/>
    </row>
    <row r="86" spans="2:27" ht="15.75" customHeight="1">
      <c r="B86" s="2"/>
      <c r="C86" s="3"/>
      <c r="D86" s="2"/>
      <c r="E86" s="2"/>
      <c r="F86" s="75"/>
      <c r="G86" s="15"/>
      <c r="I86" s="71"/>
      <c r="J86" s="3"/>
      <c r="K86" s="16"/>
      <c r="L86" s="17"/>
      <c r="O86" s="71"/>
      <c r="P86" s="3"/>
      <c r="Q86" s="2"/>
      <c r="R86" s="71"/>
      <c r="S86" s="2"/>
      <c r="T86" s="3"/>
      <c r="U86" s="2"/>
      <c r="V86" s="71"/>
      <c r="W86" s="2"/>
      <c r="X86" s="2"/>
      <c r="Y86" s="2"/>
      <c r="Z86" s="2"/>
      <c r="AA86" s="3"/>
    </row>
    <row r="87" spans="2:27" ht="15.75" customHeight="1">
      <c r="B87" s="2"/>
      <c r="C87" s="3"/>
      <c r="D87" s="2"/>
      <c r="E87" s="2"/>
      <c r="F87" s="75"/>
      <c r="G87" s="15"/>
      <c r="I87" s="71"/>
      <c r="J87" s="3"/>
      <c r="K87" s="16"/>
      <c r="L87" s="17"/>
      <c r="O87" s="71"/>
      <c r="P87" s="3"/>
      <c r="Q87" s="2"/>
      <c r="R87" s="71"/>
      <c r="S87" s="2"/>
      <c r="T87" s="3"/>
      <c r="U87" s="2"/>
      <c r="V87" s="71"/>
      <c r="W87" s="2"/>
      <c r="X87" s="2"/>
      <c r="Y87" s="2"/>
      <c r="Z87" s="2"/>
      <c r="AA87" s="3"/>
    </row>
    <row r="88" spans="2:27" ht="15.75" customHeight="1">
      <c r="B88" s="2"/>
      <c r="C88" s="3"/>
      <c r="D88" s="2"/>
      <c r="E88" s="2"/>
      <c r="F88" s="75"/>
      <c r="G88" s="15"/>
      <c r="I88" s="71"/>
      <c r="J88" s="3"/>
      <c r="K88" s="16"/>
      <c r="L88" s="17"/>
      <c r="O88" s="71"/>
      <c r="P88" s="3"/>
      <c r="Q88" s="2"/>
      <c r="R88" s="71"/>
      <c r="S88" s="2"/>
      <c r="T88" s="3"/>
      <c r="U88" s="2"/>
      <c r="V88" s="71"/>
      <c r="W88" s="2"/>
      <c r="X88" s="2"/>
      <c r="Y88" s="2"/>
      <c r="Z88" s="2"/>
      <c r="AA88" s="3"/>
    </row>
    <row r="89" spans="2:27" ht="15.75" customHeight="1">
      <c r="B89" s="2"/>
      <c r="C89" s="3"/>
      <c r="D89" s="2"/>
      <c r="E89" s="2"/>
      <c r="F89" s="75"/>
      <c r="G89" s="15"/>
      <c r="I89" s="71"/>
      <c r="J89" s="3"/>
      <c r="K89" s="16"/>
      <c r="L89" s="17"/>
      <c r="O89" s="71"/>
      <c r="P89" s="3"/>
      <c r="Q89" s="2"/>
      <c r="R89" s="71"/>
      <c r="S89" s="2"/>
      <c r="T89" s="3"/>
      <c r="U89" s="2"/>
      <c r="V89" s="71"/>
      <c r="W89" s="2"/>
      <c r="X89" s="2"/>
      <c r="Y89" s="2"/>
      <c r="Z89" s="2"/>
      <c r="AA89" s="3"/>
    </row>
    <row r="90" spans="2:27" ht="15.75" customHeight="1">
      <c r="B90" s="2"/>
      <c r="C90" s="3"/>
      <c r="D90" s="2"/>
      <c r="E90" s="2"/>
      <c r="F90" s="75"/>
      <c r="G90" s="15"/>
      <c r="I90" s="71"/>
      <c r="J90" s="3"/>
      <c r="K90" s="16"/>
      <c r="L90" s="17"/>
      <c r="O90" s="71"/>
      <c r="P90" s="3"/>
      <c r="Q90" s="2"/>
      <c r="R90" s="71"/>
      <c r="S90" s="2"/>
      <c r="T90" s="3"/>
      <c r="U90" s="2"/>
      <c r="V90" s="71"/>
      <c r="W90" s="2"/>
      <c r="X90" s="2"/>
      <c r="Y90" s="2"/>
      <c r="Z90" s="2"/>
      <c r="AA90" s="3"/>
    </row>
    <row r="91" spans="2:27" ht="15.75" customHeight="1">
      <c r="B91" s="2"/>
      <c r="C91" s="3"/>
      <c r="D91" s="2"/>
      <c r="E91" s="2"/>
      <c r="F91" s="75"/>
      <c r="G91" s="15"/>
      <c r="I91" s="71"/>
      <c r="J91" s="3"/>
      <c r="K91" s="16"/>
      <c r="L91" s="17"/>
      <c r="O91" s="71"/>
      <c r="P91" s="3"/>
      <c r="Q91" s="2"/>
      <c r="R91" s="71"/>
      <c r="S91" s="2"/>
      <c r="T91" s="3"/>
      <c r="U91" s="2"/>
      <c r="V91" s="71"/>
      <c r="W91" s="2"/>
      <c r="X91" s="2"/>
      <c r="Y91" s="2"/>
      <c r="Z91" s="2"/>
      <c r="AA91" s="3"/>
    </row>
    <row r="92" spans="2:27" ht="15.75" customHeight="1">
      <c r="B92" s="2"/>
      <c r="C92" s="3"/>
      <c r="D92" s="2"/>
      <c r="E92" s="2"/>
      <c r="F92" s="75"/>
      <c r="G92" s="15"/>
      <c r="I92" s="71"/>
      <c r="J92" s="3"/>
      <c r="K92" s="16"/>
      <c r="L92" s="17"/>
      <c r="O92" s="71"/>
      <c r="P92" s="3"/>
      <c r="Q92" s="2"/>
      <c r="R92" s="71"/>
      <c r="S92" s="2"/>
      <c r="T92" s="3"/>
      <c r="U92" s="2"/>
      <c r="V92" s="71"/>
      <c r="W92" s="2"/>
      <c r="X92" s="2"/>
      <c r="Y92" s="2"/>
      <c r="Z92" s="2"/>
      <c r="AA92" s="3"/>
    </row>
    <row r="93" spans="2:27" ht="15.75" customHeight="1">
      <c r="B93" s="2"/>
      <c r="C93" s="3"/>
      <c r="D93" s="2"/>
      <c r="E93" s="2"/>
      <c r="F93" s="75"/>
      <c r="G93" s="15"/>
      <c r="I93" s="71"/>
      <c r="J93" s="3"/>
      <c r="K93" s="16"/>
      <c r="L93" s="17"/>
      <c r="O93" s="71"/>
      <c r="P93" s="3"/>
      <c r="Q93" s="2"/>
      <c r="R93" s="71"/>
      <c r="S93" s="2"/>
      <c r="T93" s="3"/>
      <c r="U93" s="2"/>
      <c r="V93" s="71"/>
      <c r="W93" s="2"/>
      <c r="X93" s="2"/>
      <c r="Y93" s="2"/>
      <c r="Z93" s="2"/>
      <c r="AA93" s="3"/>
    </row>
    <row r="94" spans="2:27" ht="15.75" customHeight="1">
      <c r="B94" s="2"/>
      <c r="C94" s="3"/>
      <c r="D94" s="2"/>
      <c r="E94" s="2"/>
      <c r="F94" s="75"/>
      <c r="G94" s="15"/>
      <c r="I94" s="71"/>
      <c r="J94" s="3"/>
      <c r="K94" s="16"/>
      <c r="L94" s="17"/>
      <c r="O94" s="71"/>
      <c r="P94" s="3"/>
      <c r="Q94" s="2"/>
      <c r="R94" s="71"/>
      <c r="S94" s="2"/>
      <c r="T94" s="3"/>
      <c r="U94" s="2"/>
      <c r="V94" s="71"/>
      <c r="W94" s="2"/>
      <c r="X94" s="2"/>
      <c r="Y94" s="2"/>
      <c r="Z94" s="2"/>
      <c r="AA94" s="3"/>
    </row>
    <row r="95" spans="2:27" ht="15.75" customHeight="1">
      <c r="B95" s="2"/>
      <c r="C95" s="3"/>
      <c r="D95" s="2"/>
      <c r="E95" s="2"/>
      <c r="F95" s="75"/>
      <c r="G95" s="15"/>
      <c r="I95" s="71"/>
      <c r="J95" s="3"/>
      <c r="K95" s="16"/>
      <c r="L95" s="17"/>
      <c r="O95" s="71"/>
      <c r="P95" s="3"/>
      <c r="Q95" s="2"/>
      <c r="R95" s="71"/>
      <c r="S95" s="2"/>
      <c r="T95" s="3"/>
      <c r="U95" s="2"/>
      <c r="V95" s="71"/>
      <c r="W95" s="2"/>
      <c r="X95" s="2"/>
      <c r="Y95" s="2"/>
      <c r="Z95" s="2"/>
      <c r="AA95" s="3"/>
    </row>
    <row r="96" spans="2:27" ht="15.75" customHeight="1">
      <c r="B96" s="2"/>
      <c r="C96" s="3"/>
      <c r="D96" s="2"/>
      <c r="E96" s="2"/>
      <c r="F96" s="75"/>
      <c r="G96" s="15"/>
      <c r="I96" s="71"/>
      <c r="J96" s="3"/>
      <c r="K96" s="16"/>
      <c r="L96" s="17"/>
      <c r="O96" s="71"/>
      <c r="P96" s="3"/>
      <c r="Q96" s="2"/>
      <c r="R96" s="71"/>
      <c r="S96" s="2"/>
      <c r="T96" s="3"/>
      <c r="U96" s="2"/>
      <c r="V96" s="71"/>
      <c r="W96" s="2"/>
      <c r="X96" s="2"/>
      <c r="Y96" s="2"/>
      <c r="Z96" s="2"/>
      <c r="AA96" s="3"/>
    </row>
    <row r="97" spans="2:27" ht="15.75" customHeight="1">
      <c r="B97" s="2"/>
      <c r="C97" s="3"/>
      <c r="D97" s="2"/>
      <c r="E97" s="2"/>
      <c r="F97" s="75"/>
      <c r="G97" s="15"/>
      <c r="I97" s="71"/>
      <c r="J97" s="3"/>
      <c r="K97" s="16"/>
      <c r="L97" s="17"/>
      <c r="O97" s="71"/>
      <c r="P97" s="3"/>
      <c r="Q97" s="2"/>
      <c r="R97" s="71"/>
      <c r="S97" s="2"/>
      <c r="T97" s="3"/>
      <c r="U97" s="2"/>
      <c r="V97" s="71"/>
      <c r="W97" s="2"/>
      <c r="X97" s="2"/>
      <c r="Y97" s="2"/>
      <c r="Z97" s="2"/>
      <c r="AA97" s="3"/>
    </row>
    <row r="98" spans="2:27" ht="15.75" customHeight="1">
      <c r="B98" s="2"/>
      <c r="C98" s="3"/>
      <c r="D98" s="2"/>
      <c r="E98" s="2"/>
      <c r="F98" s="75"/>
      <c r="G98" s="15"/>
      <c r="I98" s="71"/>
      <c r="J98" s="3"/>
      <c r="K98" s="16"/>
      <c r="L98" s="17"/>
      <c r="O98" s="71"/>
      <c r="P98" s="3"/>
      <c r="Q98" s="2"/>
      <c r="R98" s="71"/>
      <c r="S98" s="2"/>
      <c r="T98" s="3"/>
      <c r="U98" s="2"/>
      <c r="V98" s="71"/>
      <c r="W98" s="2"/>
      <c r="X98" s="2"/>
      <c r="Y98" s="2"/>
      <c r="Z98" s="2"/>
      <c r="AA98" s="3"/>
    </row>
    <row r="99" spans="2:27" ht="15.75" customHeight="1">
      <c r="B99" s="2"/>
      <c r="C99" s="3"/>
      <c r="D99" s="2"/>
      <c r="E99" s="2"/>
      <c r="F99" s="75"/>
      <c r="G99" s="15"/>
      <c r="I99" s="71"/>
      <c r="J99" s="3"/>
      <c r="K99" s="16"/>
      <c r="L99" s="17"/>
      <c r="O99" s="71"/>
      <c r="P99" s="3"/>
      <c r="Q99" s="2"/>
      <c r="R99" s="71"/>
      <c r="S99" s="2"/>
      <c r="T99" s="3"/>
      <c r="U99" s="2"/>
      <c r="V99" s="71"/>
      <c r="W99" s="2"/>
      <c r="X99" s="2"/>
      <c r="Y99" s="2"/>
      <c r="Z99" s="2"/>
      <c r="AA99" s="3"/>
    </row>
    <row r="100" spans="2:27" ht="15.75" customHeight="1">
      <c r="B100" s="2"/>
      <c r="C100" s="3"/>
      <c r="D100" s="2"/>
      <c r="E100" s="2"/>
      <c r="F100" s="75"/>
      <c r="G100" s="15"/>
      <c r="I100" s="71"/>
      <c r="J100" s="3"/>
      <c r="K100" s="16"/>
      <c r="L100" s="17"/>
      <c r="O100" s="71"/>
      <c r="P100" s="3"/>
      <c r="Q100" s="2"/>
      <c r="R100" s="71"/>
      <c r="S100" s="2"/>
      <c r="T100" s="3"/>
      <c r="U100" s="2"/>
      <c r="V100" s="71"/>
      <c r="W100" s="2"/>
      <c r="X100" s="2"/>
      <c r="Y100" s="2"/>
      <c r="Z100" s="2"/>
      <c r="AA100" s="3"/>
    </row>
    <row r="101" spans="2:27" ht="15.75" customHeight="1">
      <c r="B101" s="2"/>
      <c r="C101" s="3"/>
      <c r="D101" s="2"/>
      <c r="E101" s="2"/>
      <c r="F101" s="75"/>
      <c r="G101" s="15"/>
      <c r="I101" s="71"/>
      <c r="J101" s="3"/>
      <c r="K101" s="16"/>
      <c r="L101" s="17"/>
      <c r="O101" s="71"/>
      <c r="P101" s="3"/>
      <c r="Q101" s="2"/>
      <c r="R101" s="71"/>
      <c r="S101" s="2"/>
      <c r="T101" s="3"/>
      <c r="U101" s="2"/>
      <c r="V101" s="71"/>
      <c r="W101" s="2"/>
      <c r="X101" s="2"/>
      <c r="Y101" s="2"/>
      <c r="Z101" s="2"/>
      <c r="AA101" s="3"/>
    </row>
    <row r="102" spans="2:27" ht="15.75" customHeight="1">
      <c r="B102" s="2"/>
      <c r="C102" s="3"/>
      <c r="D102" s="2"/>
      <c r="E102" s="2"/>
      <c r="F102" s="75"/>
      <c r="G102" s="15"/>
      <c r="I102" s="71"/>
      <c r="J102" s="3"/>
      <c r="K102" s="16"/>
      <c r="L102" s="17"/>
      <c r="O102" s="71"/>
      <c r="P102" s="3"/>
      <c r="Q102" s="2"/>
      <c r="R102" s="71"/>
      <c r="S102" s="2"/>
      <c r="T102" s="3"/>
      <c r="U102" s="2"/>
      <c r="V102" s="71"/>
      <c r="W102" s="2"/>
      <c r="X102" s="2"/>
      <c r="Y102" s="2"/>
      <c r="Z102" s="2"/>
      <c r="AA102" s="3"/>
    </row>
    <row r="103" spans="2:27" ht="15.75" customHeight="1">
      <c r="B103" s="2"/>
      <c r="C103" s="3"/>
      <c r="D103" s="2"/>
      <c r="E103" s="2"/>
      <c r="F103" s="75"/>
      <c r="G103" s="15"/>
      <c r="I103" s="71"/>
      <c r="J103" s="3"/>
      <c r="K103" s="16"/>
      <c r="L103" s="17"/>
      <c r="O103" s="71"/>
      <c r="P103" s="3"/>
      <c r="Q103" s="2"/>
      <c r="R103" s="71"/>
      <c r="S103" s="2"/>
      <c r="T103" s="3"/>
      <c r="U103" s="2"/>
      <c r="V103" s="71"/>
      <c r="W103" s="2"/>
      <c r="X103" s="2"/>
      <c r="Y103" s="2"/>
      <c r="Z103" s="2"/>
      <c r="AA103" s="3"/>
    </row>
    <row r="104" spans="2:27" ht="15.75" customHeight="1">
      <c r="B104" s="2"/>
      <c r="C104" s="3"/>
      <c r="D104" s="2"/>
      <c r="E104" s="2"/>
      <c r="F104" s="75"/>
      <c r="G104" s="15"/>
      <c r="I104" s="71"/>
      <c r="J104" s="3"/>
      <c r="K104" s="16"/>
      <c r="L104" s="17"/>
      <c r="O104" s="71"/>
      <c r="P104" s="3"/>
      <c r="Q104" s="2"/>
      <c r="R104" s="71"/>
      <c r="S104" s="2"/>
      <c r="T104" s="3"/>
      <c r="U104" s="2"/>
      <c r="V104" s="71"/>
      <c r="W104" s="2"/>
      <c r="X104" s="2"/>
      <c r="Y104" s="2"/>
      <c r="Z104" s="2"/>
      <c r="AA104" s="3"/>
    </row>
    <row r="105" spans="2:27" ht="15.75" customHeight="1">
      <c r="B105" s="2"/>
      <c r="C105" s="3"/>
      <c r="D105" s="2"/>
      <c r="E105" s="2"/>
      <c r="F105" s="75"/>
      <c r="G105" s="15"/>
      <c r="I105" s="71"/>
      <c r="J105" s="3"/>
      <c r="K105" s="16"/>
      <c r="L105" s="17"/>
      <c r="O105" s="71"/>
      <c r="P105" s="3"/>
      <c r="Q105" s="2"/>
      <c r="R105" s="71"/>
      <c r="S105" s="2"/>
      <c r="T105" s="3"/>
      <c r="U105" s="2"/>
      <c r="V105" s="71"/>
      <c r="W105" s="2"/>
      <c r="X105" s="2"/>
      <c r="Y105" s="2"/>
      <c r="Z105" s="2"/>
      <c r="AA105" s="3"/>
    </row>
    <row r="106" spans="2:27" ht="15.75" customHeight="1">
      <c r="B106" s="2"/>
      <c r="C106" s="3"/>
      <c r="D106" s="2"/>
      <c r="E106" s="2"/>
      <c r="F106" s="75"/>
      <c r="G106" s="15"/>
      <c r="I106" s="71"/>
      <c r="J106" s="3"/>
      <c r="K106" s="16"/>
      <c r="L106" s="17"/>
      <c r="O106" s="71"/>
      <c r="P106" s="3"/>
      <c r="Q106" s="2"/>
      <c r="R106" s="71"/>
      <c r="S106" s="2"/>
      <c r="T106" s="3"/>
      <c r="U106" s="2"/>
      <c r="V106" s="71"/>
      <c r="W106" s="2"/>
      <c r="X106" s="2"/>
      <c r="Y106" s="2"/>
      <c r="Z106" s="2"/>
      <c r="AA106" s="3"/>
    </row>
    <row r="107" spans="2:27" ht="15.75" customHeight="1">
      <c r="B107" s="2"/>
      <c r="C107" s="3"/>
      <c r="D107" s="2"/>
      <c r="E107" s="2"/>
      <c r="F107" s="75"/>
      <c r="G107" s="15"/>
      <c r="I107" s="71"/>
      <c r="J107" s="3"/>
      <c r="K107" s="16"/>
      <c r="L107" s="17"/>
      <c r="O107" s="71"/>
      <c r="P107" s="3"/>
      <c r="Q107" s="2"/>
      <c r="R107" s="71"/>
      <c r="S107" s="2"/>
      <c r="T107" s="3"/>
      <c r="U107" s="2"/>
      <c r="V107" s="71"/>
      <c r="W107" s="2"/>
      <c r="X107" s="2"/>
      <c r="Y107" s="2"/>
      <c r="Z107" s="2"/>
      <c r="AA107" s="3"/>
    </row>
    <row r="108" spans="2:27" ht="15.75" customHeight="1">
      <c r="B108" s="2"/>
      <c r="C108" s="3"/>
      <c r="D108" s="2"/>
      <c r="E108" s="2"/>
      <c r="F108" s="75"/>
      <c r="G108" s="15"/>
      <c r="I108" s="71"/>
      <c r="J108" s="3"/>
      <c r="K108" s="16"/>
      <c r="L108" s="17"/>
      <c r="O108" s="71"/>
      <c r="P108" s="3"/>
      <c r="Q108" s="2"/>
      <c r="R108" s="71"/>
      <c r="S108" s="2"/>
      <c r="T108" s="3"/>
      <c r="U108" s="2"/>
      <c r="V108" s="71"/>
      <c r="W108" s="2"/>
      <c r="X108" s="2"/>
      <c r="Y108" s="2"/>
      <c r="Z108" s="2"/>
      <c r="AA108" s="3"/>
    </row>
    <row r="109" spans="2:27" ht="15.75" customHeight="1">
      <c r="B109" s="2"/>
      <c r="C109" s="3"/>
      <c r="D109" s="2"/>
      <c r="E109" s="2"/>
      <c r="F109" s="75"/>
      <c r="G109" s="15"/>
      <c r="I109" s="71"/>
      <c r="J109" s="3"/>
      <c r="K109" s="16"/>
      <c r="L109" s="17"/>
      <c r="O109" s="71"/>
      <c r="P109" s="3"/>
      <c r="Q109" s="2"/>
      <c r="R109" s="71"/>
      <c r="S109" s="2"/>
      <c r="T109" s="3"/>
      <c r="U109" s="2"/>
      <c r="V109" s="71"/>
      <c r="W109" s="2"/>
      <c r="X109" s="2"/>
      <c r="Y109" s="2"/>
      <c r="Z109" s="2"/>
      <c r="AA109" s="3"/>
    </row>
    <row r="110" spans="2:27" ht="15.75" customHeight="1">
      <c r="B110" s="2"/>
      <c r="C110" s="3"/>
      <c r="D110" s="2"/>
      <c r="E110" s="2"/>
      <c r="F110" s="75"/>
      <c r="G110" s="15"/>
      <c r="I110" s="71"/>
      <c r="J110" s="3"/>
      <c r="K110" s="16"/>
      <c r="L110" s="17"/>
      <c r="O110" s="71"/>
      <c r="P110" s="3"/>
      <c r="Q110" s="2"/>
      <c r="R110" s="71"/>
      <c r="S110" s="2"/>
      <c r="T110" s="3"/>
      <c r="U110" s="2"/>
      <c r="V110" s="71"/>
      <c r="W110" s="2"/>
      <c r="X110" s="2"/>
      <c r="Y110" s="2"/>
      <c r="Z110" s="2"/>
      <c r="AA110" s="3"/>
    </row>
    <row r="111" spans="2:27" ht="15.75" customHeight="1">
      <c r="B111" s="2"/>
      <c r="C111" s="3"/>
      <c r="D111" s="2"/>
      <c r="E111" s="2"/>
      <c r="F111" s="75"/>
      <c r="G111" s="15"/>
      <c r="I111" s="71"/>
      <c r="J111" s="3"/>
      <c r="K111" s="16"/>
      <c r="L111" s="17"/>
      <c r="O111" s="71"/>
      <c r="P111" s="3"/>
      <c r="Q111" s="2"/>
      <c r="R111" s="71"/>
      <c r="S111" s="2"/>
      <c r="T111" s="3"/>
      <c r="U111" s="2"/>
      <c r="V111" s="71"/>
      <c r="W111" s="2"/>
      <c r="X111" s="2"/>
      <c r="Y111" s="2"/>
      <c r="Z111" s="2"/>
      <c r="AA111" s="3"/>
    </row>
    <row r="112" spans="2:27" ht="15.75" customHeight="1">
      <c r="B112" s="2"/>
      <c r="C112" s="3"/>
      <c r="D112" s="2"/>
      <c r="E112" s="2"/>
      <c r="F112" s="75"/>
      <c r="G112" s="15"/>
      <c r="I112" s="71"/>
      <c r="J112" s="3"/>
      <c r="K112" s="16"/>
      <c r="L112" s="17"/>
      <c r="O112" s="71"/>
      <c r="P112" s="3"/>
      <c r="Q112" s="2"/>
      <c r="R112" s="71"/>
      <c r="S112" s="2"/>
      <c r="T112" s="3"/>
      <c r="U112" s="2"/>
      <c r="V112" s="71"/>
      <c r="W112" s="2"/>
      <c r="X112" s="2"/>
      <c r="Y112" s="2"/>
      <c r="Z112" s="2"/>
      <c r="AA112" s="3"/>
    </row>
    <row r="113" spans="2:27" ht="15.75" customHeight="1">
      <c r="B113" s="2"/>
      <c r="C113" s="3"/>
      <c r="D113" s="2"/>
      <c r="E113" s="2"/>
      <c r="F113" s="75"/>
      <c r="G113" s="15"/>
      <c r="I113" s="71"/>
      <c r="J113" s="3"/>
      <c r="K113" s="16"/>
      <c r="L113" s="17"/>
      <c r="O113" s="71"/>
      <c r="P113" s="3"/>
      <c r="Q113" s="2"/>
      <c r="R113" s="71"/>
      <c r="S113" s="2"/>
      <c r="T113" s="3"/>
      <c r="U113" s="2"/>
      <c r="V113" s="71"/>
      <c r="W113" s="2"/>
      <c r="X113" s="2"/>
      <c r="Y113" s="2"/>
      <c r="Z113" s="2"/>
      <c r="AA113" s="3"/>
    </row>
    <row r="114" spans="2:27" ht="15.75" customHeight="1">
      <c r="B114" s="2"/>
      <c r="C114" s="3"/>
      <c r="D114" s="2"/>
      <c r="E114" s="2"/>
      <c r="F114" s="75"/>
      <c r="G114" s="15"/>
      <c r="I114" s="71"/>
      <c r="J114" s="3"/>
      <c r="K114" s="16"/>
      <c r="L114" s="17"/>
      <c r="O114" s="71"/>
      <c r="P114" s="3"/>
      <c r="Q114" s="2"/>
      <c r="R114" s="71"/>
      <c r="S114" s="2"/>
      <c r="T114" s="3"/>
      <c r="U114" s="2"/>
      <c r="V114" s="71"/>
      <c r="W114" s="2"/>
      <c r="X114" s="2"/>
      <c r="Y114" s="2"/>
      <c r="Z114" s="2"/>
      <c r="AA114" s="3"/>
    </row>
    <row r="115" spans="2:27" ht="15.75" customHeight="1">
      <c r="B115" s="2"/>
      <c r="C115" s="3"/>
      <c r="D115" s="2"/>
      <c r="E115" s="2"/>
      <c r="F115" s="75"/>
      <c r="G115" s="15"/>
      <c r="I115" s="71"/>
      <c r="J115" s="3"/>
      <c r="K115" s="16"/>
      <c r="L115" s="17"/>
      <c r="O115" s="71"/>
      <c r="P115" s="3"/>
      <c r="Q115" s="2"/>
      <c r="R115" s="71"/>
      <c r="S115" s="2"/>
      <c r="T115" s="3"/>
      <c r="U115" s="2"/>
      <c r="V115" s="71"/>
      <c r="W115" s="2"/>
      <c r="X115" s="2"/>
      <c r="Y115" s="2"/>
      <c r="Z115" s="2"/>
      <c r="AA115" s="3"/>
    </row>
    <row r="116" spans="2:27" ht="15.75" customHeight="1">
      <c r="B116" s="2"/>
      <c r="C116" s="3"/>
      <c r="D116" s="2"/>
      <c r="E116" s="2"/>
      <c r="F116" s="75"/>
      <c r="G116" s="15"/>
      <c r="I116" s="71"/>
      <c r="J116" s="3"/>
      <c r="K116" s="16"/>
      <c r="L116" s="17"/>
      <c r="O116" s="71"/>
      <c r="P116" s="3"/>
      <c r="Q116" s="2"/>
      <c r="R116" s="71"/>
      <c r="S116" s="2"/>
      <c r="T116" s="3"/>
      <c r="U116" s="2"/>
      <c r="V116" s="71"/>
      <c r="W116" s="2"/>
      <c r="X116" s="2"/>
      <c r="Y116" s="2"/>
      <c r="Z116" s="2"/>
      <c r="AA116" s="3"/>
    </row>
    <row r="117" spans="2:27" ht="15.75" customHeight="1">
      <c r="B117" s="2"/>
      <c r="C117" s="3"/>
      <c r="D117" s="2"/>
      <c r="E117" s="2"/>
      <c r="F117" s="75"/>
      <c r="G117" s="15"/>
      <c r="I117" s="71"/>
      <c r="J117" s="3"/>
      <c r="K117" s="16"/>
      <c r="L117" s="17"/>
      <c r="O117" s="71"/>
      <c r="P117" s="3"/>
      <c r="Q117" s="2"/>
      <c r="R117" s="71"/>
      <c r="S117" s="2"/>
      <c r="T117" s="3"/>
      <c r="U117" s="2"/>
      <c r="V117" s="71"/>
      <c r="W117" s="2"/>
      <c r="X117" s="2"/>
      <c r="Y117" s="2"/>
      <c r="Z117" s="2"/>
      <c r="AA117" s="3"/>
    </row>
    <row r="118" spans="2:27" ht="15.75" customHeight="1">
      <c r="B118" s="2"/>
      <c r="C118" s="3"/>
      <c r="D118" s="2"/>
      <c r="E118" s="2"/>
      <c r="F118" s="75"/>
      <c r="G118" s="15"/>
      <c r="I118" s="71"/>
      <c r="J118" s="3"/>
      <c r="K118" s="16"/>
      <c r="L118" s="17"/>
      <c r="O118" s="71"/>
      <c r="P118" s="3"/>
      <c r="Q118" s="2"/>
      <c r="R118" s="71"/>
      <c r="S118" s="2"/>
      <c r="T118" s="3"/>
      <c r="U118" s="2"/>
      <c r="V118" s="71"/>
      <c r="W118" s="2"/>
      <c r="X118" s="2"/>
      <c r="Y118" s="2"/>
      <c r="Z118" s="2"/>
      <c r="AA118" s="3"/>
    </row>
    <row r="119" spans="2:27" ht="15.75" customHeight="1">
      <c r="B119" s="2"/>
      <c r="C119" s="3"/>
      <c r="D119" s="2"/>
      <c r="E119" s="2"/>
      <c r="F119" s="75"/>
      <c r="G119" s="15"/>
      <c r="I119" s="71"/>
      <c r="J119" s="3"/>
      <c r="K119" s="16"/>
      <c r="L119" s="17"/>
      <c r="O119" s="71"/>
      <c r="P119" s="3"/>
      <c r="Q119" s="2"/>
      <c r="R119" s="71"/>
      <c r="S119" s="2"/>
      <c r="T119" s="3"/>
      <c r="U119" s="2"/>
      <c r="V119" s="71"/>
      <c r="W119" s="2"/>
      <c r="X119" s="2"/>
      <c r="Y119" s="2"/>
      <c r="Z119" s="2"/>
      <c r="AA119" s="3"/>
    </row>
    <row r="120" spans="2:27" ht="15.75" customHeight="1">
      <c r="B120" s="2"/>
      <c r="C120" s="3"/>
      <c r="D120" s="2"/>
      <c r="E120" s="2"/>
      <c r="F120" s="75"/>
      <c r="G120" s="15"/>
      <c r="I120" s="71"/>
      <c r="J120" s="3"/>
      <c r="K120" s="16"/>
      <c r="L120" s="17"/>
      <c r="O120" s="71"/>
      <c r="P120" s="3"/>
      <c r="Q120" s="2"/>
      <c r="R120" s="71"/>
      <c r="S120" s="2"/>
      <c r="T120" s="3"/>
      <c r="U120" s="2"/>
      <c r="V120" s="71"/>
      <c r="W120" s="2"/>
      <c r="X120" s="2"/>
      <c r="Y120" s="2"/>
      <c r="Z120" s="2"/>
      <c r="AA120" s="3"/>
    </row>
    <row r="121" spans="2:27" ht="15.75" customHeight="1">
      <c r="B121" s="2"/>
      <c r="C121" s="3"/>
      <c r="D121" s="2"/>
      <c r="E121" s="2"/>
      <c r="F121" s="75"/>
      <c r="G121" s="15"/>
      <c r="I121" s="71"/>
      <c r="J121" s="3"/>
      <c r="K121" s="16"/>
      <c r="L121" s="17"/>
      <c r="O121" s="71"/>
      <c r="P121" s="3"/>
      <c r="Q121" s="2"/>
      <c r="R121" s="71"/>
      <c r="S121" s="2"/>
      <c r="T121" s="3"/>
      <c r="U121" s="2"/>
      <c r="V121" s="71"/>
      <c r="W121" s="2"/>
      <c r="X121" s="2"/>
      <c r="Y121" s="2"/>
      <c r="Z121" s="2"/>
      <c r="AA121" s="3"/>
    </row>
    <row r="122" spans="2:27" ht="15.75" customHeight="1">
      <c r="B122" s="2"/>
      <c r="C122" s="3"/>
      <c r="D122" s="2"/>
      <c r="E122" s="2"/>
      <c r="F122" s="75"/>
      <c r="G122" s="15"/>
      <c r="I122" s="71"/>
      <c r="J122" s="3"/>
      <c r="K122" s="16"/>
      <c r="L122" s="17"/>
      <c r="O122" s="71"/>
      <c r="P122" s="3"/>
      <c r="Q122" s="2"/>
      <c r="R122" s="71"/>
      <c r="S122" s="2"/>
      <c r="T122" s="3"/>
      <c r="U122" s="2"/>
      <c r="V122" s="71"/>
      <c r="W122" s="2"/>
      <c r="X122" s="2"/>
      <c r="Y122" s="2"/>
      <c r="Z122" s="2"/>
      <c r="AA122" s="3"/>
    </row>
    <row r="123" spans="2:27" ht="15.75" customHeight="1">
      <c r="B123" s="2"/>
      <c r="C123" s="3"/>
      <c r="D123" s="2"/>
      <c r="E123" s="2"/>
      <c r="F123" s="75"/>
      <c r="G123" s="15"/>
      <c r="I123" s="71"/>
      <c r="J123" s="3"/>
      <c r="K123" s="16"/>
      <c r="L123" s="17"/>
      <c r="O123" s="71"/>
      <c r="P123" s="3"/>
      <c r="Q123" s="2"/>
      <c r="R123" s="71"/>
      <c r="S123" s="2"/>
      <c r="T123" s="3"/>
      <c r="U123" s="2"/>
      <c r="V123" s="71"/>
      <c r="W123" s="2"/>
      <c r="X123" s="2"/>
      <c r="Y123" s="2"/>
      <c r="Z123" s="2"/>
      <c r="AA123" s="3"/>
    </row>
    <row r="124" spans="2:27" ht="15.75" customHeight="1">
      <c r="B124" s="2"/>
      <c r="C124" s="3"/>
      <c r="D124" s="2"/>
      <c r="E124" s="2"/>
      <c r="F124" s="75"/>
      <c r="G124" s="15"/>
      <c r="I124" s="71"/>
      <c r="J124" s="3"/>
      <c r="K124" s="16"/>
      <c r="L124" s="17"/>
      <c r="O124" s="71"/>
      <c r="P124" s="3"/>
      <c r="Q124" s="2"/>
      <c r="R124" s="71"/>
      <c r="S124" s="2"/>
      <c r="T124" s="3"/>
      <c r="U124" s="2"/>
      <c r="V124" s="71"/>
      <c r="W124" s="2"/>
      <c r="X124" s="2"/>
      <c r="Y124" s="2"/>
      <c r="Z124" s="2"/>
      <c r="AA124" s="3"/>
    </row>
    <row r="125" spans="2:27" ht="15.75" customHeight="1">
      <c r="B125" s="2"/>
      <c r="C125" s="3"/>
      <c r="D125" s="2"/>
      <c r="E125" s="2"/>
      <c r="F125" s="75"/>
      <c r="G125" s="15"/>
      <c r="I125" s="71"/>
      <c r="J125" s="3"/>
      <c r="K125" s="16"/>
      <c r="L125" s="17"/>
      <c r="O125" s="71"/>
      <c r="P125" s="3"/>
      <c r="Q125" s="2"/>
      <c r="R125" s="71"/>
      <c r="S125" s="2"/>
      <c r="T125" s="3"/>
      <c r="U125" s="2"/>
      <c r="V125" s="71"/>
      <c r="W125" s="2"/>
      <c r="X125" s="2"/>
      <c r="Y125" s="2"/>
      <c r="Z125" s="2"/>
      <c r="AA125" s="3"/>
    </row>
    <row r="126" spans="2:27" ht="15.75" customHeight="1">
      <c r="B126" s="2"/>
      <c r="C126" s="3"/>
      <c r="D126" s="2"/>
      <c r="E126" s="2"/>
      <c r="F126" s="75"/>
      <c r="G126" s="15"/>
      <c r="I126" s="71"/>
      <c r="J126" s="3"/>
      <c r="K126" s="16"/>
      <c r="L126" s="17"/>
      <c r="O126" s="71"/>
      <c r="P126" s="3"/>
      <c r="Q126" s="2"/>
      <c r="R126" s="71"/>
      <c r="S126" s="2"/>
      <c r="T126" s="3"/>
      <c r="U126" s="2"/>
      <c r="V126" s="71"/>
      <c r="W126" s="2"/>
      <c r="X126" s="2"/>
      <c r="Y126" s="2"/>
      <c r="Z126" s="2"/>
      <c r="AA126" s="3"/>
    </row>
    <row r="127" spans="2:27" ht="15.75" customHeight="1">
      <c r="B127" s="2"/>
      <c r="C127" s="3"/>
      <c r="D127" s="2"/>
      <c r="E127" s="2"/>
      <c r="F127" s="75"/>
      <c r="G127" s="15"/>
      <c r="I127" s="71"/>
      <c r="J127" s="3"/>
      <c r="K127" s="16"/>
      <c r="L127" s="17"/>
      <c r="O127" s="71"/>
      <c r="P127" s="3"/>
      <c r="Q127" s="2"/>
      <c r="R127" s="71"/>
      <c r="S127" s="2"/>
      <c r="T127" s="3"/>
      <c r="U127" s="2"/>
      <c r="V127" s="71"/>
      <c r="W127" s="2"/>
      <c r="X127" s="2"/>
      <c r="Y127" s="2"/>
      <c r="Z127" s="2"/>
      <c r="AA127" s="3"/>
    </row>
    <row r="128" spans="2:27" ht="15.75" customHeight="1">
      <c r="B128" s="2"/>
      <c r="C128" s="3"/>
      <c r="D128" s="2"/>
      <c r="E128" s="2"/>
      <c r="F128" s="75"/>
      <c r="G128" s="15"/>
      <c r="I128" s="71"/>
      <c r="J128" s="3"/>
      <c r="K128" s="16"/>
      <c r="L128" s="17"/>
      <c r="O128" s="71"/>
      <c r="P128" s="3"/>
      <c r="Q128" s="2"/>
      <c r="R128" s="71"/>
      <c r="S128" s="2"/>
      <c r="T128" s="3"/>
      <c r="U128" s="2"/>
      <c r="V128" s="71"/>
      <c r="W128" s="2"/>
      <c r="X128" s="2"/>
      <c r="Y128" s="2"/>
      <c r="Z128" s="2"/>
      <c r="AA128" s="3"/>
    </row>
    <row r="129" spans="2:27" ht="15.75" customHeight="1">
      <c r="B129" s="2"/>
      <c r="C129" s="3"/>
      <c r="D129" s="2"/>
      <c r="E129" s="2"/>
      <c r="F129" s="75"/>
      <c r="G129" s="15"/>
      <c r="I129" s="71"/>
      <c r="J129" s="3"/>
      <c r="K129" s="16"/>
      <c r="L129" s="17"/>
      <c r="O129" s="71"/>
      <c r="P129" s="3"/>
      <c r="Q129" s="2"/>
      <c r="R129" s="71"/>
      <c r="S129" s="2"/>
      <c r="T129" s="3"/>
      <c r="U129" s="2"/>
      <c r="V129" s="71"/>
      <c r="W129" s="2"/>
      <c r="X129" s="2"/>
      <c r="Y129" s="2"/>
      <c r="Z129" s="2"/>
      <c r="AA129" s="3"/>
    </row>
    <row r="130" spans="2:27" ht="15.75" customHeight="1">
      <c r="B130" s="2"/>
      <c r="C130" s="3"/>
      <c r="D130" s="2"/>
      <c r="E130" s="2"/>
      <c r="F130" s="75"/>
      <c r="G130" s="15"/>
      <c r="I130" s="71"/>
      <c r="J130" s="3"/>
      <c r="K130" s="16"/>
      <c r="L130" s="17"/>
      <c r="O130" s="71"/>
      <c r="P130" s="3"/>
      <c r="Q130" s="2"/>
      <c r="R130" s="71"/>
      <c r="S130" s="2"/>
      <c r="T130" s="3"/>
      <c r="U130" s="2"/>
      <c r="V130" s="71"/>
      <c r="W130" s="2"/>
      <c r="X130" s="2"/>
      <c r="Y130" s="2"/>
      <c r="Z130" s="2"/>
      <c r="AA130" s="3"/>
    </row>
    <row r="131" spans="2:27" ht="15.75" customHeight="1">
      <c r="B131" s="2"/>
      <c r="C131" s="3"/>
      <c r="D131" s="2"/>
      <c r="E131" s="2"/>
      <c r="F131" s="75"/>
      <c r="G131" s="15"/>
      <c r="I131" s="71"/>
      <c r="J131" s="3"/>
      <c r="K131" s="16"/>
      <c r="L131" s="17"/>
      <c r="O131" s="71"/>
      <c r="P131" s="3"/>
      <c r="Q131" s="2"/>
      <c r="R131" s="71"/>
      <c r="S131" s="2"/>
      <c r="T131" s="3"/>
      <c r="U131" s="2"/>
      <c r="V131" s="71"/>
      <c r="W131" s="2"/>
      <c r="X131" s="2"/>
      <c r="Y131" s="2"/>
      <c r="Z131" s="2"/>
      <c r="AA131" s="3"/>
    </row>
    <row r="132" spans="2:27" ht="15.75" customHeight="1">
      <c r="B132" s="2"/>
      <c r="C132" s="3"/>
      <c r="D132" s="2"/>
      <c r="E132" s="2"/>
      <c r="F132" s="75"/>
      <c r="G132" s="15"/>
      <c r="I132" s="71"/>
      <c r="J132" s="3"/>
      <c r="K132" s="16"/>
      <c r="L132" s="17"/>
      <c r="O132" s="71"/>
      <c r="P132" s="3"/>
      <c r="Q132" s="2"/>
      <c r="R132" s="71"/>
      <c r="S132" s="2"/>
      <c r="T132" s="3"/>
      <c r="U132" s="2"/>
      <c r="V132" s="71"/>
      <c r="W132" s="2"/>
      <c r="X132" s="2"/>
      <c r="Y132" s="2"/>
      <c r="Z132" s="2"/>
      <c r="AA132" s="3"/>
    </row>
    <row r="133" spans="2:27" ht="15.75" customHeight="1">
      <c r="B133" s="2"/>
      <c r="C133" s="3"/>
      <c r="D133" s="2"/>
      <c r="E133" s="2"/>
      <c r="F133" s="75"/>
      <c r="G133" s="15"/>
      <c r="I133" s="71"/>
      <c r="J133" s="3"/>
      <c r="K133" s="16"/>
      <c r="L133" s="17"/>
      <c r="O133" s="71"/>
      <c r="P133" s="3"/>
      <c r="Q133" s="2"/>
      <c r="R133" s="71"/>
      <c r="S133" s="2"/>
      <c r="T133" s="3"/>
      <c r="U133" s="2"/>
      <c r="V133" s="71"/>
      <c r="W133" s="2"/>
      <c r="X133" s="2"/>
      <c r="Y133" s="2"/>
      <c r="Z133" s="2"/>
      <c r="AA133" s="3"/>
    </row>
    <row r="134" spans="2:27" ht="15.75" customHeight="1">
      <c r="B134" s="2"/>
      <c r="C134" s="3"/>
      <c r="D134" s="2"/>
      <c r="E134" s="2"/>
      <c r="F134" s="75"/>
      <c r="G134" s="15"/>
      <c r="I134" s="71"/>
      <c r="J134" s="3"/>
      <c r="K134" s="16"/>
      <c r="L134" s="17"/>
      <c r="O134" s="71"/>
      <c r="P134" s="3"/>
      <c r="Q134" s="2"/>
      <c r="R134" s="71"/>
      <c r="S134" s="2"/>
      <c r="T134" s="3"/>
      <c r="U134" s="2"/>
      <c r="V134" s="71"/>
      <c r="W134" s="2"/>
      <c r="X134" s="2"/>
      <c r="Y134" s="2"/>
      <c r="Z134" s="2"/>
      <c r="AA134" s="3"/>
    </row>
    <row r="135" spans="2:27" ht="15.75" customHeight="1">
      <c r="B135" s="2"/>
      <c r="C135" s="3"/>
      <c r="D135" s="2"/>
      <c r="E135" s="2"/>
      <c r="F135" s="75"/>
      <c r="G135" s="15"/>
      <c r="I135" s="71"/>
      <c r="J135" s="3"/>
      <c r="K135" s="16"/>
      <c r="L135" s="17"/>
      <c r="O135" s="71"/>
      <c r="P135" s="3"/>
      <c r="Q135" s="2"/>
      <c r="R135" s="71"/>
      <c r="S135" s="2"/>
      <c r="T135" s="3"/>
      <c r="U135" s="2"/>
      <c r="V135" s="71"/>
      <c r="W135" s="2"/>
      <c r="X135" s="2"/>
      <c r="Y135" s="2"/>
      <c r="Z135" s="2"/>
      <c r="AA135" s="3"/>
    </row>
    <row r="136" spans="2:27" ht="15.75" customHeight="1">
      <c r="B136" s="2"/>
      <c r="C136" s="3"/>
      <c r="D136" s="2"/>
      <c r="E136" s="2"/>
      <c r="F136" s="75"/>
      <c r="G136" s="15"/>
      <c r="I136" s="71"/>
      <c r="J136" s="3"/>
      <c r="K136" s="16"/>
      <c r="L136" s="17"/>
      <c r="O136" s="71"/>
      <c r="P136" s="3"/>
      <c r="Q136" s="2"/>
      <c r="R136" s="71"/>
      <c r="S136" s="2"/>
      <c r="T136" s="3"/>
      <c r="U136" s="2"/>
      <c r="V136" s="71"/>
      <c r="W136" s="2"/>
      <c r="X136" s="2"/>
      <c r="Y136" s="2"/>
      <c r="Z136" s="2"/>
      <c r="AA136" s="3"/>
    </row>
    <row r="137" spans="2:27" ht="15.75" customHeight="1">
      <c r="B137" s="2"/>
      <c r="C137" s="3"/>
      <c r="D137" s="2"/>
      <c r="E137" s="2"/>
      <c r="F137" s="75"/>
      <c r="G137" s="15"/>
      <c r="I137" s="71"/>
      <c r="J137" s="3"/>
      <c r="K137" s="16"/>
      <c r="L137" s="17"/>
      <c r="O137" s="71"/>
      <c r="P137" s="3"/>
      <c r="Q137" s="2"/>
      <c r="R137" s="71"/>
      <c r="S137" s="2"/>
      <c r="T137" s="3"/>
      <c r="U137" s="2"/>
      <c r="V137" s="71"/>
      <c r="W137" s="2"/>
      <c r="X137" s="2"/>
      <c r="Y137" s="2"/>
      <c r="Z137" s="2"/>
      <c r="AA137" s="3"/>
    </row>
    <row r="138" spans="2:27" ht="15.75" customHeight="1">
      <c r="B138" s="2"/>
      <c r="C138" s="3"/>
      <c r="D138" s="2"/>
      <c r="E138" s="2"/>
      <c r="F138" s="75"/>
      <c r="G138" s="15"/>
      <c r="I138" s="71"/>
      <c r="J138" s="3"/>
      <c r="K138" s="16"/>
      <c r="L138" s="17"/>
      <c r="O138" s="71"/>
      <c r="P138" s="3"/>
      <c r="Q138" s="2"/>
      <c r="R138" s="71"/>
      <c r="S138" s="2"/>
      <c r="T138" s="3"/>
      <c r="U138" s="2"/>
      <c r="V138" s="71"/>
      <c r="W138" s="2"/>
      <c r="X138" s="2"/>
      <c r="Y138" s="2"/>
      <c r="Z138" s="2"/>
      <c r="AA138" s="3"/>
    </row>
    <row r="139" spans="2:27" ht="15.75" customHeight="1">
      <c r="B139" s="2"/>
      <c r="C139" s="3"/>
      <c r="D139" s="2"/>
      <c r="E139" s="2"/>
      <c r="F139" s="75"/>
      <c r="G139" s="15"/>
      <c r="I139" s="71"/>
      <c r="J139" s="3"/>
      <c r="K139" s="16"/>
      <c r="L139" s="17"/>
      <c r="O139" s="71"/>
      <c r="P139" s="3"/>
      <c r="Q139" s="2"/>
      <c r="R139" s="71"/>
      <c r="S139" s="2"/>
      <c r="T139" s="3"/>
      <c r="U139" s="2"/>
      <c r="V139" s="71"/>
      <c r="W139" s="2"/>
      <c r="X139" s="2"/>
      <c r="Y139" s="2"/>
      <c r="Z139" s="2"/>
      <c r="AA139" s="3"/>
    </row>
    <row r="140" spans="2:27" ht="15.75" customHeight="1">
      <c r="B140" s="2"/>
      <c r="C140" s="3"/>
      <c r="D140" s="2"/>
      <c r="E140" s="2"/>
      <c r="F140" s="75"/>
      <c r="G140" s="15"/>
      <c r="I140" s="71"/>
      <c r="J140" s="3"/>
      <c r="K140" s="16"/>
      <c r="L140" s="17"/>
      <c r="O140" s="71"/>
      <c r="P140" s="3"/>
      <c r="Q140" s="2"/>
      <c r="R140" s="71"/>
      <c r="S140" s="2"/>
      <c r="T140" s="3"/>
      <c r="U140" s="2"/>
      <c r="V140" s="71"/>
      <c r="W140" s="2"/>
      <c r="X140" s="2"/>
      <c r="Y140" s="2"/>
      <c r="Z140" s="2"/>
      <c r="AA140" s="3"/>
    </row>
    <row r="141" spans="2:27" ht="15.75" customHeight="1">
      <c r="B141" s="2"/>
      <c r="C141" s="3"/>
      <c r="D141" s="2"/>
      <c r="E141" s="2"/>
      <c r="F141" s="75"/>
      <c r="G141" s="15"/>
      <c r="I141" s="71"/>
      <c r="J141" s="3"/>
      <c r="K141" s="16"/>
      <c r="L141" s="17"/>
      <c r="O141" s="71"/>
      <c r="P141" s="3"/>
      <c r="Q141" s="2"/>
      <c r="R141" s="71"/>
      <c r="S141" s="2"/>
      <c r="T141" s="3"/>
      <c r="U141" s="2"/>
      <c r="V141" s="71"/>
      <c r="W141" s="2"/>
      <c r="X141" s="2"/>
      <c r="Y141" s="2"/>
      <c r="Z141" s="2"/>
      <c r="AA141" s="3"/>
    </row>
    <row r="142" spans="2:27" ht="15.75" customHeight="1">
      <c r="B142" s="2"/>
      <c r="C142" s="3"/>
      <c r="D142" s="2"/>
      <c r="E142" s="2"/>
      <c r="F142" s="75"/>
      <c r="G142" s="15"/>
      <c r="I142" s="71"/>
      <c r="J142" s="3"/>
      <c r="K142" s="16"/>
      <c r="L142" s="17"/>
      <c r="O142" s="71"/>
      <c r="P142" s="3"/>
      <c r="Q142" s="2"/>
      <c r="R142" s="71"/>
      <c r="S142" s="2"/>
      <c r="T142" s="3"/>
      <c r="U142" s="2"/>
      <c r="V142" s="71"/>
      <c r="W142" s="2"/>
      <c r="X142" s="2"/>
      <c r="Y142" s="2"/>
      <c r="Z142" s="2"/>
      <c r="AA142" s="3"/>
    </row>
    <row r="143" spans="2:27" ht="15.75" customHeight="1">
      <c r="B143" s="2"/>
      <c r="C143" s="3"/>
      <c r="D143" s="2"/>
      <c r="E143" s="2"/>
      <c r="F143" s="75"/>
      <c r="G143" s="15"/>
      <c r="I143" s="71"/>
      <c r="J143" s="3"/>
      <c r="K143" s="16"/>
      <c r="L143" s="17"/>
      <c r="O143" s="71"/>
      <c r="P143" s="3"/>
      <c r="Q143" s="2"/>
      <c r="R143" s="71"/>
      <c r="S143" s="2"/>
      <c r="T143" s="3"/>
      <c r="U143" s="2"/>
      <c r="V143" s="71"/>
      <c r="W143" s="2"/>
      <c r="X143" s="2"/>
      <c r="Y143" s="2"/>
      <c r="Z143" s="2"/>
      <c r="AA143" s="3"/>
    </row>
    <row r="144" spans="2:27" ht="15.75" customHeight="1">
      <c r="B144" s="2"/>
      <c r="C144" s="3"/>
      <c r="D144" s="2"/>
      <c r="E144" s="2"/>
      <c r="F144" s="75"/>
      <c r="G144" s="15"/>
      <c r="I144" s="71"/>
      <c r="J144" s="3"/>
      <c r="K144" s="16"/>
      <c r="L144" s="17"/>
      <c r="O144" s="71"/>
      <c r="P144" s="3"/>
      <c r="Q144" s="2"/>
      <c r="R144" s="71"/>
      <c r="S144" s="2"/>
      <c r="T144" s="3"/>
      <c r="U144" s="2"/>
      <c r="V144" s="71"/>
      <c r="W144" s="2"/>
      <c r="X144" s="2"/>
      <c r="Y144" s="2"/>
      <c r="Z144" s="2"/>
      <c r="AA144" s="3"/>
    </row>
    <row r="145" spans="1:27" ht="15.75" customHeight="1">
      <c r="B145" s="2"/>
      <c r="C145" s="3"/>
      <c r="D145" s="2"/>
      <c r="E145" s="2"/>
      <c r="F145" s="75"/>
      <c r="G145" s="15"/>
      <c r="I145" s="71"/>
      <c r="J145" s="3"/>
      <c r="K145" s="16"/>
      <c r="L145" s="17"/>
      <c r="O145" s="71"/>
      <c r="P145" s="3"/>
      <c r="Q145" s="2"/>
      <c r="R145" s="71"/>
      <c r="S145" s="2"/>
      <c r="T145" s="3"/>
      <c r="U145" s="2"/>
      <c r="V145" s="71"/>
      <c r="W145" s="2"/>
      <c r="X145" s="2"/>
      <c r="Y145" s="2"/>
      <c r="Z145" s="2"/>
      <c r="AA145" s="3"/>
    </row>
    <row r="146" spans="1:27" ht="15.75" customHeight="1">
      <c r="B146" s="2"/>
      <c r="C146" s="3"/>
      <c r="D146" s="2"/>
      <c r="E146" s="2"/>
      <c r="F146" s="75"/>
      <c r="G146" s="15"/>
      <c r="I146" s="71"/>
      <c r="J146" s="3"/>
      <c r="K146" s="16"/>
      <c r="L146" s="17"/>
      <c r="O146" s="71"/>
      <c r="P146" s="3"/>
      <c r="Q146" s="2"/>
      <c r="R146" s="71"/>
      <c r="S146" s="2"/>
      <c r="T146" s="3"/>
      <c r="U146" s="2"/>
      <c r="V146" s="71"/>
      <c r="W146" s="2"/>
      <c r="X146" s="2"/>
      <c r="Y146" s="2"/>
      <c r="Z146" s="2"/>
      <c r="AA146" s="3"/>
    </row>
    <row r="147" spans="1:27" ht="15.75" customHeight="1">
      <c r="B147" s="2"/>
      <c r="C147" s="3"/>
      <c r="D147" s="2"/>
      <c r="E147" s="2"/>
      <c r="F147" s="75"/>
      <c r="G147" s="15"/>
      <c r="I147" s="71"/>
      <c r="J147" s="3"/>
      <c r="K147" s="16"/>
      <c r="L147" s="17"/>
      <c r="O147" s="71"/>
      <c r="P147" s="3"/>
      <c r="Q147" s="2"/>
      <c r="R147" s="71"/>
      <c r="S147" s="2"/>
      <c r="T147" s="3"/>
      <c r="U147" s="2"/>
      <c r="V147" s="71"/>
      <c r="W147" s="2"/>
      <c r="X147" s="2"/>
      <c r="Y147" s="2"/>
      <c r="Z147" s="2"/>
      <c r="AA147" s="3"/>
    </row>
    <row r="148" spans="1:27" ht="15.75" customHeight="1">
      <c r="B148" s="2"/>
      <c r="C148" s="3"/>
      <c r="D148" s="2"/>
      <c r="E148" s="2"/>
      <c r="F148" s="75"/>
      <c r="G148" s="15"/>
      <c r="I148" s="71"/>
      <c r="J148" s="3"/>
      <c r="K148" s="16"/>
      <c r="L148" s="17"/>
      <c r="O148" s="71"/>
      <c r="P148" s="3"/>
      <c r="Q148" s="2"/>
      <c r="R148" s="71"/>
      <c r="S148" s="2"/>
      <c r="T148" s="3"/>
      <c r="U148" s="2"/>
      <c r="V148" s="71"/>
      <c r="W148" s="2"/>
      <c r="X148" s="2"/>
      <c r="Y148" s="2"/>
      <c r="Z148" s="2"/>
      <c r="AA148" s="3"/>
    </row>
    <row r="149" spans="1:27" ht="15.75" customHeight="1">
      <c r="B149" s="2"/>
      <c r="C149" s="3"/>
      <c r="D149" s="2"/>
      <c r="E149" s="2"/>
      <c r="F149" s="75"/>
      <c r="G149" s="15"/>
      <c r="I149" s="71"/>
      <c r="J149" s="3"/>
      <c r="K149" s="16"/>
      <c r="L149" s="17"/>
      <c r="O149" s="71"/>
      <c r="P149" s="3"/>
      <c r="Q149" s="2"/>
      <c r="R149" s="71"/>
      <c r="S149" s="2"/>
      <c r="T149" s="3"/>
      <c r="U149" s="2"/>
      <c r="V149" s="71"/>
      <c r="W149" s="2"/>
      <c r="X149" s="2"/>
      <c r="Y149" s="2"/>
      <c r="Z149" s="2"/>
      <c r="AA149" s="3"/>
    </row>
    <row r="150" spans="1:27" ht="15.75" customHeight="1">
      <c r="B150" s="2"/>
      <c r="C150" s="3"/>
      <c r="D150" s="2"/>
      <c r="E150" s="2"/>
      <c r="F150" s="75"/>
      <c r="G150" s="15"/>
      <c r="I150" s="71"/>
      <c r="J150" s="3"/>
      <c r="K150" s="16"/>
      <c r="L150" s="17"/>
      <c r="O150" s="71"/>
      <c r="P150" s="3"/>
      <c r="Q150" s="2"/>
      <c r="R150" s="71"/>
      <c r="S150" s="2"/>
      <c r="T150" s="3"/>
      <c r="U150" s="2"/>
      <c r="V150" s="71"/>
      <c r="W150" s="2"/>
      <c r="X150" s="2"/>
      <c r="Y150" s="2"/>
      <c r="Z150" s="2"/>
      <c r="AA150" s="3"/>
    </row>
    <row r="151" spans="1:27" ht="15.75" customHeight="1">
      <c r="B151" s="2"/>
      <c r="C151" s="3"/>
      <c r="D151" s="2"/>
      <c r="E151" s="2"/>
      <c r="F151" s="75"/>
      <c r="G151" s="15"/>
      <c r="I151" s="71"/>
      <c r="J151" s="3"/>
      <c r="K151" s="16"/>
      <c r="L151" s="17"/>
      <c r="O151" s="71"/>
      <c r="P151" s="3"/>
      <c r="Q151" s="2"/>
      <c r="R151" s="71"/>
      <c r="S151" s="2"/>
      <c r="T151" s="3"/>
      <c r="U151" s="2"/>
      <c r="V151" s="71"/>
      <c r="W151" s="2"/>
      <c r="X151" s="2"/>
      <c r="Y151" s="2"/>
      <c r="Z151" s="2"/>
      <c r="AA151" s="3"/>
    </row>
    <row r="152" spans="1:27" ht="15.75" customHeight="1">
      <c r="B152" s="2"/>
      <c r="C152" s="3"/>
      <c r="D152" s="2"/>
      <c r="E152" s="2"/>
      <c r="F152" s="75"/>
      <c r="G152" s="15"/>
      <c r="I152" s="71"/>
      <c r="J152" s="3"/>
      <c r="K152" s="16"/>
      <c r="L152" s="17"/>
      <c r="O152" s="71"/>
      <c r="P152" s="3"/>
      <c r="Q152" s="2"/>
      <c r="R152" s="71"/>
      <c r="S152" s="2"/>
      <c r="T152" s="3"/>
      <c r="U152" s="2"/>
      <c r="V152" s="71"/>
      <c r="W152" s="2"/>
      <c r="X152" s="2"/>
      <c r="Y152" s="2"/>
      <c r="Z152" s="2"/>
      <c r="AA152" s="3"/>
    </row>
    <row r="153" spans="1:27" ht="15.75" customHeight="1">
      <c r="B153" s="2"/>
      <c r="C153" s="3"/>
      <c r="D153" s="2"/>
      <c r="E153" s="2"/>
      <c r="F153" s="75"/>
      <c r="G153" s="15"/>
      <c r="I153" s="71"/>
      <c r="J153" s="3"/>
      <c r="K153" s="16"/>
      <c r="L153" s="17"/>
      <c r="O153" s="71"/>
      <c r="P153" s="3"/>
      <c r="Q153" s="2"/>
      <c r="R153" s="71"/>
      <c r="S153" s="2"/>
      <c r="T153" s="3"/>
      <c r="U153" s="2"/>
      <c r="V153" s="71"/>
      <c r="W153" s="2"/>
      <c r="X153" s="2"/>
      <c r="Y153" s="2"/>
      <c r="Z153" s="2"/>
      <c r="AA153" s="3"/>
    </row>
    <row r="154" spans="1:27" ht="15.75" customHeight="1">
      <c r="B154" s="2"/>
      <c r="C154" s="3"/>
      <c r="D154" s="2"/>
      <c r="E154" s="2"/>
      <c r="F154" s="75"/>
      <c r="G154" s="15"/>
      <c r="I154" s="71"/>
      <c r="J154" s="3"/>
      <c r="K154" s="16"/>
      <c r="L154" s="17"/>
      <c r="O154" s="71"/>
      <c r="P154" s="3"/>
      <c r="Q154" s="2"/>
      <c r="R154" s="71"/>
      <c r="S154" s="2"/>
      <c r="T154" s="3"/>
      <c r="U154" s="2"/>
      <c r="V154" s="71"/>
      <c r="W154" s="2"/>
      <c r="X154" s="2"/>
      <c r="Y154" s="2"/>
      <c r="Z154" s="2"/>
      <c r="AA154" s="3"/>
    </row>
    <row r="155" spans="1:27" ht="15.75" customHeight="1">
      <c r="B155" s="2"/>
      <c r="C155" s="3"/>
      <c r="D155" s="2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70"/>
      <c r="C156" s="3"/>
      <c r="D156" s="70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62">
    <cfRule type="cellIs" dxfId="20" priority="1" operator="between">
      <formula>0.92</formula>
      <formula>1.08</formula>
    </cfRule>
  </conditionalFormatting>
  <conditionalFormatting sqref="AA58:AA62">
    <cfRule type="cellIs" dxfId="19" priority="2" operator="lessThan">
      <formula>0.92</formula>
    </cfRule>
  </conditionalFormatting>
  <conditionalFormatting sqref="AA58:AA62">
    <cfRule type="cellIs" dxfId="18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4:AE1000"/>
  <sheetViews>
    <sheetView workbookViewId="0"/>
  </sheetViews>
  <sheetFormatPr defaultColWidth="12.625" defaultRowHeight="15" customHeight="1"/>
  <cols>
    <col min="1" max="2" width="7.625" customWidth="1"/>
    <col min="3" max="3" width="8.5" customWidth="1"/>
    <col min="4" max="4" width="7.625" customWidth="1"/>
    <col min="5" max="5" width="12.5" customWidth="1"/>
    <col min="6" max="31" width="7.625" customWidth="1"/>
  </cols>
  <sheetData>
    <row r="4" spans="4:31">
      <c r="F4" s="65" t="s">
        <v>102</v>
      </c>
      <c r="G4" s="66" t="s">
        <v>103</v>
      </c>
      <c r="H4" s="65" t="s">
        <v>2</v>
      </c>
      <c r="I4" s="66" t="s">
        <v>103</v>
      </c>
      <c r="J4" s="65" t="s">
        <v>30</v>
      </c>
      <c r="K4" s="66" t="s">
        <v>22</v>
      </c>
    </row>
    <row r="5" spans="4:31">
      <c r="D5" s="2">
        <v>1968</v>
      </c>
      <c r="E5" s="2" t="s">
        <v>104</v>
      </c>
      <c r="F5" s="71" t="b">
        <v>0</v>
      </c>
      <c r="G5" s="3">
        <v>15.107600720823873</v>
      </c>
      <c r="H5" s="71" t="b">
        <v>1</v>
      </c>
      <c r="I5" s="3">
        <v>3.1444170588391804</v>
      </c>
      <c r="J5" s="71" t="b">
        <v>1</v>
      </c>
      <c r="K5" s="3">
        <v>0.69152111973518082</v>
      </c>
    </row>
    <row r="6" spans="4:31">
      <c r="D6" s="2">
        <v>2010</v>
      </c>
      <c r="E6" s="2" t="s">
        <v>105</v>
      </c>
      <c r="F6" s="71" t="b">
        <v>0</v>
      </c>
      <c r="G6" s="3">
        <v>10.546130645700153</v>
      </c>
      <c r="H6" s="71" t="b">
        <v>1</v>
      </c>
      <c r="I6" s="3">
        <v>1.4494927326639875</v>
      </c>
      <c r="J6" s="71" t="b">
        <v>1</v>
      </c>
      <c r="K6" s="3">
        <v>1.1974288337924666</v>
      </c>
      <c r="X6" s="39" t="s">
        <v>106</v>
      </c>
      <c r="Y6" s="40" t="s">
        <v>107</v>
      </c>
      <c r="Z6" s="39" t="s">
        <v>102</v>
      </c>
      <c r="AA6" s="40" t="s">
        <v>103</v>
      </c>
      <c r="AB6" s="39" t="s">
        <v>2</v>
      </c>
      <c r="AC6" s="40" t="s">
        <v>103</v>
      </c>
      <c r="AD6" s="39" t="s">
        <v>30</v>
      </c>
      <c r="AE6" s="40" t="s">
        <v>22</v>
      </c>
    </row>
    <row r="7" spans="4:31">
      <c r="D7" s="2">
        <v>1973</v>
      </c>
      <c r="E7" s="2" t="s">
        <v>108</v>
      </c>
      <c r="F7" s="71" t="b">
        <v>0</v>
      </c>
      <c r="G7" s="3">
        <v>16.176364140318825</v>
      </c>
      <c r="H7" s="71" t="b">
        <v>1</v>
      </c>
      <c r="I7" s="3">
        <v>4.1920264208438303</v>
      </c>
      <c r="J7" s="71" t="b">
        <v>1</v>
      </c>
      <c r="K7" s="3">
        <v>0.33157871938524347</v>
      </c>
      <c r="X7" s="41">
        <v>1968</v>
      </c>
      <c r="Y7" s="42" t="s">
        <v>104</v>
      </c>
      <c r="Z7" s="41" t="b">
        <v>0</v>
      </c>
      <c r="AA7" s="42">
        <v>15.107600720823873</v>
      </c>
      <c r="AB7" s="41" t="b">
        <v>1</v>
      </c>
      <c r="AC7" s="42">
        <v>3.1444170588391804</v>
      </c>
      <c r="AD7" s="41" t="b">
        <v>1</v>
      </c>
      <c r="AE7" s="42">
        <v>0.69152111973518082</v>
      </c>
    </row>
    <row r="8" spans="4:31">
      <c r="D8" s="2">
        <v>1964</v>
      </c>
      <c r="E8" s="2" t="s">
        <v>109</v>
      </c>
      <c r="F8" s="71" t="b">
        <v>0</v>
      </c>
      <c r="G8" s="3">
        <v>10.712884812103816</v>
      </c>
      <c r="H8" s="71" t="b">
        <v>1</v>
      </c>
      <c r="I8" s="3">
        <v>1.3395841645951121</v>
      </c>
      <c r="J8" s="71" t="b">
        <v>1</v>
      </c>
      <c r="K8" s="3">
        <v>0.36160415007691998</v>
      </c>
      <c r="X8" s="41">
        <v>2010</v>
      </c>
      <c r="Y8" s="42" t="s">
        <v>105</v>
      </c>
      <c r="Z8" s="41" t="b">
        <v>0</v>
      </c>
      <c r="AA8" s="42">
        <v>10.546130645700153</v>
      </c>
      <c r="AB8" s="41" t="b">
        <v>1</v>
      </c>
      <c r="AC8" s="42">
        <v>1.4494927326639875</v>
      </c>
      <c r="AD8" s="41" t="b">
        <v>1</v>
      </c>
      <c r="AE8" s="42">
        <v>1.1974288337924666</v>
      </c>
    </row>
    <row r="9" spans="4:31">
      <c r="D9" s="2">
        <v>1973</v>
      </c>
      <c r="E9" s="2" t="s">
        <v>110</v>
      </c>
      <c r="F9" s="43" t="b">
        <v>0</v>
      </c>
      <c r="G9" s="88">
        <f>ABS(G7-G8)</f>
        <v>5.4634793282150085</v>
      </c>
      <c r="H9" s="43" t="b">
        <v>0</v>
      </c>
      <c r="I9" s="88">
        <v>25.599180163439502</v>
      </c>
      <c r="J9" s="71" t="b">
        <v>1</v>
      </c>
      <c r="K9" s="70">
        <v>0.76962317297668847</v>
      </c>
      <c r="X9" s="41">
        <v>1973</v>
      </c>
      <c r="Y9" s="42" t="s">
        <v>108</v>
      </c>
      <c r="Z9" s="41" t="b">
        <v>0</v>
      </c>
      <c r="AA9" s="42">
        <v>16.176364140318825</v>
      </c>
      <c r="AB9" s="41" t="b">
        <v>1</v>
      </c>
      <c r="AC9" s="42">
        <v>4.1920264208438303</v>
      </c>
      <c r="AD9" s="41" t="b">
        <v>1</v>
      </c>
      <c r="AE9" s="42">
        <v>0.33157871938524347</v>
      </c>
    </row>
    <row r="10" spans="4:31">
      <c r="D10" s="2">
        <v>1975</v>
      </c>
      <c r="E10" s="2" t="s">
        <v>111</v>
      </c>
      <c r="F10" s="71" t="b">
        <v>0</v>
      </c>
      <c r="G10" s="2">
        <v>10.951411097280779</v>
      </c>
      <c r="H10" s="71" t="b">
        <v>1</v>
      </c>
      <c r="I10" s="2">
        <v>1.0210243456428305</v>
      </c>
      <c r="J10" s="71" t="b">
        <v>1</v>
      </c>
      <c r="K10" s="2">
        <v>0.75055010684505463</v>
      </c>
      <c r="X10" s="41">
        <v>1964</v>
      </c>
      <c r="Y10" s="42" t="s">
        <v>109</v>
      </c>
      <c r="Z10" s="41" t="b">
        <v>0</v>
      </c>
      <c r="AA10" s="42">
        <v>10.712884812103816</v>
      </c>
      <c r="AB10" s="41" t="b">
        <v>1</v>
      </c>
      <c r="AC10" s="42">
        <v>1.3395841645951121</v>
      </c>
      <c r="AD10" s="41" t="b">
        <v>1</v>
      </c>
      <c r="AE10" s="42">
        <v>0.36160415007691998</v>
      </c>
    </row>
    <row r="11" spans="4:31">
      <c r="D11" s="2">
        <v>1980</v>
      </c>
      <c r="E11" s="2" t="s">
        <v>112</v>
      </c>
      <c r="F11" s="43" t="b">
        <v>0</v>
      </c>
      <c r="G11" s="44">
        <v>69.676541409013481</v>
      </c>
      <c r="H11" s="43" t="b">
        <v>0</v>
      </c>
      <c r="I11" s="44">
        <v>81.675952302074677</v>
      </c>
      <c r="J11" s="71" t="b">
        <v>1</v>
      </c>
      <c r="K11" s="2">
        <v>0.86176649294412477</v>
      </c>
      <c r="X11" s="41">
        <v>1973</v>
      </c>
      <c r="Y11" s="42" t="s">
        <v>110</v>
      </c>
      <c r="Z11" s="41" t="b">
        <v>0</v>
      </c>
      <c r="AA11" s="42">
        <v>5.4634793282150085</v>
      </c>
      <c r="AB11" s="41" t="b">
        <v>0</v>
      </c>
      <c r="AC11" s="42">
        <v>25.599180163439502</v>
      </c>
      <c r="AD11" s="41" t="b">
        <v>1</v>
      </c>
      <c r="AE11" s="42">
        <v>0.76962317297668847</v>
      </c>
    </row>
    <row r="12" spans="4:31">
      <c r="D12" s="2">
        <v>2014</v>
      </c>
      <c r="E12" s="2" t="s">
        <v>113</v>
      </c>
      <c r="F12" s="71" t="b">
        <v>0</v>
      </c>
      <c r="G12" s="3">
        <v>14.872336332689077</v>
      </c>
      <c r="H12" s="71" t="b">
        <v>1</v>
      </c>
      <c r="I12" s="3">
        <v>1.5685398482407424</v>
      </c>
      <c r="J12" s="71" t="b">
        <v>1</v>
      </c>
      <c r="K12" s="3">
        <v>1.4210654779492069</v>
      </c>
      <c r="X12" s="41">
        <v>1975</v>
      </c>
      <c r="Y12" s="42" t="s">
        <v>111</v>
      </c>
      <c r="Z12" s="41" t="b">
        <v>0</v>
      </c>
      <c r="AA12" s="42">
        <v>10.951411097280779</v>
      </c>
      <c r="AB12" s="41" t="b">
        <v>1</v>
      </c>
      <c r="AC12" s="42">
        <v>1.0210243456428305</v>
      </c>
      <c r="AD12" s="41" t="b">
        <v>1</v>
      </c>
      <c r="AE12" s="42">
        <v>0.75055010684505463</v>
      </c>
    </row>
    <row r="13" spans="4:31">
      <c r="D13" s="2">
        <v>2015</v>
      </c>
      <c r="E13" s="2" t="s">
        <v>114</v>
      </c>
      <c r="F13" s="71" t="b">
        <v>0</v>
      </c>
      <c r="G13" s="3">
        <v>15.890466212835126</v>
      </c>
      <c r="H13" s="71" t="b">
        <v>1</v>
      </c>
      <c r="I13" s="3">
        <v>3.8849711833725329</v>
      </c>
      <c r="J13" s="71" t="b">
        <v>1</v>
      </c>
      <c r="K13" s="3">
        <v>1.5486591712580657</v>
      </c>
      <c r="X13" s="41">
        <v>1980</v>
      </c>
      <c r="Y13" s="42" t="s">
        <v>112</v>
      </c>
      <c r="Z13" s="41" t="b">
        <v>0</v>
      </c>
      <c r="AA13" s="42">
        <v>69.676541409013481</v>
      </c>
      <c r="AB13" s="41" t="b">
        <v>0</v>
      </c>
      <c r="AC13" s="42">
        <v>81.675952302074677</v>
      </c>
      <c r="AD13" s="41" t="b">
        <v>1</v>
      </c>
      <c r="AE13" s="42">
        <v>0.86176649294412477</v>
      </c>
    </row>
    <row r="14" spans="4:31">
      <c r="D14" s="2">
        <v>2016</v>
      </c>
      <c r="E14" s="2" t="s">
        <v>115</v>
      </c>
      <c r="F14" s="71" t="b">
        <v>0</v>
      </c>
      <c r="G14" s="3">
        <v>15.339430082455269</v>
      </c>
      <c r="H14" s="71" t="b">
        <v>1</v>
      </c>
      <c r="I14" s="3">
        <v>3.3653666844855312</v>
      </c>
      <c r="J14" s="71" t="b">
        <v>1</v>
      </c>
      <c r="K14" s="3">
        <v>1.3091161081037648</v>
      </c>
      <c r="X14" s="41" t="s">
        <v>116</v>
      </c>
      <c r="Y14" s="42" t="s">
        <v>113</v>
      </c>
      <c r="Z14" s="41" t="b">
        <v>0</v>
      </c>
      <c r="AA14" s="42">
        <v>14.872336332689077</v>
      </c>
      <c r="AB14" s="41" t="b">
        <v>1</v>
      </c>
      <c r="AC14" s="42">
        <v>1.5685398482407424</v>
      </c>
      <c r="AD14" s="41" t="b">
        <v>1</v>
      </c>
      <c r="AE14" s="42">
        <v>1.4210654779492069</v>
      </c>
    </row>
    <row r="15" spans="4:31">
      <c r="D15" s="2">
        <v>2017</v>
      </c>
      <c r="E15" s="2" t="s">
        <v>117</v>
      </c>
      <c r="F15" s="67" t="b">
        <v>0</v>
      </c>
      <c r="G15" s="68">
        <v>13.688050517030598</v>
      </c>
      <c r="H15" s="67" t="b">
        <v>1</v>
      </c>
      <c r="I15" s="68">
        <v>1.5685398482407424</v>
      </c>
      <c r="J15" s="67" t="b">
        <v>1</v>
      </c>
      <c r="K15" s="68">
        <v>1.8995154611325975</v>
      </c>
      <c r="X15" s="41" t="s">
        <v>116</v>
      </c>
      <c r="Y15" s="42" t="s">
        <v>114</v>
      </c>
      <c r="Z15" s="41" t="b">
        <v>0</v>
      </c>
      <c r="AA15" s="42">
        <v>15.890466212835126</v>
      </c>
      <c r="AB15" s="41" t="b">
        <v>1</v>
      </c>
      <c r="AC15" s="42">
        <v>3.8849711833725329</v>
      </c>
      <c r="AD15" s="41" t="b">
        <v>1</v>
      </c>
      <c r="AE15" s="42">
        <v>1.5486591712580657</v>
      </c>
    </row>
    <row r="16" spans="4:31">
      <c r="X16" s="41" t="s">
        <v>116</v>
      </c>
      <c r="Y16" s="42" t="s">
        <v>115</v>
      </c>
      <c r="Z16" s="41" t="b">
        <v>0</v>
      </c>
      <c r="AA16" s="42">
        <v>15.339430082455269</v>
      </c>
      <c r="AB16" s="41" t="b">
        <v>1</v>
      </c>
      <c r="AC16" s="42">
        <v>3.3653666844855312</v>
      </c>
      <c r="AD16" s="41" t="b">
        <v>1</v>
      </c>
      <c r="AE16" s="42">
        <v>1.3091161081037648</v>
      </c>
    </row>
    <row r="17" spans="24:31">
      <c r="X17" s="45" t="s">
        <v>116</v>
      </c>
      <c r="Y17" s="46" t="s">
        <v>117</v>
      </c>
      <c r="Z17" s="45" t="b">
        <v>0</v>
      </c>
      <c r="AA17" s="46">
        <v>13.688050517030598</v>
      </c>
      <c r="AB17" s="45" t="b">
        <v>1</v>
      </c>
      <c r="AC17" s="46">
        <v>1.5685398482407424</v>
      </c>
      <c r="AD17" s="45" t="b">
        <v>1</v>
      </c>
      <c r="AE17" s="46">
        <v>1.8995154611325975</v>
      </c>
    </row>
    <row r="21" spans="24:31" ht="15.75" customHeight="1"/>
    <row r="22" spans="24:31" ht="15.75" customHeight="1"/>
    <row r="23" spans="24:31" ht="15.75" customHeight="1"/>
    <row r="24" spans="24:31" ht="15.75" customHeight="1"/>
    <row r="25" spans="24:31" ht="15.75" customHeight="1"/>
    <row r="26" spans="24:31" ht="15.75" customHeight="1"/>
    <row r="27" spans="24:31" ht="15.75" customHeight="1"/>
    <row r="28" spans="24:31" ht="15.75" customHeight="1"/>
    <row r="29" spans="24:31" ht="15.75" customHeight="1"/>
    <row r="30" spans="24:31" ht="15.75" customHeight="1"/>
    <row r="31" spans="24:31" ht="15.75" customHeight="1"/>
    <row r="32" spans="24:31" ht="15.75" customHeight="1"/>
    <row r="33" spans="7:10" ht="15.75" customHeight="1"/>
    <row r="34" spans="7:10" ht="15.75" customHeight="1"/>
    <row r="35" spans="7:10" ht="15.75" customHeight="1"/>
    <row r="36" spans="7:10" ht="15.75" customHeight="1"/>
    <row r="37" spans="7:10" ht="15.75" customHeight="1"/>
    <row r="38" spans="7:10" ht="15.75" customHeight="1"/>
    <row r="39" spans="7:10" ht="15.75" customHeight="1">
      <c r="G39" s="65"/>
      <c r="H39" s="69" t="s">
        <v>15</v>
      </c>
      <c r="I39" s="69" t="s">
        <v>16</v>
      </c>
      <c r="J39" s="66" t="s">
        <v>17</v>
      </c>
    </row>
    <row r="40" spans="7:10" ht="15.75" customHeight="1">
      <c r="G40" s="65" t="s">
        <v>4</v>
      </c>
      <c r="H40" s="47">
        <v>4.1211799999999998</v>
      </c>
      <c r="I40" s="48">
        <v>1202.942</v>
      </c>
      <c r="J40" s="49">
        <v>-46.817999999999998</v>
      </c>
    </row>
    <row r="41" spans="7:10" ht="15.75" customHeight="1">
      <c r="G41" s="67" t="s">
        <v>118</v>
      </c>
      <c r="H41" s="50">
        <v>5.0768000000000004</v>
      </c>
      <c r="I41" s="51">
        <v>1659.7929999999999</v>
      </c>
      <c r="J41" s="52">
        <v>-45.853999999999999</v>
      </c>
    </row>
    <row r="42" spans="7:10" ht="15.75" customHeight="1"/>
    <row r="43" spans="7:10" ht="15.75" customHeight="1"/>
    <row r="44" spans="7:10" ht="15.75" customHeight="1"/>
    <row r="45" spans="7:10" ht="15.75" customHeight="1"/>
    <row r="46" spans="7:10" ht="15.75" customHeight="1"/>
    <row r="47" spans="7:10" ht="15.75" customHeight="1"/>
    <row r="48" spans="7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AE1000"/>
  <sheetViews>
    <sheetView topLeftCell="A64" workbookViewId="0">
      <selection activeCell="A74" sqref="A74:B80"/>
    </sheetView>
  </sheetViews>
  <sheetFormatPr defaultColWidth="12.625" defaultRowHeight="15" customHeight="1"/>
  <cols>
    <col min="1" max="1" width="8" customWidth="1"/>
    <col min="2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-5.781E-2</v>
      </c>
      <c r="Z6" s="65" t="s">
        <v>9</v>
      </c>
      <c r="AA6" s="69">
        <f>MAX(R58:R156)</f>
        <v>1664.9953898994088</v>
      </c>
      <c r="AB6" s="69" t="s">
        <v>10</v>
      </c>
      <c r="AC6" s="66">
        <f>34*AA8*((ABS(T6-T7))/(T8+273.15))</f>
        <v>4.2709932303366633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1.0924</v>
      </c>
      <c r="Z7" s="71" t="s">
        <v>13</v>
      </c>
      <c r="AA7" s="2">
        <f>-237.02+1.3863*AA6</f>
        <v>2071.1631090175506</v>
      </c>
      <c r="AB7" s="2" t="s">
        <v>14</v>
      </c>
      <c r="AC7" s="3">
        <f>ABS(W8-AC6)</f>
        <v>1.0210243456428305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5.2920175759794938</v>
      </c>
      <c r="Z8" s="67" t="s">
        <v>23</v>
      </c>
      <c r="AA8" s="70">
        <f>ABS(AA7/AA6)</f>
        <v>1.2439452514896636</v>
      </c>
      <c r="AB8" s="4" t="s">
        <v>24</v>
      </c>
      <c r="AC8" s="5" t="b">
        <f>IF(AC7&lt;10,TRUE,FALSE)</f>
        <v>1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10.951411097280779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31054.264559441228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42564.878009095213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91.564984695389143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114.06908216292433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5:31">
      <c r="Z17" s="71" t="s">
        <v>38</v>
      </c>
      <c r="AA17" s="11">
        <f>SUMPRODUCT(D59:D69-D58:D68,0.5*(Y58:Y68+Y59:Y69))+((D58*Y58)/2)+(((1-D69)*Y69)/2)</f>
        <v>17.464071784367775</v>
      </c>
      <c r="AB17" s="2"/>
      <c r="AC17" s="3"/>
    </row>
    <row r="18" spans="25:31">
      <c r="Z18" s="71" t="s">
        <v>28</v>
      </c>
      <c r="AA18" s="11">
        <f>SUMPRODUCT(D59:D69-D58:D68,0.5*(Z58:Z68+Z59:Z69))+((D58*Z58)/2)+(((1-D69)*Z69)/2)</f>
        <v>17.728207473942231</v>
      </c>
      <c r="AB18" s="2"/>
      <c r="AC18" s="3"/>
    </row>
    <row r="19" spans="25:31">
      <c r="Z19" s="71"/>
      <c r="AA19" s="2"/>
      <c r="AB19" s="2"/>
      <c r="AC19" s="3"/>
    </row>
    <row r="20" spans="25:31">
      <c r="Z20" s="67" t="s">
        <v>22</v>
      </c>
      <c r="AA20" s="70">
        <f>100*(ABS(AA18-AA17))/(AA18+AA17)</f>
        <v>0.75055010684505463</v>
      </c>
      <c r="AB20" s="4" t="s">
        <v>24</v>
      </c>
      <c r="AC20" s="5" t="b">
        <f>IF(AA20&lt;=5,TRUE,FALSE)</f>
        <v>1</v>
      </c>
    </row>
    <row r="21" spans="25:31" ht="15.75" customHeight="1"/>
    <row r="22" spans="25:31" ht="15.75" customHeight="1"/>
    <row r="23" spans="25:31" ht="15.75" customHeight="1"/>
    <row r="24" spans="25:31" ht="15.75" customHeight="1"/>
    <row r="25" spans="25:31" ht="15.75" customHeight="1"/>
    <row r="26" spans="25:31" ht="15.75" customHeight="1"/>
    <row r="27" spans="25:31" ht="15.75" customHeight="1"/>
    <row r="28" spans="25:31" ht="15.75" customHeight="1">
      <c r="Y28" s="2" t="s">
        <v>119</v>
      </c>
      <c r="AE28" s="12"/>
    </row>
    <row r="29" spans="25:31" ht="15.75" customHeight="1">
      <c r="Y29" s="2" t="s">
        <v>120</v>
      </c>
    </row>
    <row r="30" spans="25:31" ht="15.75" customHeight="1">
      <c r="Y30" s="2" t="s">
        <v>121</v>
      </c>
    </row>
    <row r="31" spans="25:31" ht="15.75" customHeight="1"/>
    <row r="32" spans="25:31" ht="15.75" customHeight="1"/>
    <row r="33" spans="12:12" ht="15.75" customHeight="1"/>
    <row r="34" spans="12:12" ht="15.75" customHeight="1"/>
    <row r="35" spans="12:12" ht="15.75" customHeight="1"/>
    <row r="36" spans="12:12" ht="15.75" customHeight="1"/>
    <row r="37" spans="12:12" ht="15.75" customHeight="1"/>
    <row r="38" spans="12:12" ht="15.75" customHeight="1"/>
    <row r="39" spans="12:12" ht="15.75" customHeight="1"/>
    <row r="40" spans="12:12" ht="15.75" customHeight="1"/>
    <row r="41" spans="12:12" ht="15.75" customHeight="1"/>
    <row r="42" spans="12:12" ht="15.75" customHeight="1"/>
    <row r="43" spans="12:12" ht="15.75" customHeight="1"/>
    <row r="44" spans="12:12" ht="15.75" customHeight="1"/>
    <row r="45" spans="12:12" ht="15.75" customHeight="1"/>
    <row r="46" spans="12:12" ht="15.75" customHeight="1"/>
    <row r="47" spans="12:12" ht="15.75" customHeight="1"/>
    <row r="48" spans="12:12" ht="15.75" customHeight="1">
      <c r="L48" s="2" t="s">
        <v>39</v>
      </c>
    </row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69" si="1">1/(273.15+B58)</f>
        <v>2.9613532152270648E-3</v>
      </c>
      <c r="B58" s="2">
        <v>64.533460000000048</v>
      </c>
      <c r="C58" s="3">
        <v>1.0132000000000001</v>
      </c>
      <c r="D58" s="18">
        <v>0.127</v>
      </c>
      <c r="E58" s="18">
        <v>0.75800000000000001</v>
      </c>
      <c r="F58" s="75">
        <f t="shared" ref="F58:F69" si="2">(10^($B$10-($C$10/($D$10+273.15+B58))))</f>
        <v>0.96704479677598798</v>
      </c>
      <c r="G58" s="15">
        <f t="shared" ref="G58:G69" si="3">(C58*E58)/(F58*D58)</f>
        <v>6.2533692432215302</v>
      </c>
      <c r="I58" s="71">
        <f t="shared" ref="I58:J58" si="4">1-D58</f>
        <v>0.873</v>
      </c>
      <c r="J58" s="3">
        <f t="shared" si="4"/>
        <v>0.24199999999999999</v>
      </c>
      <c r="K58" s="16">
        <f t="shared" ref="K58:K69" si="5">(10^($K$10-($L$10/($M$10+273.15+B58))))</f>
        <v>0.2450505251857206</v>
      </c>
      <c r="L58" s="17">
        <f t="shared" ref="L58:L69" si="6">(C58*J58)/(I58*K58)</f>
        <v>1.1461479072855869</v>
      </c>
      <c r="O58" s="71">
        <f t="shared" ref="O58:O69" si="7">LN(G58/L58)</f>
        <v>1.6967137234993737</v>
      </c>
      <c r="P58" s="3">
        <f t="shared" ref="P58:P69" si="8">ABS(O58)</f>
        <v>1.6967137234993737</v>
      </c>
      <c r="Q58" s="2"/>
      <c r="R58" s="71">
        <f t="shared" ref="R58:R69" si="9">8.314*(273.15+B58)*((D58*LN(G58))+(I58*LN(L58)))</f>
        <v>987.92935770545455</v>
      </c>
      <c r="S58" s="2">
        <f t="shared" ref="S58:S69" si="10">LN(F58)</f>
        <v>-3.3510459083751623E-2</v>
      </c>
      <c r="T58" s="3">
        <f t="shared" ref="T58:T69" si="11">LN(K58)</f>
        <v>-1.4062908644510743</v>
      </c>
      <c r="U58" s="2"/>
      <c r="V58" s="71">
        <f t="shared" ref="V58:V69" si="12">8.314*(B58+273.15)*((D58*LN(G58))+(I58*LN(L58)))</f>
        <v>987.92935770545455</v>
      </c>
      <c r="W58" s="2">
        <f t="shared" ref="W58:W69" si="13">(D58*LN(E58/D58))+(I58*LN(J58/I58))</f>
        <v>-0.89317207531684528</v>
      </c>
      <c r="X58" s="2">
        <f t="shared" ref="X58:X69" si="14">(D58*$AA$13)+(I58*$AA$14)</f>
        <v>111.21106178454737</v>
      </c>
      <c r="Y58" s="2">
        <f t="shared" ref="Y58:Y69" si="15">(V58-8.314*(B58+273.15)*W58)/X58</f>
        <v>31.43131770263706</v>
      </c>
      <c r="Z58" s="2">
        <f t="shared" ref="Z58:Z69" si="16">(((($T$6+273.15)*D58*$AA$13)+(($T$7+273.15)*I58*$AA$14))/X58)-(B58+273.15)</f>
        <v>31.911339666775291</v>
      </c>
      <c r="AA58" s="3">
        <f t="shared" ref="AA58:AA69" si="17">Z58/Y58</f>
        <v>1.0152720916341971</v>
      </c>
    </row>
    <row r="59" spans="1:27" ht="15.75" customHeight="1">
      <c r="A59" s="2">
        <f t="shared" si="1"/>
        <v>2.9626689784175196E-3</v>
      </c>
      <c r="B59" s="2">
        <v>64.383489999999995</v>
      </c>
      <c r="C59" s="3">
        <v>1.0132000000000001</v>
      </c>
      <c r="D59" s="2">
        <v>0.16300000000000001</v>
      </c>
      <c r="E59" s="2">
        <v>0.76</v>
      </c>
      <c r="F59" s="75">
        <f t="shared" si="2"/>
        <v>0.96230581834134843</v>
      </c>
      <c r="G59" s="15">
        <f t="shared" si="3"/>
        <v>4.9091698390945044</v>
      </c>
      <c r="I59" s="71">
        <f t="shared" ref="I59:J59" si="18">1-D59</f>
        <v>0.83699999999999997</v>
      </c>
      <c r="J59" s="3">
        <f t="shared" si="18"/>
        <v>0.24</v>
      </c>
      <c r="K59" s="16">
        <f t="shared" si="5"/>
        <v>0.24340602741607192</v>
      </c>
      <c r="L59" s="17">
        <f t="shared" si="6"/>
        <v>1.1935747876712457</v>
      </c>
      <c r="O59" s="71">
        <f t="shared" si="7"/>
        <v>1.4141520246560337</v>
      </c>
      <c r="P59" s="3">
        <f t="shared" si="8"/>
        <v>1.4141520246560337</v>
      </c>
      <c r="Q59" s="2"/>
      <c r="R59" s="71">
        <f t="shared" si="9"/>
        <v>1143.4349230541213</v>
      </c>
      <c r="S59" s="2">
        <f t="shared" si="10"/>
        <v>-3.842298035171704E-2</v>
      </c>
      <c r="T59" s="3">
        <f t="shared" si="11"/>
        <v>-1.4130243353167815</v>
      </c>
      <c r="U59" s="2"/>
      <c r="V59" s="71">
        <f t="shared" si="12"/>
        <v>1143.4349230541213</v>
      </c>
      <c r="W59" s="2">
        <f t="shared" si="13"/>
        <v>-0.79461834626924499</v>
      </c>
      <c r="X59" s="2">
        <f t="shared" si="14"/>
        <v>110.40091427571609</v>
      </c>
      <c r="Y59" s="2">
        <f t="shared" si="15"/>
        <v>30.555321118491715</v>
      </c>
      <c r="Z59" s="2">
        <f t="shared" si="16"/>
        <v>31.020052185216571</v>
      </c>
      <c r="AA59" s="3">
        <f t="shared" si="17"/>
        <v>1.0152094970601897</v>
      </c>
    </row>
    <row r="60" spans="1:27" ht="15.75" customHeight="1">
      <c r="A60" s="2">
        <f t="shared" si="1"/>
        <v>2.9635468036354777E-3</v>
      </c>
      <c r="B60" s="2">
        <v>64.283510000000035</v>
      </c>
      <c r="C60" s="3">
        <v>1.0132000000000001</v>
      </c>
      <c r="D60" s="2">
        <v>0.19500000000000001</v>
      </c>
      <c r="E60" s="2">
        <v>0.76100000000000001</v>
      </c>
      <c r="F60" s="75">
        <f t="shared" si="2"/>
        <v>0.95915670651956342</v>
      </c>
      <c r="G60" s="15">
        <f t="shared" si="3"/>
        <v>4.1224524854399274</v>
      </c>
      <c r="I60" s="71">
        <f t="shared" ref="I60:J60" si="19">1-D60</f>
        <v>0.80499999999999994</v>
      </c>
      <c r="J60" s="3">
        <f t="shared" si="19"/>
        <v>0.23899999999999999</v>
      </c>
      <c r="K60" s="16">
        <f t="shared" si="5"/>
        <v>0.24231489880362994</v>
      </c>
      <c r="L60" s="17">
        <f t="shared" si="6"/>
        <v>1.2414152725823315</v>
      </c>
      <c r="O60" s="71">
        <f t="shared" si="7"/>
        <v>1.2001961720884764</v>
      </c>
      <c r="P60" s="3">
        <f t="shared" si="8"/>
        <v>1.2001961720884764</v>
      </c>
      <c r="Q60" s="2"/>
      <c r="R60" s="71">
        <f t="shared" si="9"/>
        <v>1263.2544925223588</v>
      </c>
      <c r="S60" s="2">
        <f t="shared" si="10"/>
        <v>-4.1700811275391506E-2</v>
      </c>
      <c r="T60" s="3">
        <f t="shared" si="11"/>
        <v>-1.4175171639719069</v>
      </c>
      <c r="U60" s="2"/>
      <c r="V60" s="71">
        <f t="shared" si="12"/>
        <v>1263.2544925223588</v>
      </c>
      <c r="W60" s="2">
        <f t="shared" si="13"/>
        <v>-0.71205628315397929</v>
      </c>
      <c r="X60" s="2">
        <f t="shared" si="14"/>
        <v>109.68078315675497</v>
      </c>
      <c r="Y60" s="2">
        <f t="shared" si="15"/>
        <v>29.730577267992359</v>
      </c>
      <c r="Z60" s="2">
        <f t="shared" si="16"/>
        <v>30.18155643134736</v>
      </c>
      <c r="AA60" s="3">
        <f t="shared" si="17"/>
        <v>1.0151688666953844</v>
      </c>
    </row>
    <row r="61" spans="1:27" ht="15.75" customHeight="1">
      <c r="A61" s="2">
        <f t="shared" si="1"/>
        <v>2.9639859113450477E-3</v>
      </c>
      <c r="B61" s="2">
        <v>64.233519999999999</v>
      </c>
      <c r="C61" s="3">
        <v>1.0132000000000001</v>
      </c>
      <c r="D61" s="2">
        <v>0.245</v>
      </c>
      <c r="E61" s="2">
        <v>0.76100000000000001</v>
      </c>
      <c r="F61" s="75">
        <f t="shared" si="2"/>
        <v>0.95758520721034091</v>
      </c>
      <c r="G61" s="15">
        <f t="shared" si="3"/>
        <v>3.2865203447267053</v>
      </c>
      <c r="I61" s="71">
        <f t="shared" ref="I61:J61" si="20">1-D61</f>
        <v>0.755</v>
      </c>
      <c r="J61" s="3">
        <f t="shared" si="20"/>
        <v>0.23899999999999999</v>
      </c>
      <c r="K61" s="16">
        <f t="shared" si="5"/>
        <v>0.24177089069852137</v>
      </c>
      <c r="L61" s="17">
        <f t="shared" si="6"/>
        <v>1.3266064972107401</v>
      </c>
      <c r="O61" s="71">
        <f t="shared" si="7"/>
        <v>0.90720518335689926</v>
      </c>
      <c r="P61" s="3">
        <f t="shared" si="8"/>
        <v>0.90720518335689926</v>
      </c>
      <c r="Q61" s="2"/>
      <c r="R61" s="71">
        <f t="shared" si="9"/>
        <v>1416.2182199172164</v>
      </c>
      <c r="S61" s="2">
        <f t="shared" si="10"/>
        <v>-4.3340572633024994E-2</v>
      </c>
      <c r="T61" s="3">
        <f t="shared" si="11"/>
        <v>-1.4197647339105988</v>
      </c>
      <c r="U61" s="2"/>
      <c r="V61" s="71">
        <f t="shared" si="12"/>
        <v>1416.2182199172164</v>
      </c>
      <c r="W61" s="2">
        <f t="shared" si="13"/>
        <v>-0.59076500788206832</v>
      </c>
      <c r="X61" s="2">
        <f t="shared" si="14"/>
        <v>108.55557828337821</v>
      </c>
      <c r="Y61" s="2">
        <f t="shared" si="15"/>
        <v>28.311009033148771</v>
      </c>
      <c r="Z61" s="2">
        <f t="shared" si="16"/>
        <v>28.740251273904391</v>
      </c>
      <c r="AA61" s="76">
        <f t="shared" si="17"/>
        <v>1.0151616722757224</v>
      </c>
    </row>
    <row r="62" spans="1:27" ht="15.75" customHeight="1">
      <c r="A62" s="2">
        <f t="shared" si="1"/>
        <v>2.9639859113450477E-3</v>
      </c>
      <c r="B62" s="2">
        <v>64.233519999999999</v>
      </c>
      <c r="C62" s="3">
        <v>1.0132000000000001</v>
      </c>
      <c r="D62" s="2">
        <v>0.254</v>
      </c>
      <c r="E62" s="2">
        <v>0.76100000000000001</v>
      </c>
      <c r="F62" s="75">
        <f t="shared" si="2"/>
        <v>0.95758520721034091</v>
      </c>
      <c r="G62" s="15">
        <f t="shared" si="3"/>
        <v>3.1700688364489871</v>
      </c>
      <c r="I62" s="71">
        <f t="shared" ref="I62:J62" si="21">1-D62</f>
        <v>0.746</v>
      </c>
      <c r="J62" s="3">
        <f t="shared" si="21"/>
        <v>0.23899999999999999</v>
      </c>
      <c r="K62" s="16">
        <f t="shared" si="5"/>
        <v>0.24177089069852137</v>
      </c>
      <c r="L62" s="17">
        <f t="shared" si="6"/>
        <v>1.3426111332360706</v>
      </c>
      <c r="O62" s="71">
        <f t="shared" si="7"/>
        <v>0.85913697783782572</v>
      </c>
      <c r="P62" s="3">
        <f t="shared" si="8"/>
        <v>0.85913697783782572</v>
      </c>
      <c r="Q62" s="2"/>
      <c r="R62" s="71">
        <f t="shared" si="9"/>
        <v>1438.5114907944942</v>
      </c>
      <c r="S62" s="2">
        <f t="shared" si="10"/>
        <v>-4.3340572633024994E-2</v>
      </c>
      <c r="T62" s="3">
        <f t="shared" si="11"/>
        <v>-1.4197647339105988</v>
      </c>
      <c r="U62" s="2"/>
      <c r="V62" s="71">
        <f t="shared" si="12"/>
        <v>1438.5114907944942</v>
      </c>
      <c r="W62" s="2">
        <f t="shared" si="13"/>
        <v>-0.57042951893693883</v>
      </c>
      <c r="X62" s="2">
        <f t="shared" si="14"/>
        <v>108.35304140617039</v>
      </c>
      <c r="Y62" s="2">
        <f t="shared" si="15"/>
        <v>28.043237258660575</v>
      </c>
      <c r="Z62" s="2">
        <f t="shared" si="16"/>
        <v>28.468528806685811</v>
      </c>
      <c r="AA62" s="3">
        <f t="shared" si="17"/>
        <v>1.0151655653768679</v>
      </c>
    </row>
    <row r="63" spans="1:27" ht="15.75" customHeight="1">
      <c r="A63" s="2">
        <f t="shared" si="1"/>
        <v>2.9639859113450477E-3</v>
      </c>
      <c r="B63" s="2">
        <v>64.233519999999999</v>
      </c>
      <c r="C63" s="3">
        <v>1.0132000000000001</v>
      </c>
      <c r="D63" s="2">
        <v>0.27800000000000002</v>
      </c>
      <c r="E63" s="2">
        <v>0.76100000000000001</v>
      </c>
      <c r="F63" s="75">
        <f t="shared" si="2"/>
        <v>0.95758520721034091</v>
      </c>
      <c r="G63" s="15">
        <f t="shared" si="3"/>
        <v>2.8963938289857647</v>
      </c>
      <c r="I63" s="71">
        <f t="shared" ref="I63:J63" si="22">1-D63</f>
        <v>0.72199999999999998</v>
      </c>
      <c r="J63" s="3">
        <f t="shared" si="22"/>
        <v>0.23899999999999999</v>
      </c>
      <c r="K63" s="16">
        <f t="shared" si="5"/>
        <v>0.24177089069852137</v>
      </c>
      <c r="L63" s="17">
        <f t="shared" si="6"/>
        <v>1.3872408661968265</v>
      </c>
      <c r="O63" s="71">
        <f t="shared" si="7"/>
        <v>0.73614966985479036</v>
      </c>
      <c r="P63" s="3">
        <f t="shared" si="8"/>
        <v>0.73614966985479036</v>
      </c>
      <c r="Q63" s="2"/>
      <c r="R63" s="71">
        <f t="shared" si="9"/>
        <v>1492.1692391992638</v>
      </c>
      <c r="S63" s="2">
        <f t="shared" si="10"/>
        <v>-4.3340572633024994E-2</v>
      </c>
      <c r="T63" s="3">
        <f t="shared" si="11"/>
        <v>-1.4197647339105988</v>
      </c>
      <c r="U63" s="2"/>
      <c r="V63" s="71">
        <f t="shared" si="12"/>
        <v>1492.1692391992638</v>
      </c>
      <c r="W63" s="2">
        <f t="shared" si="13"/>
        <v>-0.51826606190651825</v>
      </c>
      <c r="X63" s="2">
        <f t="shared" si="14"/>
        <v>107.81294306694954</v>
      </c>
      <c r="Y63" s="2">
        <f t="shared" si="15"/>
        <v>27.324260631164041</v>
      </c>
      <c r="Z63" s="2">
        <f t="shared" si="16"/>
        <v>27.738944430329354</v>
      </c>
      <c r="AA63" s="3">
        <f t="shared" si="17"/>
        <v>1.0151763959787572</v>
      </c>
    </row>
    <row r="64" spans="1:27" ht="15.75" customHeight="1">
      <c r="A64" s="2">
        <f t="shared" si="1"/>
        <v>2.9644251491987767E-3</v>
      </c>
      <c r="B64" s="2">
        <v>64.183530000000019</v>
      </c>
      <c r="C64" s="3">
        <v>1.0132000000000001</v>
      </c>
      <c r="D64" s="2">
        <v>0.35599999999999998</v>
      </c>
      <c r="E64" s="2">
        <v>0.76200000000000001</v>
      </c>
      <c r="F64" s="75">
        <f t="shared" si="2"/>
        <v>0.95601574317568283</v>
      </c>
      <c r="G64" s="15">
        <f t="shared" si="3"/>
        <v>2.2684808134880097</v>
      </c>
      <c r="I64" s="71">
        <f t="shared" ref="I64:J64" si="23">1-D64</f>
        <v>0.64400000000000002</v>
      </c>
      <c r="J64" s="3">
        <f t="shared" si="23"/>
        <v>0.23799999999999999</v>
      </c>
      <c r="K64" s="16">
        <f t="shared" si="5"/>
        <v>0.24122791794531723</v>
      </c>
      <c r="L64" s="17">
        <f t="shared" si="6"/>
        <v>1.552239398533259</v>
      </c>
      <c r="O64" s="71">
        <f t="shared" si="7"/>
        <v>0.37941170079161474</v>
      </c>
      <c r="P64" s="3">
        <f t="shared" si="8"/>
        <v>0.37941170079161474</v>
      </c>
      <c r="Q64" s="2"/>
      <c r="R64" s="71">
        <f t="shared" si="9"/>
        <v>1611.9925829125534</v>
      </c>
      <c r="S64" s="2">
        <f t="shared" si="10"/>
        <v>-4.498089830933738E-2</v>
      </c>
      <c r="T64" s="3">
        <f t="shared" si="11"/>
        <v>-1.4220130747852175</v>
      </c>
      <c r="U64" s="2"/>
      <c r="V64" s="71">
        <f t="shared" si="12"/>
        <v>1611.9925829125534</v>
      </c>
      <c r="W64" s="2">
        <f t="shared" si="13"/>
        <v>-0.37013403212565088</v>
      </c>
      <c r="X64" s="2">
        <f t="shared" si="14"/>
        <v>106.05762346448179</v>
      </c>
      <c r="Y64" s="2">
        <f t="shared" si="15"/>
        <v>24.987050057787947</v>
      </c>
      <c r="Z64" s="2">
        <f t="shared" si="16"/>
        <v>25.366466138427995</v>
      </c>
      <c r="AA64" s="3">
        <f t="shared" si="17"/>
        <v>1.0151845087660434</v>
      </c>
    </row>
    <row r="65" spans="1:27" ht="15.75" customHeight="1">
      <c r="A65" s="2">
        <f t="shared" si="1"/>
        <v>2.9644251491987767E-3</v>
      </c>
      <c r="B65" s="2">
        <v>64.183530000000019</v>
      </c>
      <c r="C65" s="3">
        <v>1.0132000000000001</v>
      </c>
      <c r="D65" s="2">
        <v>0.36499999999999999</v>
      </c>
      <c r="E65" s="2">
        <v>0.76200000000000001</v>
      </c>
      <c r="F65" s="75">
        <f t="shared" si="2"/>
        <v>0.95601574317568283</v>
      </c>
      <c r="G65" s="15">
        <f t="shared" si="3"/>
        <v>2.2125456701417301</v>
      </c>
      <c r="I65" s="71">
        <f t="shared" ref="I65:J65" si="24">1-D65</f>
        <v>0.63500000000000001</v>
      </c>
      <c r="J65" s="3">
        <f t="shared" si="24"/>
        <v>0.23799999999999999</v>
      </c>
      <c r="K65" s="16">
        <f t="shared" si="5"/>
        <v>0.24122791794531723</v>
      </c>
      <c r="L65" s="17">
        <f t="shared" si="6"/>
        <v>1.5742396419770375</v>
      </c>
      <c r="O65" s="71">
        <f t="shared" si="7"/>
        <v>0.34037135084949177</v>
      </c>
      <c r="P65" s="3">
        <f t="shared" si="8"/>
        <v>0.34037135084949177</v>
      </c>
      <c r="Q65" s="2"/>
      <c r="R65" s="71">
        <f t="shared" si="9"/>
        <v>1621.0758251157181</v>
      </c>
      <c r="S65" s="2">
        <f t="shared" si="10"/>
        <v>-4.498089830933738E-2</v>
      </c>
      <c r="T65" s="3">
        <f t="shared" si="11"/>
        <v>-1.4220130747852175</v>
      </c>
      <c r="U65" s="2"/>
      <c r="V65" s="71">
        <f t="shared" si="12"/>
        <v>1621.0758251157181</v>
      </c>
      <c r="W65" s="2">
        <f t="shared" si="13"/>
        <v>-0.35450203774745631</v>
      </c>
      <c r="X65" s="2">
        <f t="shared" si="14"/>
        <v>105.85508658727397</v>
      </c>
      <c r="Y65" s="2">
        <f t="shared" si="15"/>
        <v>24.706503228000155</v>
      </c>
      <c r="Z65" s="2">
        <f t="shared" si="16"/>
        <v>25.081780749777522</v>
      </c>
      <c r="AA65" s="3">
        <f t="shared" si="17"/>
        <v>1.0151894227327185</v>
      </c>
    </row>
    <row r="66" spans="1:27" ht="15.75" customHeight="1">
      <c r="A66" s="2">
        <f t="shared" si="1"/>
        <v>2.9653040155702185E-3</v>
      </c>
      <c r="B66" s="2">
        <v>64.083550000000002</v>
      </c>
      <c r="C66" s="3">
        <v>1.0132000000000001</v>
      </c>
      <c r="D66" s="2">
        <v>0.42799999999999999</v>
      </c>
      <c r="E66" s="2">
        <v>0.76300000000000001</v>
      </c>
      <c r="F66" s="75">
        <f t="shared" si="2"/>
        <v>0.95288291355495758</v>
      </c>
      <c r="G66" s="15">
        <f t="shared" si="3"/>
        <v>1.89555508906771</v>
      </c>
      <c r="I66" s="71">
        <f t="shared" ref="I66:J66" si="25">1-D66</f>
        <v>0.57200000000000006</v>
      </c>
      <c r="J66" s="3">
        <f t="shared" si="25"/>
        <v>0.23699999999999999</v>
      </c>
      <c r="K66" s="16">
        <f t="shared" si="5"/>
        <v>0.24014507215860428</v>
      </c>
      <c r="L66" s="17">
        <f t="shared" si="6"/>
        <v>1.7481303752409882</v>
      </c>
      <c r="O66" s="71">
        <f t="shared" si="7"/>
        <v>8.0964858801570075E-2</v>
      </c>
      <c r="P66" s="3">
        <f t="shared" si="8"/>
        <v>8.0964858801570075E-2</v>
      </c>
      <c r="Q66" s="2"/>
      <c r="R66" s="71">
        <f t="shared" si="9"/>
        <v>1663.1897682571937</v>
      </c>
      <c r="S66" s="2">
        <f t="shared" si="10"/>
        <v>-4.8263243783659038E-2</v>
      </c>
      <c r="T66" s="3">
        <f t="shared" si="11"/>
        <v>-1.4265120709294161</v>
      </c>
      <c r="U66" s="2"/>
      <c r="V66" s="71">
        <f t="shared" si="12"/>
        <v>1663.1897682571937</v>
      </c>
      <c r="W66" s="2">
        <f t="shared" si="13"/>
        <v>-0.25653539265921088</v>
      </c>
      <c r="X66" s="2">
        <f t="shared" si="14"/>
        <v>104.43732844681928</v>
      </c>
      <c r="Y66" s="2">
        <f t="shared" si="15"/>
        <v>22.81227802503313</v>
      </c>
      <c r="Z66" s="2">
        <f t="shared" si="16"/>
        <v>23.158045729195578</v>
      </c>
      <c r="AA66" s="3">
        <f t="shared" si="17"/>
        <v>1.0151570879411087</v>
      </c>
    </row>
    <row r="67" spans="1:27" ht="15.75" customHeight="1">
      <c r="A67" s="2">
        <f t="shared" si="1"/>
        <v>2.9653040155702185E-3</v>
      </c>
      <c r="B67" s="2">
        <v>64.083550000000002</v>
      </c>
      <c r="C67" s="3">
        <v>1.0132000000000001</v>
      </c>
      <c r="D67" s="2">
        <v>0.439</v>
      </c>
      <c r="E67" s="2">
        <v>0.76300000000000001</v>
      </c>
      <c r="F67" s="75">
        <f t="shared" si="2"/>
        <v>0.95288291355495758</v>
      </c>
      <c r="G67" s="15">
        <f t="shared" si="3"/>
        <v>1.8480582645124826</v>
      </c>
      <c r="I67" s="71">
        <f t="shared" ref="I67:J67" si="26">1-D67</f>
        <v>0.56099999999999994</v>
      </c>
      <c r="J67" s="3">
        <f t="shared" si="26"/>
        <v>0.23699999999999999</v>
      </c>
      <c r="K67" s="16">
        <f t="shared" si="5"/>
        <v>0.24014507215860428</v>
      </c>
      <c r="L67" s="17">
        <f t="shared" si="6"/>
        <v>1.7824074414221847</v>
      </c>
      <c r="O67" s="71">
        <f t="shared" si="7"/>
        <v>3.6170555451093579E-2</v>
      </c>
      <c r="P67" s="3">
        <f t="shared" si="8"/>
        <v>3.6170555451093579E-2</v>
      </c>
      <c r="Q67" s="2"/>
      <c r="R67" s="71">
        <f t="shared" si="9"/>
        <v>1664.9953898994088</v>
      </c>
      <c r="S67" s="2">
        <f t="shared" si="10"/>
        <v>-4.8263243783659038E-2</v>
      </c>
      <c r="T67" s="3">
        <f t="shared" si="11"/>
        <v>-1.4265120709294161</v>
      </c>
      <c r="U67" s="2"/>
      <c r="V67" s="71">
        <f t="shared" si="12"/>
        <v>1664.9953898994088</v>
      </c>
      <c r="W67" s="2">
        <f t="shared" si="13"/>
        <v>-0.24073065542754757</v>
      </c>
      <c r="X67" s="2">
        <f t="shared" si="14"/>
        <v>104.18978337467638</v>
      </c>
      <c r="Y67" s="2">
        <f t="shared" si="15"/>
        <v>22.458500562194633</v>
      </c>
      <c r="Z67" s="2">
        <f t="shared" si="16"/>
        <v>22.799050987386636</v>
      </c>
      <c r="AA67" s="3">
        <f t="shared" si="17"/>
        <v>1.0151635423856065</v>
      </c>
    </row>
    <row r="68" spans="1:27" ht="15.75" customHeight="1">
      <c r="A68" s="2">
        <f t="shared" si="1"/>
        <v>2.9679437441696602E-3</v>
      </c>
      <c r="B68" s="2">
        <v>63.78361000000001</v>
      </c>
      <c r="C68" s="3">
        <v>1.0132000000000001</v>
      </c>
      <c r="D68" s="2">
        <v>0.622</v>
      </c>
      <c r="E68" s="2">
        <v>0.77400000000000002</v>
      </c>
      <c r="F68" s="75">
        <f t="shared" si="2"/>
        <v>0.94353307966674205</v>
      </c>
      <c r="G68" s="15">
        <f t="shared" si="3"/>
        <v>1.3362527938836903</v>
      </c>
      <c r="I68" s="71">
        <f t="shared" ref="I68:J68" si="27">1-D68</f>
        <v>0.378</v>
      </c>
      <c r="J68" s="3">
        <f t="shared" si="27"/>
        <v>0.22599999999999998</v>
      </c>
      <c r="K68" s="16">
        <f t="shared" si="5"/>
        <v>0.23692121882233136</v>
      </c>
      <c r="L68" s="17">
        <f t="shared" si="6"/>
        <v>2.5568653765450033</v>
      </c>
      <c r="O68" s="71">
        <f t="shared" si="7"/>
        <v>-0.64891277174391615</v>
      </c>
      <c r="P68" s="3">
        <f t="shared" si="8"/>
        <v>0.64891277174391615</v>
      </c>
      <c r="Q68" s="2"/>
      <c r="R68" s="71">
        <f t="shared" si="9"/>
        <v>1499.1207737163631</v>
      </c>
      <c r="S68" s="2">
        <f t="shared" si="10"/>
        <v>-5.8123854198058607E-2</v>
      </c>
      <c r="T68" s="3">
        <f t="shared" si="11"/>
        <v>-1.4400276031398243</v>
      </c>
      <c r="U68" s="2"/>
      <c r="V68" s="71">
        <f t="shared" si="12"/>
        <v>1499.1207737163631</v>
      </c>
      <c r="W68" s="2">
        <f t="shared" si="13"/>
        <v>-5.84388085302395E-2</v>
      </c>
      <c r="X68" s="2">
        <f t="shared" si="14"/>
        <v>100.07153353811745</v>
      </c>
      <c r="Y68" s="2">
        <f t="shared" si="15"/>
        <v>16.616347969318348</v>
      </c>
      <c r="Z68" s="2">
        <f t="shared" si="16"/>
        <v>16.866069005863267</v>
      </c>
      <c r="AA68" s="3">
        <f t="shared" si="17"/>
        <v>1.0150286354742946</v>
      </c>
    </row>
    <row r="69" spans="1:27" ht="15.75" customHeight="1">
      <c r="A69" s="2">
        <f t="shared" si="1"/>
        <v>2.9701471107923681E-3</v>
      </c>
      <c r="B69" s="2">
        <v>63.533659999999998</v>
      </c>
      <c r="C69" s="3">
        <v>1.0132000000000001</v>
      </c>
      <c r="D69" s="2">
        <v>0.79300000000000004</v>
      </c>
      <c r="E69" s="2">
        <v>0.80600000000000005</v>
      </c>
      <c r="F69" s="75">
        <f t="shared" si="2"/>
        <v>0.93579708274558138</v>
      </c>
      <c r="G69" s="15">
        <f t="shared" si="3"/>
        <v>1.100462755284686</v>
      </c>
      <c r="I69" s="71">
        <f t="shared" ref="I69:J69" si="28">1-D69</f>
        <v>0.20699999999999996</v>
      </c>
      <c r="J69" s="3">
        <f t="shared" si="28"/>
        <v>0.19399999999999995</v>
      </c>
      <c r="K69" s="16">
        <f t="shared" si="5"/>
        <v>0.23426277064068252</v>
      </c>
      <c r="L69" s="17">
        <f t="shared" si="6"/>
        <v>4.0534357189093191</v>
      </c>
      <c r="O69" s="71">
        <f t="shared" si="7"/>
        <v>-1.3038340691872727</v>
      </c>
      <c r="P69" s="3">
        <f t="shared" si="8"/>
        <v>1.3038340691872727</v>
      </c>
      <c r="Q69" s="2"/>
      <c r="R69" s="71">
        <f t="shared" si="9"/>
        <v>1023.4514992007408</v>
      </c>
      <c r="S69" s="2">
        <f t="shared" si="10"/>
        <v>-6.6356617945795601E-2</v>
      </c>
      <c r="T69" s="3">
        <f t="shared" si="11"/>
        <v>-1.4513118422068894</v>
      </c>
      <c r="U69" s="2"/>
      <c r="V69" s="71">
        <f t="shared" si="12"/>
        <v>1023.4514992007408</v>
      </c>
      <c r="W69" s="2">
        <f t="shared" si="13"/>
        <v>-5.3155822850068854E-4</v>
      </c>
      <c r="X69" s="2">
        <f t="shared" si="14"/>
        <v>96.223332871168935</v>
      </c>
      <c r="Y69" s="2">
        <f t="shared" si="15"/>
        <v>10.651672520640556</v>
      </c>
      <c r="Z69" s="2">
        <f t="shared" si="16"/>
        <v>10.809619912550261</v>
      </c>
      <c r="AA69" s="3">
        <f t="shared" si="17"/>
        <v>1.0148284123083617</v>
      </c>
    </row>
    <row r="70" spans="1:27" ht="15.75" customHeight="1">
      <c r="B70" s="2"/>
      <c r="C70" s="3"/>
      <c r="D70" s="2"/>
      <c r="E70" s="2"/>
      <c r="F70" s="75"/>
      <c r="G70" s="15"/>
      <c r="I70" s="71"/>
      <c r="J70" s="3"/>
      <c r="K70" s="16"/>
      <c r="L70" s="17"/>
      <c r="O70" s="71"/>
      <c r="P70" s="3"/>
      <c r="Q70" s="2"/>
      <c r="R70" s="71"/>
      <c r="S70" s="2"/>
      <c r="T70" s="3"/>
      <c r="U70" s="2"/>
      <c r="V70" s="71"/>
      <c r="W70" s="2"/>
      <c r="X70" s="2"/>
      <c r="Y70" s="2"/>
      <c r="Z70" s="2"/>
      <c r="AA70" s="3"/>
    </row>
    <row r="71" spans="1:27" ht="15.75" customHeight="1">
      <c r="B71" s="2"/>
      <c r="C71" s="3"/>
      <c r="D71" s="2"/>
      <c r="E71" s="2"/>
      <c r="F71" s="75"/>
      <c r="G71" s="15"/>
      <c r="I71" s="71"/>
      <c r="J71" s="3"/>
      <c r="K71" s="16"/>
      <c r="L71" s="17"/>
      <c r="O71" s="71"/>
      <c r="P71" s="3"/>
      <c r="Q71" s="2"/>
      <c r="R71" s="71"/>
      <c r="S71" s="2"/>
      <c r="T71" s="3"/>
      <c r="U71" s="2"/>
      <c r="V71" s="71"/>
      <c r="W71" s="2"/>
      <c r="X71" s="2"/>
      <c r="Y71" s="2"/>
      <c r="Z71" s="2"/>
      <c r="AA71" s="3"/>
    </row>
    <row r="72" spans="1:27" ht="15.75" customHeight="1">
      <c r="A72" s="2" t="s">
        <v>91</v>
      </c>
      <c r="B72" s="2">
        <f>COUNTA(B58:B69)</f>
        <v>12</v>
      </c>
      <c r="C72" s="3"/>
      <c r="D72" s="2"/>
      <c r="E72" s="2"/>
      <c r="F72" s="75"/>
      <c r="G72" s="15"/>
      <c r="I72" s="71"/>
      <c r="J72" s="3"/>
      <c r="K72" s="16"/>
      <c r="L72" s="17"/>
      <c r="O72" s="71"/>
      <c r="P72" s="3"/>
      <c r="Q72" s="2"/>
      <c r="R72" s="71"/>
      <c r="S72" s="2"/>
      <c r="T72" s="3"/>
      <c r="U72" s="2"/>
      <c r="V72" s="71"/>
      <c r="W72" s="2"/>
      <c r="X72" s="2"/>
      <c r="Y72" s="2"/>
      <c r="Z72" s="2"/>
      <c r="AA72" s="3"/>
    </row>
    <row r="73" spans="1:27" ht="15.75" customHeight="1">
      <c r="A73" s="2" t="s">
        <v>92</v>
      </c>
      <c r="B73" s="2">
        <f>MAX(B58:B69)-MIN(B58:B69)</f>
        <v>0.9998000000000502</v>
      </c>
      <c r="C73" s="3"/>
      <c r="D73" s="2"/>
      <c r="E73" s="2"/>
      <c r="F73" s="75"/>
      <c r="G73" s="15"/>
      <c r="I73" s="71"/>
      <c r="J73" s="3"/>
      <c r="K73" s="16"/>
      <c r="L73" s="17"/>
      <c r="O73" s="71"/>
      <c r="P73" s="3"/>
      <c r="Q73" s="2"/>
      <c r="R73" s="71"/>
      <c r="S73" s="2"/>
      <c r="T73" s="3"/>
      <c r="U73" s="2"/>
      <c r="V73" s="71"/>
      <c r="W73" s="2"/>
      <c r="X73" s="2"/>
      <c r="Y73" s="2"/>
      <c r="Z73" s="2"/>
      <c r="AA73" s="3"/>
    </row>
    <row r="74" spans="1:27" ht="15.75" customHeight="1">
      <c r="A74" t="s">
        <v>93</v>
      </c>
      <c r="B74" s="3">
        <f>PRODUCT(D58:D69)</f>
        <v>8.4097920546934607E-7</v>
      </c>
      <c r="C74" s="3"/>
      <c r="D74" s="2"/>
      <c r="E74" s="2"/>
      <c r="F74" s="75"/>
      <c r="G74" s="15"/>
      <c r="I74" s="71"/>
      <c r="J74" s="3"/>
      <c r="K74" s="16"/>
      <c r="L74" s="17"/>
      <c r="O74" s="71"/>
      <c r="P74" s="3"/>
      <c r="Q74" s="2"/>
      <c r="R74" s="71"/>
      <c r="S74" s="2"/>
      <c r="T74" s="3"/>
      <c r="U74" s="2"/>
      <c r="V74" s="71"/>
      <c r="W74" s="2"/>
      <c r="X74" s="2"/>
      <c r="Y74" s="2"/>
      <c r="Z74" s="2"/>
      <c r="AA74" s="3"/>
    </row>
    <row r="75" spans="1:27" ht="15.75" customHeight="1">
      <c r="A75" t="s">
        <v>94</v>
      </c>
      <c r="B75" s="90">
        <f>SUM(D58:D69)</f>
        <v>4.2649999999999997</v>
      </c>
      <c r="C75" s="3"/>
      <c r="D75" s="2"/>
      <c r="E75" s="2"/>
      <c r="F75" s="75"/>
      <c r="G75" s="15"/>
      <c r="I75" s="71"/>
      <c r="J75" s="3"/>
      <c r="K75" s="16"/>
      <c r="L75" s="17"/>
      <c r="O75" s="71"/>
      <c r="P75" s="3"/>
      <c r="Q75" s="2"/>
      <c r="R75" s="71"/>
      <c r="S75" s="2"/>
      <c r="T75" s="3"/>
      <c r="U75" s="2"/>
      <c r="V75" s="71"/>
      <c r="W75" s="2"/>
      <c r="X75" s="2"/>
      <c r="Y75" s="2"/>
      <c r="Z75" s="2"/>
      <c r="AA75" s="3"/>
    </row>
    <row r="76" spans="1:27" ht="15.75" customHeight="1">
      <c r="A76" t="s">
        <v>95</v>
      </c>
      <c r="B76">
        <f>_xlfn.STDEV.S(D58:D69)</f>
        <v>0.19500464252437852</v>
      </c>
      <c r="C76" s="3"/>
      <c r="D76" s="2"/>
      <c r="E76" s="2"/>
      <c r="F76" s="75"/>
      <c r="G76" s="15"/>
      <c r="I76" s="71"/>
      <c r="J76" s="3"/>
      <c r="K76" s="16"/>
      <c r="L76" s="17"/>
      <c r="O76" s="71"/>
      <c r="P76" s="3"/>
      <c r="Q76" s="2"/>
      <c r="R76" s="71"/>
      <c r="S76" s="2"/>
      <c r="T76" s="3"/>
      <c r="U76" s="2"/>
      <c r="V76" s="71"/>
      <c r="W76" s="2"/>
      <c r="X76" s="2"/>
      <c r="Y76" s="2"/>
      <c r="Z76" s="2"/>
      <c r="AA76" s="3"/>
    </row>
    <row r="77" spans="1:27" ht="15.75" customHeight="1">
      <c r="C77" s="3"/>
      <c r="D77" s="2"/>
      <c r="E77" s="2"/>
      <c r="F77" s="75"/>
      <c r="G77" s="15"/>
      <c r="I77" s="71"/>
      <c r="J77" s="3"/>
      <c r="K77" s="16"/>
      <c r="L77" s="17"/>
      <c r="O77" s="71"/>
      <c r="P77" s="3"/>
      <c r="Q77" s="2"/>
      <c r="R77" s="71"/>
      <c r="S77" s="2"/>
      <c r="T77" s="3"/>
      <c r="U77" s="2"/>
      <c r="V77" s="71"/>
      <c r="W77" s="2"/>
      <c r="X77" s="2"/>
      <c r="Y77" s="2"/>
      <c r="Z77" s="2"/>
      <c r="AA77" s="3"/>
    </row>
    <row r="78" spans="1:27" ht="15.75" customHeight="1">
      <c r="A78" t="s">
        <v>96</v>
      </c>
      <c r="B78">
        <f>PRODUCT(E58:E69)</f>
        <v>4.0743322922740112E-2</v>
      </c>
      <c r="C78" s="3"/>
      <c r="D78" s="2"/>
      <c r="E78" s="2"/>
      <c r="F78" s="75"/>
      <c r="G78" s="15"/>
      <c r="I78" s="71"/>
      <c r="J78" s="3"/>
      <c r="K78" s="16"/>
      <c r="L78" s="17"/>
      <c r="O78" s="71"/>
      <c r="P78" s="3"/>
      <c r="Q78" s="2"/>
      <c r="R78" s="71"/>
      <c r="S78" s="2"/>
      <c r="T78" s="3"/>
      <c r="U78" s="2"/>
      <c r="V78" s="71"/>
      <c r="W78" s="2"/>
      <c r="X78" s="2"/>
      <c r="Y78" s="2"/>
      <c r="Z78" s="2"/>
      <c r="AA78" s="3"/>
    </row>
    <row r="79" spans="1:27" ht="15.75" customHeight="1">
      <c r="A79" t="s">
        <v>97</v>
      </c>
      <c r="B79" s="91">
        <f>SUM(E58:E69)</f>
        <v>9.1920000000000002</v>
      </c>
      <c r="C79" s="3"/>
      <c r="D79" s="2"/>
      <c r="E79" s="2"/>
      <c r="F79" s="75"/>
      <c r="G79" s="15"/>
      <c r="I79" s="71"/>
      <c r="J79" s="3"/>
      <c r="K79" s="16"/>
      <c r="L79" s="17"/>
      <c r="O79" s="71"/>
      <c r="P79" s="3"/>
      <c r="Q79" s="2"/>
      <c r="R79" s="71"/>
      <c r="S79" s="2"/>
      <c r="T79" s="3"/>
      <c r="U79" s="2"/>
      <c r="V79" s="71"/>
      <c r="W79" s="2"/>
      <c r="X79" s="2"/>
      <c r="Y79" s="2"/>
      <c r="Z79" s="2"/>
      <c r="AA79" s="3"/>
    </row>
    <row r="80" spans="1:27" ht="15.75" customHeight="1">
      <c r="A80" t="s">
        <v>98</v>
      </c>
      <c r="B80">
        <f>_xlfn.STDEV.S(E58:E69)</f>
        <v>1.3190905958272931E-2</v>
      </c>
      <c r="C80" s="3"/>
      <c r="D80" s="2"/>
      <c r="E80" s="2"/>
      <c r="F80" s="75"/>
      <c r="G80" s="15"/>
      <c r="I80" s="71"/>
      <c r="J80" s="3"/>
      <c r="K80" s="16"/>
      <c r="L80" s="17"/>
      <c r="O80" s="71"/>
      <c r="P80" s="3"/>
      <c r="Q80" s="2"/>
      <c r="R80" s="71"/>
      <c r="S80" s="2"/>
      <c r="T80" s="3"/>
      <c r="U80" s="2"/>
      <c r="V80" s="71"/>
      <c r="W80" s="2"/>
      <c r="X80" s="2"/>
      <c r="Y80" s="2"/>
      <c r="Z80" s="2"/>
      <c r="AA80" s="3"/>
    </row>
    <row r="81" spans="2:27" ht="15.75" customHeight="1">
      <c r="B81" s="2"/>
      <c r="C81" s="3"/>
      <c r="D81" s="2"/>
      <c r="E81" s="2"/>
      <c r="F81" s="75"/>
      <c r="G81" s="15"/>
      <c r="I81" s="71"/>
      <c r="J81" s="3"/>
      <c r="K81" s="16"/>
      <c r="L81" s="17"/>
      <c r="O81" s="71"/>
      <c r="P81" s="3"/>
      <c r="Q81" s="2"/>
      <c r="R81" s="71"/>
      <c r="S81" s="2"/>
      <c r="T81" s="3"/>
      <c r="U81" s="2"/>
      <c r="V81" s="71"/>
      <c r="W81" s="2"/>
      <c r="X81" s="2"/>
      <c r="Y81" s="2"/>
      <c r="Z81" s="2"/>
      <c r="AA81" s="3"/>
    </row>
    <row r="82" spans="2:27" ht="15.75" customHeight="1">
      <c r="B82" s="2"/>
      <c r="C82" s="3"/>
      <c r="D82" s="2"/>
      <c r="E82" s="2"/>
      <c r="F82" s="75"/>
      <c r="G82" s="15"/>
      <c r="I82" s="71"/>
      <c r="J82" s="3"/>
      <c r="K82" s="16"/>
      <c r="L82" s="17"/>
      <c r="O82" s="71"/>
      <c r="P82" s="3"/>
      <c r="Q82" s="2"/>
      <c r="R82" s="71"/>
      <c r="S82" s="2"/>
      <c r="T82" s="3"/>
      <c r="U82" s="2"/>
      <c r="V82" s="71"/>
      <c r="W82" s="2"/>
      <c r="X82" s="2"/>
      <c r="Y82" s="2"/>
      <c r="Z82" s="2"/>
      <c r="AA82" s="3"/>
    </row>
    <row r="83" spans="2:27" ht="15.75" customHeight="1">
      <c r="B83" s="2"/>
      <c r="C83" s="3"/>
      <c r="D83" s="2"/>
      <c r="E83" s="2"/>
      <c r="F83" s="75"/>
      <c r="G83" s="15"/>
      <c r="I83" s="71"/>
      <c r="J83" s="3"/>
      <c r="K83" s="16"/>
      <c r="L83" s="17"/>
      <c r="O83" s="71"/>
      <c r="P83" s="3"/>
      <c r="Q83" s="2"/>
      <c r="R83" s="71"/>
      <c r="S83" s="2"/>
      <c r="T83" s="3"/>
      <c r="U83" s="2"/>
      <c r="V83" s="71"/>
      <c r="W83" s="2"/>
      <c r="X83" s="2"/>
      <c r="Y83" s="2"/>
      <c r="Z83" s="2"/>
      <c r="AA83" s="3"/>
    </row>
    <row r="84" spans="2:27" ht="15.75" customHeight="1">
      <c r="B84" s="2"/>
      <c r="C84" s="3"/>
      <c r="D84" s="2"/>
      <c r="E84" s="2"/>
      <c r="F84" s="75"/>
      <c r="G84" s="15"/>
      <c r="I84" s="71"/>
      <c r="J84" s="3"/>
      <c r="K84" s="16"/>
      <c r="L84" s="17"/>
      <c r="O84" s="71"/>
      <c r="P84" s="3"/>
      <c r="Q84" s="2"/>
      <c r="R84" s="71"/>
      <c r="S84" s="2"/>
      <c r="T84" s="3"/>
      <c r="U84" s="2"/>
      <c r="V84" s="71"/>
      <c r="W84" s="2"/>
      <c r="X84" s="2"/>
      <c r="Y84" s="2"/>
      <c r="Z84" s="2"/>
      <c r="AA84" s="3"/>
    </row>
    <row r="85" spans="2:27" ht="15.75" customHeight="1">
      <c r="B85" s="2"/>
      <c r="C85" s="3"/>
      <c r="D85" s="2"/>
      <c r="E85" s="2"/>
      <c r="F85" s="75"/>
      <c r="G85" s="15"/>
      <c r="I85" s="71"/>
      <c r="J85" s="3"/>
      <c r="K85" s="16"/>
      <c r="L85" s="17"/>
      <c r="O85" s="71"/>
      <c r="P85" s="3"/>
      <c r="Q85" s="2"/>
      <c r="R85" s="71"/>
      <c r="S85" s="2"/>
      <c r="T85" s="3"/>
      <c r="U85" s="2"/>
      <c r="V85" s="71"/>
      <c r="W85" s="2"/>
      <c r="X85" s="2"/>
      <c r="Y85" s="2"/>
      <c r="Z85" s="2"/>
      <c r="AA85" s="3"/>
    </row>
    <row r="86" spans="2:27" ht="15.75" customHeight="1">
      <c r="B86" s="2"/>
      <c r="C86" s="3"/>
      <c r="D86" s="2"/>
      <c r="E86" s="2"/>
      <c r="F86" s="75"/>
      <c r="G86" s="15"/>
      <c r="I86" s="71"/>
      <c r="J86" s="3"/>
      <c r="K86" s="16"/>
      <c r="L86" s="17"/>
      <c r="O86" s="71"/>
      <c r="P86" s="3"/>
      <c r="Q86" s="2"/>
      <c r="R86" s="71"/>
      <c r="S86" s="2"/>
      <c r="T86" s="3"/>
      <c r="U86" s="2"/>
      <c r="V86" s="71"/>
      <c r="W86" s="2"/>
      <c r="X86" s="2"/>
      <c r="Y86" s="2"/>
      <c r="Z86" s="2"/>
      <c r="AA86" s="3"/>
    </row>
    <row r="87" spans="2:27" ht="15.75" customHeight="1">
      <c r="B87" s="2"/>
      <c r="C87" s="3"/>
      <c r="D87" s="2"/>
      <c r="E87" s="2"/>
      <c r="F87" s="75"/>
      <c r="G87" s="15"/>
      <c r="I87" s="71"/>
      <c r="J87" s="3"/>
      <c r="K87" s="16"/>
      <c r="L87" s="17"/>
      <c r="O87" s="71"/>
      <c r="P87" s="3"/>
      <c r="Q87" s="2"/>
      <c r="R87" s="71"/>
      <c r="S87" s="2"/>
      <c r="T87" s="3"/>
      <c r="U87" s="2"/>
      <c r="V87" s="71"/>
      <c r="W87" s="2"/>
      <c r="X87" s="2"/>
      <c r="Y87" s="2"/>
      <c r="Z87" s="2"/>
      <c r="AA87" s="3"/>
    </row>
    <row r="88" spans="2:27" ht="15.75" customHeight="1">
      <c r="B88" s="2"/>
      <c r="C88" s="3"/>
      <c r="D88" s="2"/>
      <c r="E88" s="2"/>
      <c r="F88" s="75"/>
      <c r="G88" s="15"/>
      <c r="I88" s="71"/>
      <c r="J88" s="3"/>
      <c r="K88" s="16"/>
      <c r="L88" s="17"/>
      <c r="O88" s="71"/>
      <c r="P88" s="3"/>
      <c r="Q88" s="2"/>
      <c r="R88" s="71"/>
      <c r="S88" s="2"/>
      <c r="T88" s="3"/>
      <c r="U88" s="2"/>
      <c r="V88" s="71"/>
      <c r="W88" s="2"/>
      <c r="X88" s="2"/>
      <c r="Y88" s="2"/>
      <c r="Z88" s="2"/>
      <c r="AA88" s="3"/>
    </row>
    <row r="89" spans="2:27" ht="15.75" customHeight="1">
      <c r="B89" s="2"/>
      <c r="C89" s="3"/>
      <c r="D89" s="2"/>
      <c r="E89" s="2"/>
      <c r="F89" s="75"/>
      <c r="G89" s="15"/>
      <c r="I89" s="71"/>
      <c r="J89" s="3"/>
      <c r="K89" s="16"/>
      <c r="L89" s="17"/>
      <c r="O89" s="71"/>
      <c r="P89" s="3"/>
      <c r="Q89" s="2"/>
      <c r="R89" s="71"/>
      <c r="S89" s="2"/>
      <c r="T89" s="3"/>
      <c r="U89" s="2"/>
      <c r="V89" s="71"/>
      <c r="W89" s="2"/>
      <c r="X89" s="2"/>
      <c r="Y89" s="2"/>
      <c r="Z89" s="2"/>
      <c r="AA89" s="3"/>
    </row>
    <row r="90" spans="2:27" ht="15.75" customHeight="1">
      <c r="B90" s="2"/>
      <c r="C90" s="3"/>
      <c r="D90" s="2"/>
      <c r="E90" s="2"/>
      <c r="F90" s="75"/>
      <c r="G90" s="15"/>
      <c r="I90" s="71"/>
      <c r="J90" s="3"/>
      <c r="K90" s="16"/>
      <c r="L90" s="17"/>
      <c r="O90" s="71"/>
      <c r="P90" s="3"/>
      <c r="Q90" s="2"/>
      <c r="R90" s="71"/>
      <c r="S90" s="2"/>
      <c r="T90" s="3"/>
      <c r="U90" s="2"/>
      <c r="V90" s="71"/>
      <c r="W90" s="2"/>
      <c r="X90" s="2"/>
      <c r="Y90" s="2"/>
      <c r="Z90" s="2"/>
      <c r="AA90" s="3"/>
    </row>
    <row r="91" spans="2:27" ht="15.75" customHeight="1">
      <c r="B91" s="2"/>
      <c r="C91" s="3"/>
      <c r="D91" s="2"/>
      <c r="E91" s="2"/>
      <c r="F91" s="75"/>
      <c r="G91" s="15"/>
      <c r="I91" s="71"/>
      <c r="J91" s="3"/>
      <c r="K91" s="16"/>
      <c r="L91" s="17"/>
      <c r="O91" s="71"/>
      <c r="P91" s="3"/>
      <c r="Q91" s="2"/>
      <c r="R91" s="71"/>
      <c r="S91" s="2"/>
      <c r="T91" s="3"/>
      <c r="U91" s="2"/>
      <c r="V91" s="71"/>
      <c r="W91" s="2"/>
      <c r="X91" s="2"/>
      <c r="Y91" s="2"/>
      <c r="Z91" s="2"/>
      <c r="AA91" s="3"/>
    </row>
    <row r="92" spans="2:27" ht="15.75" customHeight="1">
      <c r="B92" s="2"/>
      <c r="C92" s="3"/>
      <c r="D92" s="2"/>
      <c r="E92" s="2"/>
      <c r="F92" s="75"/>
      <c r="G92" s="15"/>
      <c r="I92" s="71"/>
      <c r="J92" s="3"/>
      <c r="K92" s="16"/>
      <c r="L92" s="17"/>
      <c r="O92" s="71"/>
      <c r="P92" s="3"/>
      <c r="Q92" s="2"/>
      <c r="R92" s="71"/>
      <c r="S92" s="2"/>
      <c r="T92" s="3"/>
      <c r="U92" s="2"/>
      <c r="V92" s="71"/>
      <c r="W92" s="2"/>
      <c r="X92" s="2"/>
      <c r="Y92" s="2"/>
      <c r="Z92" s="2"/>
      <c r="AA92" s="3"/>
    </row>
    <row r="93" spans="2:27" ht="15.75" customHeight="1">
      <c r="B93" s="2"/>
      <c r="C93" s="3"/>
      <c r="D93" s="2"/>
      <c r="E93" s="2"/>
      <c r="F93" s="75"/>
      <c r="G93" s="15"/>
      <c r="I93" s="71"/>
      <c r="J93" s="3"/>
      <c r="K93" s="16"/>
      <c r="L93" s="17"/>
      <c r="O93" s="71"/>
      <c r="P93" s="3"/>
      <c r="Q93" s="2"/>
      <c r="R93" s="71"/>
      <c r="S93" s="2"/>
      <c r="T93" s="3"/>
      <c r="U93" s="2"/>
      <c r="V93" s="71"/>
      <c r="W93" s="2"/>
      <c r="X93" s="2"/>
      <c r="Y93" s="2"/>
      <c r="Z93" s="2"/>
      <c r="AA93" s="3"/>
    </row>
    <row r="94" spans="2:27" ht="15.75" customHeight="1">
      <c r="B94" s="2"/>
      <c r="C94" s="3"/>
      <c r="D94" s="2"/>
      <c r="E94" s="2"/>
      <c r="F94" s="75"/>
      <c r="G94" s="15"/>
      <c r="I94" s="71"/>
      <c r="J94" s="3"/>
      <c r="K94" s="16"/>
      <c r="L94" s="17"/>
      <c r="O94" s="71"/>
      <c r="P94" s="3"/>
      <c r="Q94" s="2"/>
      <c r="R94" s="71"/>
      <c r="S94" s="2"/>
      <c r="T94" s="3"/>
      <c r="U94" s="2"/>
      <c r="V94" s="71"/>
      <c r="W94" s="2"/>
      <c r="X94" s="2"/>
      <c r="Y94" s="2"/>
      <c r="Z94" s="2"/>
      <c r="AA94" s="3"/>
    </row>
    <row r="95" spans="2:27" ht="15.75" customHeight="1">
      <c r="B95" s="2"/>
      <c r="C95" s="3"/>
      <c r="D95" s="2"/>
      <c r="E95" s="2"/>
      <c r="F95" s="75"/>
      <c r="G95" s="15"/>
      <c r="I95" s="71"/>
      <c r="J95" s="3"/>
      <c r="K95" s="16"/>
      <c r="L95" s="17"/>
      <c r="O95" s="71"/>
      <c r="P95" s="3"/>
      <c r="Q95" s="2"/>
      <c r="R95" s="71"/>
      <c r="S95" s="2"/>
      <c r="T95" s="3"/>
      <c r="U95" s="2"/>
      <c r="V95" s="71"/>
      <c r="W95" s="2"/>
      <c r="X95" s="2"/>
      <c r="Y95" s="2"/>
      <c r="Z95" s="2"/>
      <c r="AA95" s="3"/>
    </row>
    <row r="96" spans="2:27" ht="15.75" customHeight="1">
      <c r="B96" s="2"/>
      <c r="C96" s="3"/>
      <c r="D96" s="2"/>
      <c r="E96" s="2"/>
      <c r="F96" s="75"/>
      <c r="G96" s="15"/>
      <c r="I96" s="71"/>
      <c r="J96" s="3"/>
      <c r="K96" s="16"/>
      <c r="L96" s="17"/>
      <c r="O96" s="71"/>
      <c r="P96" s="3"/>
      <c r="Q96" s="2"/>
      <c r="R96" s="71"/>
      <c r="S96" s="2"/>
      <c r="T96" s="3"/>
      <c r="U96" s="2"/>
      <c r="V96" s="71"/>
      <c r="W96" s="2"/>
      <c r="X96" s="2"/>
      <c r="Y96" s="2"/>
      <c r="Z96" s="2"/>
      <c r="AA96" s="3"/>
    </row>
    <row r="97" spans="2:27" ht="15.75" customHeight="1">
      <c r="B97" s="2"/>
      <c r="C97" s="3"/>
      <c r="D97" s="2"/>
      <c r="E97" s="2"/>
      <c r="F97" s="75"/>
      <c r="G97" s="15"/>
      <c r="I97" s="71"/>
      <c r="J97" s="3"/>
      <c r="K97" s="16"/>
      <c r="L97" s="17"/>
      <c r="O97" s="71"/>
      <c r="P97" s="3"/>
      <c r="Q97" s="2"/>
      <c r="R97" s="71"/>
      <c r="S97" s="2"/>
      <c r="T97" s="3"/>
      <c r="U97" s="2"/>
      <c r="V97" s="71"/>
      <c r="W97" s="2"/>
      <c r="X97" s="2"/>
      <c r="Y97" s="2"/>
      <c r="Z97" s="2"/>
      <c r="AA97" s="3"/>
    </row>
    <row r="98" spans="2:27" ht="15.75" customHeight="1">
      <c r="B98" s="2"/>
      <c r="C98" s="3"/>
      <c r="D98" s="2"/>
      <c r="E98" s="2"/>
      <c r="F98" s="75"/>
      <c r="G98" s="15"/>
      <c r="I98" s="71"/>
      <c r="J98" s="3"/>
      <c r="K98" s="16"/>
      <c r="L98" s="17"/>
      <c r="O98" s="71"/>
      <c r="P98" s="3"/>
      <c r="Q98" s="2"/>
      <c r="R98" s="71"/>
      <c r="S98" s="2"/>
      <c r="T98" s="3"/>
      <c r="U98" s="2"/>
      <c r="V98" s="71"/>
      <c r="W98" s="2"/>
      <c r="X98" s="2"/>
      <c r="Y98" s="2"/>
      <c r="Z98" s="2"/>
      <c r="AA98" s="3"/>
    </row>
    <row r="99" spans="2:27" ht="15.75" customHeight="1">
      <c r="B99" s="2"/>
      <c r="C99" s="3"/>
      <c r="D99" s="2"/>
      <c r="E99" s="2"/>
      <c r="F99" s="75"/>
      <c r="G99" s="15"/>
      <c r="I99" s="71"/>
      <c r="J99" s="3"/>
      <c r="K99" s="16"/>
      <c r="L99" s="17"/>
      <c r="O99" s="71"/>
      <c r="P99" s="3"/>
      <c r="Q99" s="2"/>
      <c r="R99" s="71"/>
      <c r="S99" s="2"/>
      <c r="T99" s="3"/>
      <c r="U99" s="2"/>
      <c r="V99" s="71"/>
      <c r="W99" s="2"/>
      <c r="X99" s="2"/>
      <c r="Y99" s="2"/>
      <c r="Z99" s="2"/>
      <c r="AA99" s="3"/>
    </row>
    <row r="100" spans="2:27" ht="15.75" customHeight="1">
      <c r="B100" s="2"/>
      <c r="C100" s="3"/>
      <c r="D100" s="2"/>
      <c r="E100" s="2"/>
      <c r="F100" s="75"/>
      <c r="G100" s="15"/>
      <c r="I100" s="71"/>
      <c r="J100" s="3"/>
      <c r="K100" s="16"/>
      <c r="L100" s="17"/>
      <c r="O100" s="71"/>
      <c r="P100" s="3"/>
      <c r="Q100" s="2"/>
      <c r="R100" s="71"/>
      <c r="S100" s="2"/>
      <c r="T100" s="3"/>
      <c r="U100" s="2"/>
      <c r="V100" s="71"/>
      <c r="W100" s="2"/>
      <c r="X100" s="2"/>
      <c r="Y100" s="2"/>
      <c r="Z100" s="2"/>
      <c r="AA100" s="3"/>
    </row>
    <row r="101" spans="2:27" ht="15.75" customHeight="1">
      <c r="B101" s="2"/>
      <c r="C101" s="3"/>
      <c r="D101" s="2"/>
      <c r="E101" s="2"/>
      <c r="F101" s="75"/>
      <c r="G101" s="15"/>
      <c r="I101" s="71"/>
      <c r="J101" s="3"/>
      <c r="K101" s="16"/>
      <c r="L101" s="17"/>
      <c r="O101" s="71"/>
      <c r="P101" s="3"/>
      <c r="Q101" s="2"/>
      <c r="R101" s="71"/>
      <c r="S101" s="2"/>
      <c r="T101" s="3"/>
      <c r="U101" s="2"/>
      <c r="V101" s="71"/>
      <c r="W101" s="2"/>
      <c r="X101" s="2"/>
      <c r="Y101" s="2"/>
      <c r="Z101" s="2"/>
      <c r="AA101" s="3"/>
    </row>
    <row r="102" spans="2:27" ht="15.75" customHeight="1">
      <c r="B102" s="2"/>
      <c r="C102" s="3"/>
      <c r="D102" s="2"/>
      <c r="E102" s="2"/>
      <c r="F102" s="75"/>
      <c r="G102" s="15"/>
      <c r="I102" s="71"/>
      <c r="J102" s="3"/>
      <c r="K102" s="16"/>
      <c r="L102" s="17"/>
      <c r="O102" s="71"/>
      <c r="P102" s="3"/>
      <c r="Q102" s="2"/>
      <c r="R102" s="71"/>
      <c r="S102" s="2"/>
      <c r="T102" s="3"/>
      <c r="U102" s="2"/>
      <c r="V102" s="71"/>
      <c r="W102" s="2"/>
      <c r="X102" s="2"/>
      <c r="Y102" s="2"/>
      <c r="Z102" s="2"/>
      <c r="AA102" s="3"/>
    </row>
    <row r="103" spans="2:27" ht="15.75" customHeight="1">
      <c r="B103" s="2"/>
      <c r="C103" s="3"/>
      <c r="D103" s="2"/>
      <c r="E103" s="2"/>
      <c r="F103" s="75"/>
      <c r="G103" s="15"/>
      <c r="I103" s="71"/>
      <c r="J103" s="3"/>
      <c r="K103" s="16"/>
      <c r="L103" s="17"/>
      <c r="O103" s="71"/>
      <c r="P103" s="3"/>
      <c r="Q103" s="2"/>
      <c r="R103" s="71"/>
      <c r="S103" s="2"/>
      <c r="T103" s="3"/>
      <c r="U103" s="2"/>
      <c r="V103" s="71"/>
      <c r="W103" s="2"/>
      <c r="X103" s="2"/>
      <c r="Y103" s="2"/>
      <c r="Z103" s="2"/>
      <c r="AA103" s="3"/>
    </row>
    <row r="104" spans="2:27" ht="15.75" customHeight="1">
      <c r="B104" s="2"/>
      <c r="C104" s="3"/>
      <c r="D104" s="2"/>
      <c r="E104" s="2"/>
      <c r="F104" s="75"/>
      <c r="G104" s="15"/>
      <c r="I104" s="71"/>
      <c r="J104" s="3"/>
      <c r="K104" s="16"/>
      <c r="L104" s="17"/>
      <c r="O104" s="71"/>
      <c r="P104" s="3"/>
      <c r="Q104" s="2"/>
      <c r="R104" s="71"/>
      <c r="S104" s="2"/>
      <c r="T104" s="3"/>
      <c r="U104" s="2"/>
      <c r="V104" s="71"/>
      <c r="W104" s="2"/>
      <c r="X104" s="2"/>
      <c r="Y104" s="2"/>
      <c r="Z104" s="2"/>
      <c r="AA104" s="3"/>
    </row>
    <row r="105" spans="2:27" ht="15.75" customHeight="1">
      <c r="B105" s="2"/>
      <c r="C105" s="3"/>
      <c r="D105" s="2"/>
      <c r="E105" s="2"/>
      <c r="F105" s="75"/>
      <c r="G105" s="15"/>
      <c r="I105" s="71"/>
      <c r="J105" s="3"/>
      <c r="K105" s="16"/>
      <c r="L105" s="17"/>
      <c r="O105" s="71"/>
      <c r="P105" s="3"/>
      <c r="Q105" s="2"/>
      <c r="R105" s="71"/>
      <c r="S105" s="2"/>
      <c r="T105" s="3"/>
      <c r="U105" s="2"/>
      <c r="V105" s="71"/>
      <c r="W105" s="2"/>
      <c r="X105" s="2"/>
      <c r="Y105" s="2"/>
      <c r="Z105" s="2"/>
      <c r="AA105" s="3"/>
    </row>
    <row r="106" spans="2:27" ht="15.75" customHeight="1">
      <c r="B106" s="2"/>
      <c r="C106" s="3"/>
      <c r="D106" s="2"/>
      <c r="E106" s="2"/>
      <c r="F106" s="75"/>
      <c r="G106" s="15"/>
      <c r="I106" s="71"/>
      <c r="J106" s="3"/>
      <c r="K106" s="16"/>
      <c r="L106" s="17"/>
      <c r="O106" s="71"/>
      <c r="P106" s="3"/>
      <c r="Q106" s="2"/>
      <c r="R106" s="71"/>
      <c r="S106" s="2"/>
      <c r="T106" s="3"/>
      <c r="U106" s="2"/>
      <c r="V106" s="71"/>
      <c r="W106" s="2"/>
      <c r="X106" s="2"/>
      <c r="Y106" s="2"/>
      <c r="Z106" s="2"/>
      <c r="AA106" s="3"/>
    </row>
    <row r="107" spans="2:27" ht="15.75" customHeight="1">
      <c r="B107" s="2"/>
      <c r="C107" s="3"/>
      <c r="D107" s="2"/>
      <c r="E107" s="2"/>
      <c r="F107" s="75"/>
      <c r="G107" s="15"/>
      <c r="I107" s="71"/>
      <c r="J107" s="3"/>
      <c r="K107" s="16"/>
      <c r="L107" s="17"/>
      <c r="O107" s="71"/>
      <c r="P107" s="3"/>
      <c r="Q107" s="2"/>
      <c r="R107" s="71"/>
      <c r="S107" s="2"/>
      <c r="T107" s="3"/>
      <c r="U107" s="2"/>
      <c r="V107" s="71"/>
      <c r="W107" s="2"/>
      <c r="X107" s="2"/>
      <c r="Y107" s="2"/>
      <c r="Z107" s="2"/>
      <c r="AA107" s="3"/>
    </row>
    <row r="108" spans="2:27" ht="15.75" customHeight="1">
      <c r="B108" s="2"/>
      <c r="C108" s="3"/>
      <c r="D108" s="2"/>
      <c r="E108" s="2"/>
      <c r="F108" s="75"/>
      <c r="G108" s="15"/>
      <c r="I108" s="71"/>
      <c r="J108" s="3"/>
      <c r="K108" s="16"/>
      <c r="L108" s="17"/>
      <c r="O108" s="71"/>
      <c r="P108" s="3"/>
      <c r="Q108" s="2"/>
      <c r="R108" s="71"/>
      <c r="S108" s="2"/>
      <c r="T108" s="3"/>
      <c r="U108" s="2"/>
      <c r="V108" s="71"/>
      <c r="W108" s="2"/>
      <c r="X108" s="2"/>
      <c r="Y108" s="2"/>
      <c r="Z108" s="2"/>
      <c r="AA108" s="3"/>
    </row>
    <row r="109" spans="2:27" ht="15.75" customHeight="1">
      <c r="B109" s="2"/>
      <c r="C109" s="3"/>
      <c r="D109" s="2"/>
      <c r="E109" s="2"/>
      <c r="F109" s="75"/>
      <c r="G109" s="15"/>
      <c r="I109" s="71"/>
      <c r="J109" s="3"/>
      <c r="K109" s="16"/>
      <c r="L109" s="17"/>
      <c r="O109" s="71"/>
      <c r="P109" s="3"/>
      <c r="Q109" s="2"/>
      <c r="R109" s="71"/>
      <c r="S109" s="2"/>
      <c r="T109" s="3"/>
      <c r="U109" s="2"/>
      <c r="V109" s="71"/>
      <c r="W109" s="2"/>
      <c r="X109" s="2"/>
      <c r="Y109" s="2"/>
      <c r="Z109" s="2"/>
      <c r="AA109" s="3"/>
    </row>
    <row r="110" spans="2:27" ht="15.75" customHeight="1">
      <c r="B110" s="2"/>
      <c r="C110" s="3"/>
      <c r="D110" s="2"/>
      <c r="E110" s="2"/>
      <c r="F110" s="75"/>
      <c r="G110" s="15"/>
      <c r="I110" s="71"/>
      <c r="J110" s="3"/>
      <c r="K110" s="16"/>
      <c r="L110" s="17"/>
      <c r="O110" s="71"/>
      <c r="P110" s="3"/>
      <c r="Q110" s="2"/>
      <c r="R110" s="71"/>
      <c r="S110" s="2"/>
      <c r="T110" s="3"/>
      <c r="U110" s="2"/>
      <c r="V110" s="71"/>
      <c r="W110" s="2"/>
      <c r="X110" s="2"/>
      <c r="Y110" s="2"/>
      <c r="Z110" s="2"/>
      <c r="AA110" s="3"/>
    </row>
    <row r="111" spans="2:27" ht="15.75" customHeight="1">
      <c r="B111" s="2"/>
      <c r="C111" s="3"/>
      <c r="D111" s="2"/>
      <c r="E111" s="2"/>
      <c r="F111" s="75"/>
      <c r="G111" s="15"/>
      <c r="I111" s="71"/>
      <c r="J111" s="3"/>
      <c r="K111" s="16"/>
      <c r="L111" s="17"/>
      <c r="O111" s="71"/>
      <c r="P111" s="3"/>
      <c r="Q111" s="2"/>
      <c r="R111" s="71"/>
      <c r="S111" s="2"/>
      <c r="T111" s="3"/>
      <c r="U111" s="2"/>
      <c r="V111" s="71"/>
      <c r="W111" s="2"/>
      <c r="X111" s="2"/>
      <c r="Y111" s="2"/>
      <c r="Z111" s="2"/>
      <c r="AA111" s="3"/>
    </row>
    <row r="112" spans="2:27" ht="15.75" customHeight="1">
      <c r="B112" s="2"/>
      <c r="C112" s="3"/>
      <c r="D112" s="2"/>
      <c r="E112" s="2"/>
      <c r="F112" s="75"/>
      <c r="G112" s="15"/>
      <c r="I112" s="71"/>
      <c r="J112" s="3"/>
      <c r="K112" s="16"/>
      <c r="L112" s="17"/>
      <c r="O112" s="71"/>
      <c r="P112" s="3"/>
      <c r="Q112" s="2"/>
      <c r="R112" s="71"/>
      <c r="S112" s="2"/>
      <c r="T112" s="3"/>
      <c r="U112" s="2"/>
      <c r="V112" s="71"/>
      <c r="W112" s="2"/>
      <c r="X112" s="2"/>
      <c r="Y112" s="2"/>
      <c r="Z112" s="2"/>
      <c r="AA112" s="3"/>
    </row>
    <row r="113" spans="2:27" ht="15.75" customHeight="1">
      <c r="B113" s="2"/>
      <c r="C113" s="3"/>
      <c r="D113" s="2"/>
      <c r="E113" s="2"/>
      <c r="F113" s="75"/>
      <c r="G113" s="15"/>
      <c r="I113" s="71"/>
      <c r="J113" s="3"/>
      <c r="K113" s="16"/>
      <c r="L113" s="17"/>
      <c r="O113" s="71"/>
      <c r="P113" s="3"/>
      <c r="Q113" s="2"/>
      <c r="R113" s="71"/>
      <c r="S113" s="2"/>
      <c r="T113" s="3"/>
      <c r="U113" s="2"/>
      <c r="V113" s="71"/>
      <c r="W113" s="2"/>
      <c r="X113" s="2"/>
      <c r="Y113" s="2"/>
      <c r="Z113" s="2"/>
      <c r="AA113" s="3"/>
    </row>
    <row r="114" spans="2:27" ht="15.75" customHeight="1">
      <c r="B114" s="2"/>
      <c r="C114" s="3"/>
      <c r="D114" s="2"/>
      <c r="E114" s="2"/>
      <c r="F114" s="75"/>
      <c r="G114" s="15"/>
      <c r="I114" s="71"/>
      <c r="J114" s="3"/>
      <c r="K114" s="16"/>
      <c r="L114" s="17"/>
      <c r="O114" s="71"/>
      <c r="P114" s="3"/>
      <c r="Q114" s="2"/>
      <c r="R114" s="71"/>
      <c r="S114" s="2"/>
      <c r="T114" s="3"/>
      <c r="U114" s="2"/>
      <c r="V114" s="71"/>
      <c r="W114" s="2"/>
      <c r="X114" s="2"/>
      <c r="Y114" s="2"/>
      <c r="Z114" s="2"/>
      <c r="AA114" s="3"/>
    </row>
    <row r="115" spans="2:27" ht="15.75" customHeight="1">
      <c r="B115" s="2"/>
      <c r="C115" s="3"/>
      <c r="D115" s="2"/>
      <c r="E115" s="2"/>
      <c r="F115" s="75"/>
      <c r="G115" s="15"/>
      <c r="I115" s="71"/>
      <c r="J115" s="3"/>
      <c r="K115" s="16"/>
      <c r="L115" s="17"/>
      <c r="O115" s="71"/>
      <c r="P115" s="3"/>
      <c r="Q115" s="2"/>
      <c r="R115" s="71"/>
      <c r="S115" s="2"/>
      <c r="T115" s="3"/>
      <c r="U115" s="2"/>
      <c r="V115" s="71"/>
      <c r="W115" s="2"/>
      <c r="X115" s="2"/>
      <c r="Y115" s="2"/>
      <c r="Z115" s="2"/>
      <c r="AA115" s="3"/>
    </row>
    <row r="116" spans="2:27" ht="15.75" customHeight="1">
      <c r="B116" s="2"/>
      <c r="C116" s="3"/>
      <c r="D116" s="2"/>
      <c r="E116" s="2"/>
      <c r="F116" s="75"/>
      <c r="G116" s="15"/>
      <c r="I116" s="71"/>
      <c r="J116" s="3"/>
      <c r="K116" s="16"/>
      <c r="L116" s="17"/>
      <c r="O116" s="71"/>
      <c r="P116" s="3"/>
      <c r="Q116" s="2"/>
      <c r="R116" s="71"/>
      <c r="S116" s="2"/>
      <c r="T116" s="3"/>
      <c r="U116" s="2"/>
      <c r="V116" s="71"/>
      <c r="W116" s="2"/>
      <c r="X116" s="2"/>
      <c r="Y116" s="2"/>
      <c r="Z116" s="2"/>
      <c r="AA116" s="3"/>
    </row>
    <row r="117" spans="2:27" ht="15.75" customHeight="1">
      <c r="B117" s="2"/>
      <c r="C117" s="3"/>
      <c r="D117" s="2"/>
      <c r="E117" s="2"/>
      <c r="F117" s="75"/>
      <c r="G117" s="15"/>
      <c r="I117" s="71"/>
      <c r="J117" s="3"/>
      <c r="K117" s="16"/>
      <c r="L117" s="17"/>
      <c r="O117" s="71"/>
      <c r="P117" s="3"/>
      <c r="Q117" s="2"/>
      <c r="R117" s="71"/>
      <c r="S117" s="2"/>
      <c r="T117" s="3"/>
      <c r="U117" s="2"/>
      <c r="V117" s="71"/>
      <c r="W117" s="2"/>
      <c r="X117" s="2"/>
      <c r="Y117" s="2"/>
      <c r="Z117" s="2"/>
      <c r="AA117" s="3"/>
    </row>
    <row r="118" spans="2:27" ht="15.75" customHeight="1">
      <c r="B118" s="2"/>
      <c r="C118" s="3"/>
      <c r="D118" s="2"/>
      <c r="E118" s="2"/>
      <c r="F118" s="75"/>
      <c r="G118" s="15"/>
      <c r="I118" s="71"/>
      <c r="J118" s="3"/>
      <c r="K118" s="16"/>
      <c r="L118" s="17"/>
      <c r="O118" s="71"/>
      <c r="P118" s="3"/>
      <c r="Q118" s="2"/>
      <c r="R118" s="71"/>
      <c r="S118" s="2"/>
      <c r="T118" s="3"/>
      <c r="U118" s="2"/>
      <c r="V118" s="71"/>
      <c r="W118" s="2"/>
      <c r="X118" s="2"/>
      <c r="Y118" s="2"/>
      <c r="Z118" s="2"/>
      <c r="AA118" s="3"/>
    </row>
    <row r="119" spans="2:27" ht="15.75" customHeight="1">
      <c r="B119" s="2"/>
      <c r="C119" s="3"/>
      <c r="D119" s="2"/>
      <c r="E119" s="2"/>
      <c r="F119" s="75"/>
      <c r="G119" s="15"/>
      <c r="I119" s="71"/>
      <c r="J119" s="3"/>
      <c r="K119" s="16"/>
      <c r="L119" s="17"/>
      <c r="O119" s="71"/>
      <c r="P119" s="3"/>
      <c r="Q119" s="2"/>
      <c r="R119" s="71"/>
      <c r="S119" s="2"/>
      <c r="T119" s="3"/>
      <c r="U119" s="2"/>
      <c r="V119" s="71"/>
      <c r="W119" s="2"/>
      <c r="X119" s="2"/>
      <c r="Y119" s="2"/>
      <c r="Z119" s="2"/>
      <c r="AA119" s="3"/>
    </row>
    <row r="120" spans="2:27" ht="15.75" customHeight="1">
      <c r="B120" s="2"/>
      <c r="C120" s="3"/>
      <c r="D120" s="2"/>
      <c r="E120" s="2"/>
      <c r="F120" s="75"/>
      <c r="G120" s="15"/>
      <c r="I120" s="71"/>
      <c r="J120" s="3"/>
      <c r="K120" s="16"/>
      <c r="L120" s="17"/>
      <c r="O120" s="71"/>
      <c r="P120" s="3"/>
      <c r="Q120" s="2"/>
      <c r="R120" s="71"/>
      <c r="S120" s="2"/>
      <c r="T120" s="3"/>
      <c r="U120" s="2"/>
      <c r="V120" s="71"/>
      <c r="W120" s="2"/>
      <c r="X120" s="2"/>
      <c r="Y120" s="2"/>
      <c r="Z120" s="2"/>
      <c r="AA120" s="3"/>
    </row>
    <row r="121" spans="2:27" ht="15.75" customHeight="1">
      <c r="B121" s="2"/>
      <c r="C121" s="3"/>
      <c r="D121" s="2"/>
      <c r="E121" s="2"/>
      <c r="F121" s="75"/>
      <c r="G121" s="15"/>
      <c r="I121" s="71"/>
      <c r="J121" s="3"/>
      <c r="K121" s="16"/>
      <c r="L121" s="17"/>
      <c r="O121" s="71"/>
      <c r="P121" s="3"/>
      <c r="Q121" s="2"/>
      <c r="R121" s="71"/>
      <c r="S121" s="2"/>
      <c r="T121" s="3"/>
      <c r="U121" s="2"/>
      <c r="V121" s="71"/>
      <c r="W121" s="2"/>
      <c r="X121" s="2"/>
      <c r="Y121" s="2"/>
      <c r="Z121" s="2"/>
      <c r="AA121" s="3"/>
    </row>
    <row r="122" spans="2:27" ht="15.75" customHeight="1">
      <c r="B122" s="2"/>
      <c r="C122" s="3"/>
      <c r="D122" s="2"/>
      <c r="E122" s="2"/>
      <c r="F122" s="75"/>
      <c r="G122" s="15"/>
      <c r="I122" s="71"/>
      <c r="J122" s="3"/>
      <c r="K122" s="16"/>
      <c r="L122" s="17"/>
      <c r="O122" s="71"/>
      <c r="P122" s="3"/>
      <c r="Q122" s="2"/>
      <c r="R122" s="71"/>
      <c r="S122" s="2"/>
      <c r="T122" s="3"/>
      <c r="U122" s="2"/>
      <c r="V122" s="71"/>
      <c r="W122" s="2"/>
      <c r="X122" s="2"/>
      <c r="Y122" s="2"/>
      <c r="Z122" s="2"/>
      <c r="AA122" s="3"/>
    </row>
    <row r="123" spans="2:27" ht="15.75" customHeight="1">
      <c r="B123" s="2"/>
      <c r="C123" s="3"/>
      <c r="D123" s="2"/>
      <c r="E123" s="2"/>
      <c r="F123" s="75"/>
      <c r="G123" s="15"/>
      <c r="I123" s="71"/>
      <c r="J123" s="3"/>
      <c r="K123" s="16"/>
      <c r="L123" s="17"/>
      <c r="O123" s="71"/>
      <c r="P123" s="3"/>
      <c r="Q123" s="2"/>
      <c r="R123" s="71"/>
      <c r="S123" s="2"/>
      <c r="T123" s="3"/>
      <c r="U123" s="2"/>
      <c r="V123" s="71"/>
      <c r="W123" s="2"/>
      <c r="X123" s="2"/>
      <c r="Y123" s="2"/>
      <c r="Z123" s="2"/>
      <c r="AA123" s="3"/>
    </row>
    <row r="124" spans="2:27" ht="15.75" customHeight="1">
      <c r="B124" s="2"/>
      <c r="C124" s="3"/>
      <c r="D124" s="2"/>
      <c r="E124" s="2"/>
      <c r="F124" s="75"/>
      <c r="G124" s="15"/>
      <c r="I124" s="71"/>
      <c r="J124" s="3"/>
      <c r="K124" s="16"/>
      <c r="L124" s="17"/>
      <c r="O124" s="71"/>
      <c r="P124" s="3"/>
      <c r="Q124" s="2"/>
      <c r="R124" s="71"/>
      <c r="S124" s="2"/>
      <c r="T124" s="3"/>
      <c r="U124" s="2"/>
      <c r="V124" s="71"/>
      <c r="W124" s="2"/>
      <c r="X124" s="2"/>
      <c r="Y124" s="2"/>
      <c r="Z124" s="2"/>
      <c r="AA124" s="3"/>
    </row>
    <row r="125" spans="2:27" ht="15.75" customHeight="1">
      <c r="B125" s="2"/>
      <c r="C125" s="3"/>
      <c r="D125" s="2"/>
      <c r="E125" s="2"/>
      <c r="F125" s="75"/>
      <c r="G125" s="15"/>
      <c r="I125" s="71"/>
      <c r="J125" s="3"/>
      <c r="K125" s="16"/>
      <c r="L125" s="17"/>
      <c r="O125" s="71"/>
      <c r="P125" s="3"/>
      <c r="Q125" s="2"/>
      <c r="R125" s="71"/>
      <c r="S125" s="2"/>
      <c r="T125" s="3"/>
      <c r="U125" s="2"/>
      <c r="V125" s="71"/>
      <c r="W125" s="2"/>
      <c r="X125" s="2"/>
      <c r="Y125" s="2"/>
      <c r="Z125" s="2"/>
      <c r="AA125" s="3"/>
    </row>
    <row r="126" spans="2:27" ht="15.75" customHeight="1">
      <c r="B126" s="2"/>
      <c r="C126" s="3"/>
      <c r="D126" s="2"/>
      <c r="E126" s="2"/>
      <c r="F126" s="75"/>
      <c r="G126" s="15"/>
      <c r="I126" s="71"/>
      <c r="J126" s="3"/>
      <c r="K126" s="16"/>
      <c r="L126" s="17"/>
      <c r="O126" s="71"/>
      <c r="P126" s="3"/>
      <c r="Q126" s="2"/>
      <c r="R126" s="71"/>
      <c r="S126" s="2"/>
      <c r="T126" s="3"/>
      <c r="U126" s="2"/>
      <c r="V126" s="71"/>
      <c r="W126" s="2"/>
      <c r="X126" s="2"/>
      <c r="Y126" s="2"/>
      <c r="Z126" s="2"/>
      <c r="AA126" s="3"/>
    </row>
    <row r="127" spans="2:27" ht="15.75" customHeight="1">
      <c r="B127" s="2"/>
      <c r="C127" s="3"/>
      <c r="D127" s="2"/>
      <c r="E127" s="2"/>
      <c r="F127" s="75"/>
      <c r="G127" s="15"/>
      <c r="I127" s="71"/>
      <c r="J127" s="3"/>
      <c r="K127" s="16"/>
      <c r="L127" s="17"/>
      <c r="O127" s="71"/>
      <c r="P127" s="3"/>
      <c r="Q127" s="2"/>
      <c r="R127" s="71"/>
      <c r="S127" s="2"/>
      <c r="T127" s="3"/>
      <c r="U127" s="2"/>
      <c r="V127" s="71"/>
      <c r="W127" s="2"/>
      <c r="X127" s="2"/>
      <c r="Y127" s="2"/>
      <c r="Z127" s="2"/>
      <c r="AA127" s="3"/>
    </row>
    <row r="128" spans="2:27" ht="15.75" customHeight="1">
      <c r="B128" s="2"/>
      <c r="C128" s="3"/>
      <c r="D128" s="2"/>
      <c r="E128" s="2"/>
      <c r="F128" s="75"/>
      <c r="G128" s="15"/>
      <c r="I128" s="71"/>
      <c r="J128" s="3"/>
      <c r="K128" s="16"/>
      <c r="L128" s="17"/>
      <c r="O128" s="71"/>
      <c r="P128" s="3"/>
      <c r="Q128" s="2"/>
      <c r="R128" s="71"/>
      <c r="S128" s="2"/>
      <c r="T128" s="3"/>
      <c r="U128" s="2"/>
      <c r="V128" s="71"/>
      <c r="W128" s="2"/>
      <c r="X128" s="2"/>
      <c r="Y128" s="2"/>
      <c r="Z128" s="2"/>
      <c r="AA128" s="3"/>
    </row>
    <row r="129" spans="2:27" ht="15.75" customHeight="1">
      <c r="B129" s="2"/>
      <c r="C129" s="3"/>
      <c r="D129" s="2"/>
      <c r="E129" s="2"/>
      <c r="F129" s="75"/>
      <c r="G129" s="15"/>
      <c r="I129" s="71"/>
      <c r="J129" s="3"/>
      <c r="K129" s="16"/>
      <c r="L129" s="17"/>
      <c r="O129" s="71"/>
      <c r="P129" s="3"/>
      <c r="Q129" s="2"/>
      <c r="R129" s="71"/>
      <c r="S129" s="2"/>
      <c r="T129" s="3"/>
      <c r="U129" s="2"/>
      <c r="V129" s="71"/>
      <c r="W129" s="2"/>
      <c r="X129" s="2"/>
      <c r="Y129" s="2"/>
      <c r="Z129" s="2"/>
      <c r="AA129" s="3"/>
    </row>
    <row r="130" spans="2:27" ht="15.75" customHeight="1">
      <c r="B130" s="2"/>
      <c r="C130" s="3"/>
      <c r="D130" s="2"/>
      <c r="E130" s="2"/>
      <c r="F130" s="75"/>
      <c r="G130" s="15"/>
      <c r="I130" s="71"/>
      <c r="J130" s="3"/>
      <c r="K130" s="16"/>
      <c r="L130" s="17"/>
      <c r="O130" s="71"/>
      <c r="P130" s="3"/>
      <c r="Q130" s="2"/>
      <c r="R130" s="71"/>
      <c r="S130" s="2"/>
      <c r="T130" s="3"/>
      <c r="U130" s="2"/>
      <c r="V130" s="71"/>
      <c r="W130" s="2"/>
      <c r="X130" s="2"/>
      <c r="Y130" s="2"/>
      <c r="Z130" s="2"/>
      <c r="AA130" s="3"/>
    </row>
    <row r="131" spans="2:27" ht="15.75" customHeight="1">
      <c r="B131" s="2"/>
      <c r="C131" s="3"/>
      <c r="D131" s="2"/>
      <c r="E131" s="2"/>
      <c r="F131" s="75"/>
      <c r="G131" s="15"/>
      <c r="I131" s="71"/>
      <c r="J131" s="3"/>
      <c r="K131" s="16"/>
      <c r="L131" s="17"/>
      <c r="O131" s="71"/>
      <c r="P131" s="3"/>
      <c r="Q131" s="2"/>
      <c r="R131" s="71"/>
      <c r="S131" s="2"/>
      <c r="T131" s="3"/>
      <c r="U131" s="2"/>
      <c r="V131" s="71"/>
      <c r="W131" s="2"/>
      <c r="X131" s="2"/>
      <c r="Y131" s="2"/>
      <c r="Z131" s="2"/>
      <c r="AA131" s="3"/>
    </row>
    <row r="132" spans="2:27" ht="15.75" customHeight="1">
      <c r="B132" s="2"/>
      <c r="C132" s="3"/>
      <c r="D132" s="2"/>
      <c r="E132" s="2"/>
      <c r="F132" s="75"/>
      <c r="G132" s="15"/>
      <c r="I132" s="71"/>
      <c r="J132" s="3"/>
      <c r="K132" s="16"/>
      <c r="L132" s="17"/>
      <c r="O132" s="71"/>
      <c r="P132" s="3"/>
      <c r="Q132" s="2"/>
      <c r="R132" s="71"/>
      <c r="S132" s="2"/>
      <c r="T132" s="3"/>
      <c r="U132" s="2"/>
      <c r="V132" s="71"/>
      <c r="W132" s="2"/>
      <c r="X132" s="2"/>
      <c r="Y132" s="2"/>
      <c r="Z132" s="2"/>
      <c r="AA132" s="3"/>
    </row>
    <row r="133" spans="2:27" ht="15.75" customHeight="1">
      <c r="B133" s="2"/>
      <c r="C133" s="3"/>
      <c r="D133" s="2"/>
      <c r="E133" s="2"/>
      <c r="F133" s="75"/>
      <c r="G133" s="15"/>
      <c r="I133" s="71"/>
      <c r="J133" s="3"/>
      <c r="K133" s="16"/>
      <c r="L133" s="17"/>
      <c r="O133" s="71"/>
      <c r="P133" s="3"/>
      <c r="Q133" s="2"/>
      <c r="R133" s="71"/>
      <c r="S133" s="2"/>
      <c r="T133" s="3"/>
      <c r="U133" s="2"/>
      <c r="V133" s="71"/>
      <c r="W133" s="2"/>
      <c r="X133" s="2"/>
      <c r="Y133" s="2"/>
      <c r="Z133" s="2"/>
      <c r="AA133" s="3"/>
    </row>
    <row r="134" spans="2:27" ht="15.75" customHeight="1">
      <c r="B134" s="2"/>
      <c r="C134" s="3"/>
      <c r="D134" s="2"/>
      <c r="E134" s="2"/>
      <c r="F134" s="75"/>
      <c r="G134" s="15"/>
      <c r="I134" s="71"/>
      <c r="J134" s="3"/>
      <c r="K134" s="16"/>
      <c r="L134" s="17"/>
      <c r="O134" s="71"/>
      <c r="P134" s="3"/>
      <c r="Q134" s="2"/>
      <c r="R134" s="71"/>
      <c r="S134" s="2"/>
      <c r="T134" s="3"/>
      <c r="U134" s="2"/>
      <c r="V134" s="71"/>
      <c r="W134" s="2"/>
      <c r="X134" s="2"/>
      <c r="Y134" s="2"/>
      <c r="Z134" s="2"/>
      <c r="AA134" s="3"/>
    </row>
    <row r="135" spans="2:27" ht="15.75" customHeight="1">
      <c r="B135" s="2"/>
      <c r="C135" s="3"/>
      <c r="D135" s="2"/>
      <c r="E135" s="2"/>
      <c r="F135" s="75"/>
      <c r="G135" s="15"/>
      <c r="I135" s="71"/>
      <c r="J135" s="3"/>
      <c r="K135" s="16"/>
      <c r="L135" s="17"/>
      <c r="O135" s="71"/>
      <c r="P135" s="3"/>
      <c r="Q135" s="2"/>
      <c r="R135" s="71"/>
      <c r="S135" s="2"/>
      <c r="T135" s="3"/>
      <c r="U135" s="2"/>
      <c r="V135" s="71"/>
      <c r="W135" s="2"/>
      <c r="X135" s="2"/>
      <c r="Y135" s="2"/>
      <c r="Z135" s="2"/>
      <c r="AA135" s="3"/>
    </row>
    <row r="136" spans="2:27" ht="15.75" customHeight="1">
      <c r="B136" s="2"/>
      <c r="C136" s="3"/>
      <c r="D136" s="2"/>
      <c r="E136" s="2"/>
      <c r="F136" s="75"/>
      <c r="G136" s="15"/>
      <c r="I136" s="71"/>
      <c r="J136" s="3"/>
      <c r="K136" s="16"/>
      <c r="L136" s="17"/>
      <c r="O136" s="71"/>
      <c r="P136" s="3"/>
      <c r="Q136" s="2"/>
      <c r="R136" s="71"/>
      <c r="S136" s="2"/>
      <c r="T136" s="3"/>
      <c r="U136" s="2"/>
      <c r="V136" s="71"/>
      <c r="W136" s="2"/>
      <c r="X136" s="2"/>
      <c r="Y136" s="2"/>
      <c r="Z136" s="2"/>
      <c r="AA136" s="3"/>
    </row>
    <row r="137" spans="2:27" ht="15.75" customHeight="1">
      <c r="B137" s="2"/>
      <c r="C137" s="3"/>
      <c r="D137" s="2"/>
      <c r="E137" s="2"/>
      <c r="F137" s="75"/>
      <c r="G137" s="15"/>
      <c r="I137" s="71"/>
      <c r="J137" s="3"/>
      <c r="K137" s="16"/>
      <c r="L137" s="17"/>
      <c r="O137" s="71"/>
      <c r="P137" s="3"/>
      <c r="Q137" s="2"/>
      <c r="R137" s="71"/>
      <c r="S137" s="2"/>
      <c r="T137" s="3"/>
      <c r="U137" s="2"/>
      <c r="V137" s="71"/>
      <c r="W137" s="2"/>
      <c r="X137" s="2"/>
      <c r="Y137" s="2"/>
      <c r="Z137" s="2"/>
      <c r="AA137" s="3"/>
    </row>
    <row r="138" spans="2:27" ht="15.75" customHeight="1">
      <c r="B138" s="2"/>
      <c r="C138" s="3"/>
      <c r="D138" s="2"/>
      <c r="E138" s="2"/>
      <c r="F138" s="75"/>
      <c r="G138" s="15"/>
      <c r="I138" s="71"/>
      <c r="J138" s="3"/>
      <c r="K138" s="16"/>
      <c r="L138" s="17"/>
      <c r="O138" s="71"/>
      <c r="P138" s="3"/>
      <c r="Q138" s="2"/>
      <c r="R138" s="71"/>
      <c r="S138" s="2"/>
      <c r="T138" s="3"/>
      <c r="U138" s="2"/>
      <c r="V138" s="71"/>
      <c r="W138" s="2"/>
      <c r="X138" s="2"/>
      <c r="Y138" s="2"/>
      <c r="Z138" s="2"/>
      <c r="AA138" s="3"/>
    </row>
    <row r="139" spans="2:27" ht="15.75" customHeight="1">
      <c r="B139" s="2"/>
      <c r="C139" s="3"/>
      <c r="D139" s="2"/>
      <c r="E139" s="2"/>
      <c r="F139" s="75"/>
      <c r="G139" s="15"/>
      <c r="I139" s="71"/>
      <c r="J139" s="3"/>
      <c r="K139" s="16"/>
      <c r="L139" s="17"/>
      <c r="O139" s="71"/>
      <c r="P139" s="3"/>
      <c r="Q139" s="2"/>
      <c r="R139" s="71"/>
      <c r="S139" s="2"/>
      <c r="T139" s="3"/>
      <c r="U139" s="2"/>
      <c r="V139" s="71"/>
      <c r="W139" s="2"/>
      <c r="X139" s="2"/>
      <c r="Y139" s="2"/>
      <c r="Z139" s="2"/>
      <c r="AA139" s="3"/>
    </row>
    <row r="140" spans="2:27" ht="15.75" customHeight="1">
      <c r="B140" s="2"/>
      <c r="C140" s="3"/>
      <c r="D140" s="2"/>
      <c r="E140" s="2"/>
      <c r="F140" s="75"/>
      <c r="G140" s="15"/>
      <c r="I140" s="71"/>
      <c r="J140" s="3"/>
      <c r="K140" s="16"/>
      <c r="L140" s="17"/>
      <c r="O140" s="71"/>
      <c r="P140" s="3"/>
      <c r="Q140" s="2"/>
      <c r="R140" s="71"/>
      <c r="S140" s="2"/>
      <c r="T140" s="3"/>
      <c r="U140" s="2"/>
      <c r="V140" s="71"/>
      <c r="W140" s="2"/>
      <c r="X140" s="2"/>
      <c r="Y140" s="2"/>
      <c r="Z140" s="2"/>
      <c r="AA140" s="3"/>
    </row>
    <row r="141" spans="2:27" ht="15.75" customHeight="1">
      <c r="B141" s="2"/>
      <c r="C141" s="3"/>
      <c r="D141" s="2"/>
      <c r="E141" s="2"/>
      <c r="F141" s="75"/>
      <c r="G141" s="15"/>
      <c r="I141" s="71"/>
      <c r="J141" s="3"/>
      <c r="K141" s="16"/>
      <c r="L141" s="17"/>
      <c r="O141" s="71"/>
      <c r="P141" s="3"/>
      <c r="Q141" s="2"/>
      <c r="R141" s="71"/>
      <c r="S141" s="2"/>
      <c r="T141" s="3"/>
      <c r="U141" s="2"/>
      <c r="V141" s="71"/>
      <c r="W141" s="2"/>
      <c r="X141" s="2"/>
      <c r="Y141" s="2"/>
      <c r="Z141" s="2"/>
      <c r="AA141" s="3"/>
    </row>
    <row r="142" spans="2:27" ht="15.75" customHeight="1">
      <c r="B142" s="2"/>
      <c r="C142" s="3"/>
      <c r="D142" s="2"/>
      <c r="E142" s="2"/>
      <c r="F142" s="75"/>
      <c r="G142" s="15"/>
      <c r="I142" s="71"/>
      <c r="J142" s="3"/>
      <c r="K142" s="16"/>
      <c r="L142" s="17"/>
      <c r="O142" s="71"/>
      <c r="P142" s="3"/>
      <c r="Q142" s="2"/>
      <c r="R142" s="71"/>
      <c r="S142" s="2"/>
      <c r="T142" s="3"/>
      <c r="U142" s="2"/>
      <c r="V142" s="71"/>
      <c r="W142" s="2"/>
      <c r="X142" s="2"/>
      <c r="Y142" s="2"/>
      <c r="Z142" s="2"/>
      <c r="AA142" s="3"/>
    </row>
    <row r="143" spans="2:27" ht="15.75" customHeight="1">
      <c r="B143" s="2"/>
      <c r="C143" s="3"/>
      <c r="D143" s="2"/>
      <c r="E143" s="2"/>
      <c r="F143" s="75"/>
      <c r="G143" s="15"/>
      <c r="I143" s="71"/>
      <c r="J143" s="3"/>
      <c r="K143" s="16"/>
      <c r="L143" s="17"/>
      <c r="O143" s="71"/>
      <c r="P143" s="3"/>
      <c r="Q143" s="2"/>
      <c r="R143" s="71"/>
      <c r="S143" s="2"/>
      <c r="T143" s="3"/>
      <c r="U143" s="2"/>
      <c r="V143" s="71"/>
      <c r="W143" s="2"/>
      <c r="X143" s="2"/>
      <c r="Y143" s="2"/>
      <c r="Z143" s="2"/>
      <c r="AA143" s="3"/>
    </row>
    <row r="144" spans="2:27" ht="15.75" customHeight="1">
      <c r="B144" s="2"/>
      <c r="C144" s="3"/>
      <c r="D144" s="2"/>
      <c r="E144" s="2"/>
      <c r="F144" s="75"/>
      <c r="G144" s="15"/>
      <c r="I144" s="71"/>
      <c r="J144" s="3"/>
      <c r="K144" s="16"/>
      <c r="L144" s="17"/>
      <c r="O144" s="71"/>
      <c r="P144" s="3"/>
      <c r="Q144" s="2"/>
      <c r="R144" s="71"/>
      <c r="S144" s="2"/>
      <c r="T144" s="3"/>
      <c r="U144" s="2"/>
      <c r="V144" s="71"/>
      <c r="W144" s="2"/>
      <c r="X144" s="2"/>
      <c r="Y144" s="2"/>
      <c r="Z144" s="2"/>
      <c r="AA144" s="3"/>
    </row>
    <row r="145" spans="1:27" ht="15.75" customHeight="1">
      <c r="B145" s="2"/>
      <c r="C145" s="3"/>
      <c r="D145" s="2"/>
      <c r="E145" s="2"/>
      <c r="F145" s="75"/>
      <c r="G145" s="15"/>
      <c r="I145" s="71"/>
      <c r="J145" s="3"/>
      <c r="K145" s="16"/>
      <c r="L145" s="17"/>
      <c r="O145" s="71"/>
      <c r="P145" s="3"/>
      <c r="Q145" s="2"/>
      <c r="R145" s="71"/>
      <c r="S145" s="2"/>
      <c r="T145" s="3"/>
      <c r="U145" s="2"/>
      <c r="V145" s="71"/>
      <c r="W145" s="2"/>
      <c r="X145" s="2"/>
      <c r="Y145" s="2"/>
      <c r="Z145" s="2"/>
      <c r="AA145" s="3"/>
    </row>
    <row r="146" spans="1:27" ht="15.75" customHeight="1">
      <c r="B146" s="2"/>
      <c r="C146" s="3"/>
      <c r="D146" s="2"/>
      <c r="E146" s="2"/>
      <c r="F146" s="75"/>
      <c r="G146" s="15"/>
      <c r="I146" s="71"/>
      <c r="J146" s="3"/>
      <c r="K146" s="16"/>
      <c r="L146" s="17"/>
      <c r="O146" s="71"/>
      <c r="P146" s="3"/>
      <c r="Q146" s="2"/>
      <c r="R146" s="71"/>
      <c r="S146" s="2"/>
      <c r="T146" s="3"/>
      <c r="U146" s="2"/>
      <c r="V146" s="71"/>
      <c r="W146" s="2"/>
      <c r="X146" s="2"/>
      <c r="Y146" s="2"/>
      <c r="Z146" s="2"/>
      <c r="AA146" s="3"/>
    </row>
    <row r="147" spans="1:27" ht="15.75" customHeight="1">
      <c r="B147" s="2"/>
      <c r="C147" s="3"/>
      <c r="D147" s="2"/>
      <c r="E147" s="2"/>
      <c r="F147" s="75"/>
      <c r="G147" s="15"/>
      <c r="I147" s="71"/>
      <c r="J147" s="3"/>
      <c r="K147" s="16"/>
      <c r="L147" s="17"/>
      <c r="O147" s="71"/>
      <c r="P147" s="3"/>
      <c r="Q147" s="2"/>
      <c r="R147" s="71"/>
      <c r="S147" s="2"/>
      <c r="T147" s="3"/>
      <c r="U147" s="2"/>
      <c r="V147" s="71"/>
      <c r="W147" s="2"/>
      <c r="X147" s="2"/>
      <c r="Y147" s="2"/>
      <c r="Z147" s="2"/>
      <c r="AA147" s="3"/>
    </row>
    <row r="148" spans="1:27" ht="15.75" customHeight="1">
      <c r="B148" s="2"/>
      <c r="C148" s="3"/>
      <c r="D148" s="2"/>
      <c r="E148" s="2"/>
      <c r="F148" s="75"/>
      <c r="G148" s="15"/>
      <c r="I148" s="71"/>
      <c r="J148" s="3"/>
      <c r="K148" s="16"/>
      <c r="L148" s="17"/>
      <c r="O148" s="71"/>
      <c r="P148" s="3"/>
      <c r="Q148" s="2"/>
      <c r="R148" s="71"/>
      <c r="S148" s="2"/>
      <c r="T148" s="3"/>
      <c r="U148" s="2"/>
      <c r="V148" s="71"/>
      <c r="W148" s="2"/>
      <c r="X148" s="2"/>
      <c r="Y148" s="2"/>
      <c r="Z148" s="2"/>
      <c r="AA148" s="3"/>
    </row>
    <row r="149" spans="1:27" ht="15.75" customHeight="1">
      <c r="B149" s="2"/>
      <c r="C149" s="3"/>
      <c r="D149" s="2"/>
      <c r="E149" s="2"/>
      <c r="F149" s="75"/>
      <c r="G149" s="15"/>
      <c r="I149" s="71"/>
      <c r="J149" s="3"/>
      <c r="K149" s="16"/>
      <c r="L149" s="17"/>
      <c r="O149" s="71"/>
      <c r="P149" s="3"/>
      <c r="Q149" s="2"/>
      <c r="R149" s="71"/>
      <c r="S149" s="2"/>
      <c r="T149" s="3"/>
      <c r="U149" s="2"/>
      <c r="V149" s="71"/>
      <c r="W149" s="2"/>
      <c r="X149" s="2"/>
      <c r="Y149" s="2"/>
      <c r="Z149" s="2"/>
      <c r="AA149" s="3"/>
    </row>
    <row r="150" spans="1:27" ht="15.75" customHeight="1">
      <c r="B150" s="2"/>
      <c r="C150" s="3"/>
      <c r="D150" s="2"/>
      <c r="E150" s="2"/>
      <c r="F150" s="75"/>
      <c r="G150" s="15"/>
      <c r="I150" s="71"/>
      <c r="J150" s="3"/>
      <c r="K150" s="16"/>
      <c r="L150" s="17"/>
      <c r="O150" s="71"/>
      <c r="P150" s="3"/>
      <c r="Q150" s="2"/>
      <c r="R150" s="71"/>
      <c r="S150" s="2"/>
      <c r="T150" s="3"/>
      <c r="U150" s="2"/>
      <c r="V150" s="71"/>
      <c r="W150" s="2"/>
      <c r="X150" s="2"/>
      <c r="Y150" s="2"/>
      <c r="Z150" s="2"/>
      <c r="AA150" s="3"/>
    </row>
    <row r="151" spans="1:27" ht="15.75" customHeight="1">
      <c r="B151" s="2"/>
      <c r="C151" s="3"/>
      <c r="D151" s="2"/>
      <c r="E151" s="2"/>
      <c r="F151" s="75"/>
      <c r="G151" s="15"/>
      <c r="I151" s="71"/>
      <c r="J151" s="3"/>
      <c r="K151" s="16"/>
      <c r="L151" s="17"/>
      <c r="O151" s="71"/>
      <c r="P151" s="3"/>
      <c r="Q151" s="2"/>
      <c r="R151" s="71"/>
      <c r="S151" s="2"/>
      <c r="T151" s="3"/>
      <c r="U151" s="2"/>
      <c r="V151" s="71"/>
      <c r="W151" s="2"/>
      <c r="X151" s="2"/>
      <c r="Y151" s="2"/>
      <c r="Z151" s="2"/>
      <c r="AA151" s="3"/>
    </row>
    <row r="152" spans="1:27" ht="15.75" customHeight="1">
      <c r="B152" s="2"/>
      <c r="C152" s="3"/>
      <c r="D152" s="2"/>
      <c r="E152" s="2"/>
      <c r="F152" s="75"/>
      <c r="G152" s="15"/>
      <c r="I152" s="71"/>
      <c r="J152" s="3"/>
      <c r="K152" s="16"/>
      <c r="L152" s="17"/>
      <c r="O152" s="71"/>
      <c r="P152" s="3"/>
      <c r="Q152" s="2"/>
      <c r="R152" s="71"/>
      <c r="S152" s="2"/>
      <c r="T152" s="3"/>
      <c r="U152" s="2"/>
      <c r="V152" s="71"/>
      <c r="W152" s="2"/>
      <c r="X152" s="2"/>
      <c r="Y152" s="2"/>
      <c r="Z152" s="2"/>
      <c r="AA152" s="3"/>
    </row>
    <row r="153" spans="1:27" ht="15.75" customHeight="1">
      <c r="B153" s="2"/>
      <c r="C153" s="3"/>
      <c r="D153" s="2"/>
      <c r="E153" s="2"/>
      <c r="F153" s="75"/>
      <c r="G153" s="15"/>
      <c r="I153" s="71"/>
      <c r="J153" s="3"/>
      <c r="K153" s="16"/>
      <c r="L153" s="17"/>
      <c r="O153" s="71"/>
      <c r="P153" s="3"/>
      <c r="Q153" s="2"/>
      <c r="R153" s="71"/>
      <c r="S153" s="2"/>
      <c r="T153" s="3"/>
      <c r="U153" s="2"/>
      <c r="V153" s="71"/>
      <c r="W153" s="2"/>
      <c r="X153" s="2"/>
      <c r="Y153" s="2"/>
      <c r="Z153" s="2"/>
      <c r="AA153" s="3"/>
    </row>
    <row r="154" spans="1:27" ht="15.75" customHeight="1">
      <c r="B154" s="2"/>
      <c r="C154" s="3"/>
      <c r="D154" s="2"/>
      <c r="E154" s="2"/>
      <c r="F154" s="75"/>
      <c r="G154" s="15"/>
      <c r="I154" s="71"/>
      <c r="J154" s="3"/>
      <c r="K154" s="16"/>
      <c r="L154" s="17"/>
      <c r="O154" s="71"/>
      <c r="P154" s="3"/>
      <c r="Q154" s="2"/>
      <c r="R154" s="71"/>
      <c r="S154" s="2"/>
      <c r="T154" s="3"/>
      <c r="U154" s="2"/>
      <c r="V154" s="71"/>
      <c r="W154" s="2"/>
      <c r="X154" s="2"/>
      <c r="Y154" s="2"/>
      <c r="Z154" s="2"/>
      <c r="AA154" s="3"/>
    </row>
    <row r="155" spans="1:27" ht="15.75" customHeight="1">
      <c r="B155" s="2"/>
      <c r="C155" s="3"/>
      <c r="D155" s="2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70"/>
      <c r="C156" s="3"/>
      <c r="D156" s="70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69">
    <cfRule type="cellIs" dxfId="17" priority="1" operator="between">
      <formula>0.92</formula>
      <formula>1.08</formula>
    </cfRule>
  </conditionalFormatting>
  <conditionalFormatting sqref="AA58:AA69">
    <cfRule type="cellIs" dxfId="16" priority="2" operator="lessThan">
      <formula>0.92</formula>
    </cfRule>
  </conditionalFormatting>
  <conditionalFormatting sqref="AA58:AA69">
    <cfRule type="cellIs" dxfId="15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E1000"/>
  <sheetViews>
    <sheetView topLeftCell="A54" workbookViewId="0">
      <selection activeCell="A68" sqref="A68:B74"/>
    </sheetView>
  </sheetViews>
  <sheetFormatPr defaultColWidth="12.625" defaultRowHeight="15" customHeight="1"/>
  <cols>
    <col min="1" max="6" width="7.625" customWidth="1"/>
    <col min="7" max="7" width="12.125" customWidth="1"/>
    <col min="8" max="8" width="11.875" customWidth="1"/>
    <col min="9" max="10" width="7.625" customWidth="1"/>
    <col min="11" max="11" width="9.375" customWidth="1"/>
    <col min="12" max="12" width="13.75" customWidth="1"/>
    <col min="13" max="14" width="7.625" customWidth="1"/>
    <col min="15" max="16" width="12.125" customWidth="1"/>
    <col min="17" max="17" width="11.875" customWidth="1"/>
    <col min="18" max="18" width="12.125" customWidth="1"/>
    <col min="19" max="19" width="11.625" customWidth="1"/>
    <col min="20" max="20" width="11.875" customWidth="1"/>
    <col min="21" max="21" width="7.625" customWidth="1"/>
    <col min="22" max="22" width="13" customWidth="1"/>
    <col min="23" max="23" width="12.125" customWidth="1"/>
    <col min="24" max="24" width="7.625" customWidth="1"/>
    <col min="25" max="25" width="13.875" customWidth="1"/>
    <col min="26" max="27" width="12.5" customWidth="1"/>
    <col min="28" max="28" width="11.875" customWidth="1"/>
    <col min="29" max="29" width="12.125" customWidth="1"/>
    <col min="30" max="30" width="7.625" customWidth="1"/>
    <col min="31" max="31" width="8.875" customWidth="1"/>
  </cols>
  <sheetData>
    <row r="2" spans="1:29">
      <c r="P2" s="65">
        <v>0</v>
      </c>
      <c r="Q2" s="66">
        <v>0</v>
      </c>
    </row>
    <row r="3" spans="1:29">
      <c r="P3" s="67">
        <v>1</v>
      </c>
      <c r="Q3" s="68">
        <v>0</v>
      </c>
    </row>
    <row r="4" spans="1:29">
      <c r="B4" s="2" t="s">
        <v>0</v>
      </c>
      <c r="V4" s="65" t="s">
        <v>1</v>
      </c>
      <c r="W4" s="66"/>
      <c r="Z4" s="65" t="s">
        <v>2</v>
      </c>
      <c r="AA4" s="69"/>
      <c r="AB4" s="69"/>
      <c r="AC4" s="66"/>
    </row>
    <row r="5" spans="1:29">
      <c r="V5" s="67"/>
      <c r="W5" s="68"/>
      <c r="Z5" s="67"/>
      <c r="AA5" s="70"/>
      <c r="AB5" s="70"/>
      <c r="AC5" s="68"/>
    </row>
    <row r="6" spans="1:29">
      <c r="A6" s="65" t="s">
        <v>3</v>
      </c>
      <c r="B6" s="69" t="s">
        <v>4</v>
      </c>
      <c r="C6" s="69"/>
      <c r="D6" s="69"/>
      <c r="E6" s="69"/>
      <c r="F6" s="69"/>
      <c r="G6" s="69"/>
      <c r="H6" s="66"/>
      <c r="J6" s="65" t="s">
        <v>5</v>
      </c>
      <c r="K6" s="69" t="s">
        <v>6</v>
      </c>
      <c r="L6" s="69"/>
      <c r="M6" s="69"/>
      <c r="N6" s="69"/>
      <c r="O6" s="69"/>
      <c r="P6" s="69"/>
      <c r="Q6" s="66"/>
      <c r="S6" s="2" t="s">
        <v>7</v>
      </c>
      <c r="T6" s="1">
        <v>66</v>
      </c>
      <c r="V6" s="71" t="s">
        <v>8</v>
      </c>
      <c r="W6" s="72">
        <v>-0.45950000000000002</v>
      </c>
      <c r="Z6" s="65" t="s">
        <v>9</v>
      </c>
      <c r="AA6" s="69">
        <f>MAX(R58:R156)</f>
        <v>1577.9088496266618</v>
      </c>
      <c r="AB6" s="69" t="s">
        <v>10</v>
      </c>
      <c r="AC6" s="66">
        <f>34*AA8*((ABS(T6-T7))/(T8+273.15))</f>
        <v>4.2440177801990764</v>
      </c>
    </row>
    <row r="7" spans="1:29">
      <c r="A7" s="71"/>
      <c r="B7" s="2"/>
      <c r="C7" s="2"/>
      <c r="D7" s="2"/>
      <c r="E7" s="2"/>
      <c r="F7" s="2"/>
      <c r="G7" s="2"/>
      <c r="H7" s="3"/>
      <c r="J7" s="71"/>
      <c r="K7" s="2"/>
      <c r="L7" s="2"/>
      <c r="M7" s="2"/>
      <c r="N7" s="2"/>
      <c r="O7" s="2"/>
      <c r="P7" s="2"/>
      <c r="Q7" s="3"/>
      <c r="S7" s="2" t="s">
        <v>11</v>
      </c>
      <c r="T7" s="1">
        <v>100</v>
      </c>
      <c r="V7" s="71" t="s">
        <v>12</v>
      </c>
      <c r="W7" s="72">
        <v>0.53480000000000005</v>
      </c>
      <c r="Z7" s="71" t="s">
        <v>13</v>
      </c>
      <c r="AA7" s="2">
        <f>-237.02+1.3863*AA6</f>
        <v>1950.4350382374414</v>
      </c>
      <c r="AB7" s="2" t="s">
        <v>14</v>
      </c>
      <c r="AC7" s="3">
        <f>ABS(W8-AC6)</f>
        <v>81.675952302074677</v>
      </c>
    </row>
    <row r="8" spans="1:29">
      <c r="A8" s="71"/>
      <c r="B8" s="2" t="s">
        <v>15</v>
      </c>
      <c r="C8" s="2" t="s">
        <v>16</v>
      </c>
      <c r="D8" s="2" t="s">
        <v>17</v>
      </c>
      <c r="E8" s="2"/>
      <c r="F8" s="2" t="s">
        <v>18</v>
      </c>
      <c r="G8" s="2" t="s">
        <v>19</v>
      </c>
      <c r="H8" s="3" t="s">
        <v>20</v>
      </c>
      <c r="J8" s="71"/>
      <c r="K8" s="2" t="s">
        <v>15</v>
      </c>
      <c r="L8" s="2" t="s">
        <v>16</v>
      </c>
      <c r="M8" s="2" t="s">
        <v>17</v>
      </c>
      <c r="N8" s="2"/>
      <c r="O8" s="2" t="s">
        <v>18</v>
      </c>
      <c r="P8" s="2" t="s">
        <v>19</v>
      </c>
      <c r="Q8" s="3" t="s">
        <v>20</v>
      </c>
      <c r="S8" s="2" t="s">
        <v>21</v>
      </c>
      <c r="T8" s="1">
        <v>63.54</v>
      </c>
      <c r="V8" s="71" t="s">
        <v>22</v>
      </c>
      <c r="W8" s="3">
        <f>(100*ABS(W6))/W7</f>
        <v>85.91997008227375</v>
      </c>
      <c r="Z8" s="67" t="s">
        <v>23</v>
      </c>
      <c r="AA8" s="70">
        <f>ABS(AA7/AA6)</f>
        <v>1.2360885349612689</v>
      </c>
      <c r="AB8" s="4" t="s">
        <v>24</v>
      </c>
      <c r="AC8" s="5" t="b">
        <f>IF(AC7&lt;10,TRUE,FALSE)</f>
        <v>0</v>
      </c>
    </row>
    <row r="9" spans="1:29">
      <c r="A9" s="71"/>
      <c r="B9" s="2"/>
      <c r="C9" s="2"/>
      <c r="D9" s="2"/>
      <c r="E9" s="2"/>
      <c r="F9" s="2"/>
      <c r="G9" s="2"/>
      <c r="H9" s="3"/>
      <c r="J9" s="71"/>
      <c r="K9" s="2"/>
      <c r="L9" s="2"/>
      <c r="M9" s="2"/>
      <c r="N9" s="2"/>
      <c r="O9" s="2"/>
      <c r="P9" s="2"/>
      <c r="Q9" s="3"/>
      <c r="V9" s="71" t="s">
        <v>25</v>
      </c>
      <c r="W9" s="3">
        <f>150*((T7-T8)/(T8+273.15))</f>
        <v>16.243428673260272</v>
      </c>
    </row>
    <row r="10" spans="1:29">
      <c r="A10" s="6" t="s">
        <v>26</v>
      </c>
      <c r="B10" s="73">
        <v>4.1211799999999998</v>
      </c>
      <c r="C10" s="73">
        <v>1202.942</v>
      </c>
      <c r="D10" s="73">
        <v>-46.817999999999998</v>
      </c>
      <c r="E10" s="7"/>
      <c r="F10" s="7">
        <v>23.14</v>
      </c>
      <c r="G10" s="7">
        <v>99.65</v>
      </c>
      <c r="H10" s="8" t="s">
        <v>27</v>
      </c>
      <c r="J10" s="6" t="s">
        <v>28</v>
      </c>
      <c r="K10" s="74">
        <v>5.0768000000000004</v>
      </c>
      <c r="L10" s="74">
        <v>1659.7929999999999</v>
      </c>
      <c r="M10" s="74">
        <v>-45.853999999999999</v>
      </c>
      <c r="N10" s="7"/>
      <c r="O10" s="7">
        <v>61</v>
      </c>
      <c r="P10" s="7">
        <v>90</v>
      </c>
      <c r="Q10" s="8" t="s">
        <v>27</v>
      </c>
      <c r="V10" s="71" t="s">
        <v>29</v>
      </c>
      <c r="W10" s="3">
        <f>ABS(W8-W9)</f>
        <v>69.676541409013481</v>
      </c>
      <c r="Z10" s="65" t="s">
        <v>30</v>
      </c>
      <c r="AA10" s="69"/>
      <c r="AB10" s="69"/>
      <c r="AC10" s="66"/>
    </row>
    <row r="11" spans="1:29">
      <c r="A11" s="71"/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Q11" s="2"/>
      <c r="S11" s="2"/>
      <c r="T11" s="2"/>
      <c r="V11" s="9" t="s">
        <v>24</v>
      </c>
      <c r="W11" s="5" t="b">
        <f>IF(W10&lt;10,TRUE,FALSE)</f>
        <v>0</v>
      </c>
      <c r="Z11" s="65" t="s">
        <v>31</v>
      </c>
      <c r="AA11" s="69">
        <f>-SLOPE(S58:S156,A58:A156)*8.314</f>
        <v>31050.174476090648</v>
      </c>
      <c r="AB11" s="69" t="s">
        <v>32</v>
      </c>
      <c r="AC11" s="66"/>
    </row>
    <row r="12" spans="1:29">
      <c r="A12" s="71"/>
      <c r="B12" s="2"/>
      <c r="C12" s="2"/>
      <c r="D12" s="2"/>
      <c r="E12" s="2"/>
      <c r="F12" s="2"/>
      <c r="G12" s="2"/>
      <c r="H12" s="2"/>
      <c r="J12" s="2"/>
      <c r="K12" s="10"/>
      <c r="L12" s="10"/>
      <c r="M12" s="10"/>
      <c r="N12" s="2"/>
      <c r="O12" s="2"/>
      <c r="P12" s="2"/>
      <c r="Q12" s="2"/>
      <c r="S12" s="2"/>
      <c r="T12" s="2"/>
      <c r="Z12" s="71" t="s">
        <v>33</v>
      </c>
      <c r="AA12" s="2">
        <f>-SLOPE(T58:T156,A58:A156)*8.314</f>
        <v>42559.405446603727</v>
      </c>
      <c r="AB12" s="2" t="s">
        <v>32</v>
      </c>
      <c r="AC12" s="3"/>
    </row>
    <row r="13" spans="1:29">
      <c r="A13" s="7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2"/>
      <c r="Q13" s="2"/>
      <c r="Z13" s="71" t="s">
        <v>34</v>
      </c>
      <c r="AA13" s="2">
        <f t="shared" ref="AA13:AA14" si="0">AA11/(T6+273.15)</f>
        <v>91.552924888959609</v>
      </c>
      <c r="AB13" s="2" t="s">
        <v>35</v>
      </c>
      <c r="AC13" s="3"/>
    </row>
    <row r="14" spans="1:29">
      <c r="J14" s="2"/>
      <c r="K14" s="10"/>
      <c r="L14" s="10"/>
      <c r="M14" s="10"/>
      <c r="N14" s="2"/>
      <c r="O14" s="2"/>
      <c r="P14" s="2"/>
      <c r="Q14" s="2"/>
      <c r="Z14" s="71" t="s">
        <v>36</v>
      </c>
      <c r="AA14" s="2">
        <f t="shared" si="0"/>
        <v>114.05441631141292</v>
      </c>
      <c r="AB14" s="2" t="s">
        <v>35</v>
      </c>
      <c r="AC14" s="3"/>
    </row>
    <row r="15" spans="1:29">
      <c r="J15" s="2"/>
      <c r="K15" s="2"/>
      <c r="L15" s="2"/>
      <c r="M15" s="2"/>
      <c r="N15" s="2"/>
      <c r="O15" s="2"/>
      <c r="P15" s="2"/>
      <c r="Q15" s="2"/>
      <c r="Z15" s="71"/>
      <c r="AA15" s="2"/>
      <c r="AB15" s="2"/>
      <c r="AC15" s="3"/>
    </row>
    <row r="16" spans="1:29">
      <c r="J16" s="2"/>
      <c r="K16" s="10"/>
      <c r="L16" s="10"/>
      <c r="M16" s="10"/>
      <c r="N16" s="2"/>
      <c r="O16" s="10"/>
      <c r="P16" s="10"/>
      <c r="Q16" s="2"/>
      <c r="Z16" s="71" t="s">
        <v>37</v>
      </c>
      <c r="AA16" s="2"/>
      <c r="AB16" s="2"/>
      <c r="AC16" s="3"/>
    </row>
    <row r="17" spans="24:31">
      <c r="Z17" s="71" t="s">
        <v>38</v>
      </c>
      <c r="AA17" s="11">
        <v>17.376899999999999</v>
      </c>
      <c r="AB17" s="2"/>
      <c r="AC17" s="3"/>
    </row>
    <row r="18" spans="24:31">
      <c r="Z18" s="71" t="s">
        <v>28</v>
      </c>
      <c r="AA18" s="11">
        <v>17.678999999999998</v>
      </c>
      <c r="AB18" s="2"/>
      <c r="AC18" s="3"/>
    </row>
    <row r="19" spans="24:31">
      <c r="Z19" s="71"/>
      <c r="AA19" s="2"/>
      <c r="AB19" s="2"/>
      <c r="AC19" s="3"/>
    </row>
    <row r="20" spans="24:31">
      <c r="Z20" s="67" t="s">
        <v>22</v>
      </c>
      <c r="AA20" s="70">
        <f>100*(ABS(AA18-AA17))/(AA18+AA17)</f>
        <v>0.86176649294412477</v>
      </c>
      <c r="AB20" s="4" t="s">
        <v>24</v>
      </c>
      <c r="AC20" s="5" t="b">
        <f>IF(AA20&lt;=5,TRUE,FALSE)</f>
        <v>1</v>
      </c>
    </row>
    <row r="21" spans="24:31" ht="15.75" customHeight="1"/>
    <row r="22" spans="24:31" ht="15.75" customHeight="1"/>
    <row r="23" spans="24:31" ht="15.75" customHeight="1"/>
    <row r="24" spans="24:31" ht="15.75" customHeight="1"/>
    <row r="25" spans="24:31" ht="15.75" customHeight="1"/>
    <row r="26" spans="24:31" ht="15.75" customHeight="1"/>
    <row r="27" spans="24:31" ht="15.75" customHeight="1"/>
    <row r="28" spans="24:31" ht="15.75" customHeight="1">
      <c r="AE28" s="12"/>
    </row>
    <row r="29" spans="24:31" ht="15.75" customHeight="1">
      <c r="X29" s="2" t="s">
        <v>122</v>
      </c>
    </row>
    <row r="30" spans="24:31" ht="15.75" customHeight="1">
      <c r="X30" s="2" t="s">
        <v>123</v>
      </c>
    </row>
    <row r="31" spans="24:31" ht="15.75" customHeight="1">
      <c r="X31" s="2" t="s">
        <v>124</v>
      </c>
    </row>
    <row r="32" spans="24:31" ht="15.75" customHeight="1">
      <c r="X32" s="2" t="s">
        <v>125</v>
      </c>
    </row>
    <row r="33" spans="12:24" ht="15.75" customHeight="1"/>
    <row r="34" spans="12:24" ht="15.75" customHeight="1">
      <c r="X34" s="2" t="s">
        <v>126</v>
      </c>
    </row>
    <row r="35" spans="12:24" ht="15.75" customHeight="1">
      <c r="X35" s="2" t="s">
        <v>127</v>
      </c>
    </row>
    <row r="36" spans="12:24" ht="15.75" customHeight="1">
      <c r="X36" s="2" t="s">
        <v>128</v>
      </c>
    </row>
    <row r="37" spans="12:24" ht="15.75" customHeight="1">
      <c r="X37" s="2" t="s">
        <v>129</v>
      </c>
    </row>
    <row r="38" spans="12:24" ht="15.75" customHeight="1">
      <c r="X38" s="2" t="s">
        <v>130</v>
      </c>
    </row>
    <row r="39" spans="12:24" ht="15.75" customHeight="1"/>
    <row r="40" spans="12:24" ht="15.75" customHeight="1"/>
    <row r="41" spans="12:24" ht="15.75" customHeight="1"/>
    <row r="42" spans="12:24" ht="15.75" customHeight="1"/>
    <row r="43" spans="12:24" ht="15.75" customHeight="1"/>
    <row r="44" spans="12:24" ht="15.75" customHeight="1"/>
    <row r="45" spans="12:24" ht="15.75" customHeight="1"/>
    <row r="46" spans="12:24" ht="15.75" customHeight="1"/>
    <row r="47" spans="12:24" ht="15.75" customHeight="1"/>
    <row r="48" spans="12:24" ht="15.75" customHeight="1">
      <c r="L48" s="2" t="s">
        <v>39</v>
      </c>
    </row>
    <row r="49" spans="1:27" ht="15.75" customHeight="1"/>
    <row r="50" spans="1:27" ht="15.75" customHeight="1"/>
    <row r="51" spans="1:27" ht="15.75" customHeight="1"/>
    <row r="52" spans="1:27" ht="15.75" customHeight="1"/>
    <row r="53" spans="1:27" ht="15.75" customHeight="1"/>
    <row r="54" spans="1:27" ht="15.75" customHeight="1">
      <c r="D54" s="13" t="s">
        <v>4</v>
      </c>
      <c r="I54" s="13" t="s">
        <v>6</v>
      </c>
      <c r="O54" s="13" t="s">
        <v>1</v>
      </c>
      <c r="Q54" s="2"/>
      <c r="R54" s="14" t="s">
        <v>2</v>
      </c>
      <c r="S54" s="2"/>
      <c r="T54" s="2"/>
      <c r="U54" s="2"/>
      <c r="V54" s="13" t="s">
        <v>30</v>
      </c>
    </row>
    <row r="55" spans="1:27" ht="15.75" customHeight="1">
      <c r="A55" s="65" t="s">
        <v>40</v>
      </c>
      <c r="B55" s="69" t="s">
        <v>41</v>
      </c>
      <c r="C55" s="66" t="s">
        <v>42</v>
      </c>
      <c r="D55" s="65" t="s">
        <v>43</v>
      </c>
      <c r="E55" s="69" t="s">
        <v>44</v>
      </c>
      <c r="F55" s="69" t="s">
        <v>45</v>
      </c>
      <c r="G55" s="66" t="s">
        <v>46</v>
      </c>
      <c r="H55" s="2"/>
      <c r="I55" s="65" t="s">
        <v>43</v>
      </c>
      <c r="J55" s="69" t="s">
        <v>44</v>
      </c>
      <c r="K55" s="69" t="s">
        <v>45</v>
      </c>
      <c r="L55" s="66" t="s">
        <v>47</v>
      </c>
      <c r="M55" s="2"/>
      <c r="N55" s="2"/>
      <c r="O55" s="65" t="s">
        <v>48</v>
      </c>
      <c r="P55" s="66" t="s">
        <v>49</v>
      </c>
      <c r="Q55" s="2"/>
      <c r="R55" s="65" t="s">
        <v>50</v>
      </c>
      <c r="S55" s="69" t="s">
        <v>51</v>
      </c>
      <c r="T55" s="66" t="s">
        <v>52</v>
      </c>
      <c r="U55" s="2"/>
      <c r="V55" s="65" t="s">
        <v>53</v>
      </c>
      <c r="W55" s="69" t="s">
        <v>54</v>
      </c>
      <c r="X55" s="69" t="s">
        <v>55</v>
      </c>
      <c r="Y55" s="69" t="s">
        <v>56</v>
      </c>
      <c r="Z55" s="69" t="s">
        <v>57</v>
      </c>
      <c r="AA55" s="66" t="s">
        <v>58</v>
      </c>
    </row>
    <row r="56" spans="1:27" ht="15.75" customHeight="1">
      <c r="A56" s="67" t="s">
        <v>59</v>
      </c>
      <c r="B56" s="70" t="s">
        <v>60</v>
      </c>
      <c r="C56" s="68" t="s">
        <v>61</v>
      </c>
      <c r="D56" s="67" t="s">
        <v>39</v>
      </c>
      <c r="E56" s="70" t="s">
        <v>39</v>
      </c>
      <c r="F56" s="70" t="s">
        <v>61</v>
      </c>
      <c r="G56" s="68" t="s">
        <v>39</v>
      </c>
      <c r="H56" s="2"/>
      <c r="I56" s="67"/>
      <c r="J56" s="70" t="s">
        <v>39</v>
      </c>
      <c r="K56" s="70" t="s">
        <v>61</v>
      </c>
      <c r="L56" s="68" t="s">
        <v>39</v>
      </c>
      <c r="M56" s="2"/>
      <c r="N56" s="2"/>
      <c r="O56" s="67" t="s">
        <v>39</v>
      </c>
      <c r="P56" s="68" t="s">
        <v>39</v>
      </c>
      <c r="Q56" s="2"/>
      <c r="R56" s="67" t="s">
        <v>39</v>
      </c>
      <c r="S56" s="70" t="s">
        <v>39</v>
      </c>
      <c r="T56" s="68" t="s">
        <v>39</v>
      </c>
      <c r="U56" s="2"/>
      <c r="V56" s="67" t="s">
        <v>39</v>
      </c>
      <c r="W56" s="70" t="s">
        <v>39</v>
      </c>
      <c r="X56" s="70" t="s">
        <v>39</v>
      </c>
      <c r="Y56" s="70" t="s">
        <v>39</v>
      </c>
      <c r="Z56" s="70" t="s">
        <v>39</v>
      </c>
      <c r="AA56" s="68" t="s">
        <v>39</v>
      </c>
    </row>
    <row r="57" spans="1:27" ht="15.75" customHeight="1">
      <c r="C57" s="66"/>
      <c r="F57" s="75"/>
      <c r="G57" s="15"/>
      <c r="I57" s="65"/>
      <c r="K57" s="16"/>
      <c r="L57" s="17"/>
      <c r="O57" s="65"/>
      <c r="P57" s="66"/>
      <c r="R57" s="65"/>
      <c r="S57" s="69"/>
      <c r="T57" s="66"/>
      <c r="V57" s="65"/>
      <c r="W57" s="69"/>
      <c r="X57" s="69"/>
      <c r="Y57" s="69"/>
      <c r="Z57" s="69"/>
      <c r="AA57" s="66"/>
    </row>
    <row r="58" spans="1:27" ht="15.75" customHeight="1">
      <c r="A58" s="2">
        <f t="shared" ref="A58:A64" si="1">1/(273.15+B58)</f>
        <v>2.9625812244969156E-3</v>
      </c>
      <c r="B58" s="2">
        <v>64.393488000000048</v>
      </c>
      <c r="C58" s="3">
        <v>1.0132000000000001</v>
      </c>
      <c r="D58" s="18">
        <v>0.32700000000000001</v>
      </c>
      <c r="E58" s="18">
        <v>0.76800000000000002</v>
      </c>
      <c r="F58" s="75">
        <f t="shared" ref="F58:F64" si="2">(10^($B$10-($C$10/($D$10+273.15+B58))))</f>
        <v>0.96262117825823279</v>
      </c>
      <c r="G58" s="15">
        <f t="shared" ref="G58:G64" si="3">(C58*E58)/(F58*D58)</f>
        <v>2.4720271502639184</v>
      </c>
      <c r="I58" s="71">
        <f t="shared" ref="I58:J58" si="4">1-D58</f>
        <v>0.67300000000000004</v>
      </c>
      <c r="J58" s="3">
        <f t="shared" si="4"/>
        <v>0.23199999999999998</v>
      </c>
      <c r="K58" s="16">
        <f t="shared" ref="K58:K64" si="5">(10^($K$10-($L$10/($M$10+273.15+B58))))</f>
        <v>0.24351536889290701</v>
      </c>
      <c r="L58" s="17">
        <f t="shared" ref="L58:L64" si="6">(C58*J58)/(I58*K58)</f>
        <v>1.4343057052219852</v>
      </c>
      <c r="O58" s="71">
        <f t="shared" ref="O58:O64" si="7">LN(G58/L58)</f>
        <v>0.54435761963668949</v>
      </c>
      <c r="P58" s="3">
        <f t="shared" ref="P58:P64" si="8">ABS(O58)</f>
        <v>0.54435761963668949</v>
      </c>
      <c r="Q58" s="2"/>
      <c r="R58" s="71">
        <f t="shared" ref="R58:R64" si="9">8.314*(273.15+B58)*((D58*LN(G58))+(I58*LN(L58)))</f>
        <v>1511.7337797430855</v>
      </c>
      <c r="S58" s="2">
        <f t="shared" ref="S58:S64" si="10">LN(F58)</f>
        <v>-3.8095321255800271E-2</v>
      </c>
      <c r="T58" s="3">
        <f t="shared" ref="T58:T64" si="11">LN(K58)</f>
        <v>-1.4125752218479473</v>
      </c>
      <c r="U58" s="2"/>
      <c r="V58" s="71">
        <f t="shared" ref="V58:V64" si="12">8.314*(B58+273.15)*((D58*LN(G58))+(I58*LN(L58)))</f>
        <v>1511.7337797430855</v>
      </c>
      <c r="W58" s="2">
        <f t="shared" ref="W58:W64" si="13">(D58*LN(E58/D58))+(I58*LN(J58/I58))</f>
        <v>-0.43754808886358837</v>
      </c>
      <c r="X58" s="2">
        <f t="shared" ref="X58:X64" si="14">(D58*$AA$13)+(I58*$AA$14)</f>
        <v>106.69642861627069</v>
      </c>
      <c r="Y58" s="2">
        <f t="shared" ref="Y58:Y64" si="15">(V58-8.314*(B58+273.15)*W58)/X58</f>
        <v>25.676969824323468</v>
      </c>
      <c r="Z58" s="2">
        <f t="shared" ref="Z58:Z64" si="16">(((($T$6+273.15)*D58*$AA$13)+(($T$7+273.15)*I58*$AA$14))/X58)-(B58+273.15)</f>
        <v>26.066498035931488</v>
      </c>
      <c r="AA58" s="3">
        <f t="shared" ref="AA58:AA64" si="17">Z58/Y58</f>
        <v>1.0151703341271612</v>
      </c>
    </row>
    <row r="59" spans="1:27" ht="15.75" customHeight="1">
      <c r="A59" s="2">
        <f t="shared" si="1"/>
        <v>2.9638102526471596E-3</v>
      </c>
      <c r="B59" s="2">
        <v>64.253516000000047</v>
      </c>
      <c r="C59" s="3">
        <v>1.0132000000000001</v>
      </c>
      <c r="D59" s="2">
        <v>0.51600000000000001</v>
      </c>
      <c r="E59" s="2">
        <v>0.77400000000000002</v>
      </c>
      <c r="F59" s="75">
        <f t="shared" si="2"/>
        <v>0.95821356259779644</v>
      </c>
      <c r="G59" s="15">
        <f t="shared" si="3"/>
        <v>1.5860764857885086</v>
      </c>
      <c r="I59" s="71">
        <f t="shared" ref="I59:J59" si="18">1-D59</f>
        <v>0.48399999999999999</v>
      </c>
      <c r="J59" s="3">
        <f t="shared" si="18"/>
        <v>0.22599999999999998</v>
      </c>
      <c r="K59" s="16">
        <f t="shared" si="5"/>
        <v>0.241988369609549</v>
      </c>
      <c r="L59" s="17">
        <f t="shared" si="6"/>
        <v>1.9550765430889447</v>
      </c>
      <c r="O59" s="71">
        <f t="shared" si="7"/>
        <v>-0.20916599750446913</v>
      </c>
      <c r="P59" s="3">
        <f t="shared" si="8"/>
        <v>0.20916599750446913</v>
      </c>
      <c r="Q59" s="2"/>
      <c r="R59" s="71">
        <f t="shared" si="9"/>
        <v>1577.9088496266618</v>
      </c>
      <c r="S59" s="2">
        <f t="shared" si="10"/>
        <v>-4.2684600388037883E-2</v>
      </c>
      <c r="T59" s="3">
        <f t="shared" si="11"/>
        <v>-1.4188656134450173</v>
      </c>
      <c r="U59" s="2"/>
      <c r="V59" s="71">
        <f t="shared" si="12"/>
        <v>1577.9088496266618</v>
      </c>
      <c r="W59" s="2">
        <f t="shared" si="13"/>
        <v>-0.15937015941925059</v>
      </c>
      <c r="X59" s="2">
        <f t="shared" si="14"/>
        <v>102.443646737427</v>
      </c>
      <c r="Y59" s="2">
        <f t="shared" si="15"/>
        <v>19.766669340218542</v>
      </c>
      <c r="Z59" s="2">
        <f t="shared" si="16"/>
        <v>20.067575981733455</v>
      </c>
      <c r="AA59" s="3">
        <f t="shared" si="17"/>
        <v>1.0152229309012961</v>
      </c>
    </row>
    <row r="60" spans="1:27" ht="15.75" customHeight="1">
      <c r="A60" s="2">
        <f t="shared" si="1"/>
        <v>2.9689128226014737E-3</v>
      </c>
      <c r="B60" s="2">
        <v>63.673631999999998</v>
      </c>
      <c r="C60" s="3">
        <v>1.0132000000000001</v>
      </c>
      <c r="D60" s="2">
        <v>0.73</v>
      </c>
      <c r="E60" s="2">
        <v>0.79200000000000004</v>
      </c>
      <c r="F60" s="75">
        <f t="shared" si="2"/>
        <v>0.94012303698097943</v>
      </c>
      <c r="G60" s="15">
        <f t="shared" si="3"/>
        <v>1.1692646169694554</v>
      </c>
      <c r="I60" s="71">
        <f t="shared" ref="I60:J60" si="19">1-D60</f>
        <v>0.27</v>
      </c>
      <c r="J60" s="3">
        <f t="shared" si="19"/>
        <v>0.20799999999999996</v>
      </c>
      <c r="K60" s="16">
        <f t="shared" si="5"/>
        <v>0.23574836805029872</v>
      </c>
      <c r="L60" s="17">
        <f t="shared" si="6"/>
        <v>3.3108999468989961</v>
      </c>
      <c r="O60" s="71">
        <f t="shared" si="7"/>
        <v>-1.0408450210194224</v>
      </c>
      <c r="P60" s="3">
        <f t="shared" si="8"/>
        <v>1.0408450210194224</v>
      </c>
      <c r="Q60" s="2"/>
      <c r="R60" s="71">
        <f t="shared" si="9"/>
        <v>1224.8827126329695</v>
      </c>
      <c r="S60" s="2">
        <f t="shared" si="10"/>
        <v>-6.1744521878191891E-2</v>
      </c>
      <c r="T60" s="3">
        <f t="shared" si="11"/>
        <v>-1.4449902798666605</v>
      </c>
      <c r="U60" s="2"/>
      <c r="V60" s="71">
        <f t="shared" si="12"/>
        <v>1224.8827126329695</v>
      </c>
      <c r="W60" s="2">
        <f t="shared" si="13"/>
        <v>-1.0931341309653425E-2</v>
      </c>
      <c r="X60" s="2">
        <f t="shared" si="14"/>
        <v>97.628327573022005</v>
      </c>
      <c r="Y60" s="2">
        <f t="shared" si="15"/>
        <v>12.859938747349986</v>
      </c>
      <c r="Z60" s="2">
        <f t="shared" si="16"/>
        <v>13.050914530366867</v>
      </c>
      <c r="AA60" s="3">
        <f t="shared" si="17"/>
        <v>1.0148504426629743</v>
      </c>
    </row>
    <row r="61" spans="1:27" ht="15.75" customHeight="1">
      <c r="A61" s="2">
        <f t="shared" si="1"/>
        <v>2.9697061757861147E-3</v>
      </c>
      <c r="B61" s="2">
        <v>63.583650000000034</v>
      </c>
      <c r="C61" s="3">
        <v>1.0132000000000001</v>
      </c>
      <c r="D61" s="2">
        <v>0.79200000000000004</v>
      </c>
      <c r="E61" s="2">
        <v>0.80900000000000005</v>
      </c>
      <c r="F61" s="75">
        <f t="shared" si="2"/>
        <v>0.93734025573453827</v>
      </c>
      <c r="G61" s="15">
        <f t="shared" si="3"/>
        <v>1.1041326492341377</v>
      </c>
      <c r="I61" s="71">
        <f t="shared" ref="I61:J61" si="20">1-D61</f>
        <v>0.20799999999999996</v>
      </c>
      <c r="J61" s="3">
        <f t="shared" si="20"/>
        <v>0.19099999999999995</v>
      </c>
      <c r="K61" s="16">
        <f t="shared" si="5"/>
        <v>0.23479242736761097</v>
      </c>
      <c r="L61" s="17">
        <f t="shared" si="6"/>
        <v>3.9626081430585769</v>
      </c>
      <c r="O61" s="71">
        <f t="shared" si="7"/>
        <v>-1.2778423365257388</v>
      </c>
      <c r="P61" s="3">
        <f t="shared" si="8"/>
        <v>1.2778423365257388</v>
      </c>
      <c r="Q61" s="2"/>
      <c r="R61" s="71">
        <f t="shared" si="9"/>
        <v>1021.4390003696662</v>
      </c>
      <c r="S61" s="2">
        <f t="shared" si="10"/>
        <v>-6.4708929539417342E-2</v>
      </c>
      <c r="T61" s="3">
        <f t="shared" si="11"/>
        <v>-1.4490534429639099</v>
      </c>
      <c r="U61" s="2"/>
      <c r="V61" s="71">
        <f t="shared" si="12"/>
        <v>1021.4390003696662</v>
      </c>
      <c r="W61" s="2">
        <f t="shared" si="13"/>
        <v>-9.1492755087503597E-4</v>
      </c>
      <c r="X61" s="2">
        <f t="shared" si="14"/>
        <v>96.233235104829888</v>
      </c>
      <c r="Y61" s="2">
        <f t="shared" si="15"/>
        <v>10.640818982011186</v>
      </c>
      <c r="Z61" s="2">
        <f t="shared" si="16"/>
        <v>10.79799519020554</v>
      </c>
      <c r="AA61" s="76">
        <f t="shared" si="17"/>
        <v>1.0147710630600961</v>
      </c>
    </row>
    <row r="62" spans="1:27" ht="15.75" customHeight="1">
      <c r="A62" s="2">
        <f t="shared" si="1"/>
        <v>2.9695298384386313E-3</v>
      </c>
      <c r="B62" s="2">
        <v>63.603646000000026</v>
      </c>
      <c r="C62" s="3">
        <v>1.0132000000000001</v>
      </c>
      <c r="D62" s="2">
        <v>0.84499999999999997</v>
      </c>
      <c r="E62" s="2">
        <v>0.83199999999999996</v>
      </c>
      <c r="F62" s="75">
        <f t="shared" si="2"/>
        <v>0.93795808800887137</v>
      </c>
      <c r="G62" s="15">
        <f t="shared" si="3"/>
        <v>1.0636000909273806</v>
      </c>
      <c r="I62" s="71">
        <f t="shared" ref="I62:J62" si="21">1-D62</f>
        <v>0.15500000000000003</v>
      </c>
      <c r="J62" s="3">
        <f t="shared" si="21"/>
        <v>0.16800000000000004</v>
      </c>
      <c r="K62" s="16">
        <f t="shared" si="5"/>
        <v>0.23500457414015241</v>
      </c>
      <c r="L62" s="17">
        <f t="shared" si="6"/>
        <v>4.6730071894736653</v>
      </c>
      <c r="O62" s="71">
        <f t="shared" si="7"/>
        <v>-1.4801433363536949</v>
      </c>
      <c r="P62" s="3">
        <f t="shared" si="8"/>
        <v>1.4801433363536949</v>
      </c>
      <c r="Q62" s="2"/>
      <c r="R62" s="71">
        <f t="shared" si="9"/>
        <v>814.96170916812514</v>
      </c>
      <c r="S62" s="2">
        <f t="shared" si="10"/>
        <v>-6.4050013267509892E-2</v>
      </c>
      <c r="T62" s="3">
        <f t="shared" si="11"/>
        <v>-1.4481503006012271</v>
      </c>
      <c r="U62" s="2"/>
      <c r="V62" s="71">
        <f t="shared" si="12"/>
        <v>814.96170916812514</v>
      </c>
      <c r="W62" s="2">
        <f t="shared" si="13"/>
        <v>-6.1751393786876364E-4</v>
      </c>
      <c r="X62" s="2">
        <f t="shared" si="14"/>
        <v>95.040656059439868</v>
      </c>
      <c r="Y62" s="2">
        <f t="shared" si="15"/>
        <v>8.5930657458804767</v>
      </c>
      <c r="Z62" s="2">
        <f t="shared" si="16"/>
        <v>8.7206661300133419</v>
      </c>
      <c r="AA62" s="3">
        <f t="shared" si="17"/>
        <v>1.0148492270286698</v>
      </c>
    </row>
    <row r="63" spans="1:27" ht="15.75" customHeight="1">
      <c r="A63" s="2">
        <f t="shared" si="1"/>
        <v>2.9660074839605879E-3</v>
      </c>
      <c r="B63" s="2">
        <v>64.003566000000035</v>
      </c>
      <c r="C63" s="3">
        <v>1.0132000000000001</v>
      </c>
      <c r="D63" s="2">
        <v>0.92600000000000005</v>
      </c>
      <c r="E63" s="2">
        <v>0.88500000000000001</v>
      </c>
      <c r="F63" s="75">
        <f t="shared" si="2"/>
        <v>0.95038249623162585</v>
      </c>
      <c r="G63" s="15">
        <f t="shared" si="3"/>
        <v>1.0188940733990202</v>
      </c>
      <c r="I63" s="71">
        <f t="shared" ref="I63:J63" si="22">1-D63</f>
        <v>7.3999999999999955E-2</v>
      </c>
      <c r="J63" s="3">
        <f t="shared" si="22"/>
        <v>0.11499999999999999</v>
      </c>
      <c r="K63" s="16">
        <f t="shared" si="5"/>
        <v>0.23928176427599129</v>
      </c>
      <c r="L63" s="17">
        <f t="shared" si="6"/>
        <v>6.5803909977504089</v>
      </c>
      <c r="O63" s="71">
        <f t="shared" si="7"/>
        <v>-1.8653763684071247</v>
      </c>
      <c r="P63" s="3">
        <f t="shared" si="8"/>
        <v>1.8653763684071247</v>
      </c>
      <c r="Q63" s="2"/>
      <c r="R63" s="71">
        <f t="shared" si="9"/>
        <v>439.40093520315565</v>
      </c>
      <c r="S63" s="2">
        <f t="shared" si="10"/>
        <v>-5.0890747808059911E-2</v>
      </c>
      <c r="T63" s="3">
        <f t="shared" si="11"/>
        <v>-1.4301134914178539</v>
      </c>
      <c r="U63" s="2"/>
      <c r="V63" s="71">
        <f t="shared" si="12"/>
        <v>439.40093520315565</v>
      </c>
      <c r="W63" s="2">
        <f t="shared" si="13"/>
        <v>-9.3112214032474092E-3</v>
      </c>
      <c r="X63" s="2">
        <f t="shared" si="14"/>
        <v>93.218035254221149</v>
      </c>
      <c r="Y63" s="2">
        <f t="shared" si="15"/>
        <v>4.9936814238145475</v>
      </c>
      <c r="Z63" s="2">
        <f t="shared" si="16"/>
        <v>5.0748180343440481</v>
      </c>
      <c r="AA63" s="3">
        <f t="shared" si="17"/>
        <v>1.01624785476754</v>
      </c>
    </row>
    <row r="64" spans="1:27" ht="15.75" customHeight="1">
      <c r="A64" s="2">
        <f t="shared" si="1"/>
        <v>2.9588127174575707E-3</v>
      </c>
      <c r="B64" s="2">
        <v>64.823402000000044</v>
      </c>
      <c r="C64" s="3">
        <v>1.0132000000000001</v>
      </c>
      <c r="D64" s="2">
        <v>0.96799999999999997</v>
      </c>
      <c r="E64" s="2">
        <v>0.94599999999999995</v>
      </c>
      <c r="F64" s="75">
        <f t="shared" si="2"/>
        <v>0.9762590887879472</v>
      </c>
      <c r="G64" s="15">
        <f t="shared" si="3"/>
        <v>1.0142519938042824</v>
      </c>
      <c r="I64" s="71">
        <f t="shared" ref="I64:J64" si="23">1-D64</f>
        <v>3.2000000000000028E-2</v>
      </c>
      <c r="J64" s="3">
        <f t="shared" si="23"/>
        <v>5.4000000000000048E-2</v>
      </c>
      <c r="K64" s="16">
        <f t="shared" si="5"/>
        <v>0.24825659137050732</v>
      </c>
      <c r="L64" s="17">
        <f t="shared" si="6"/>
        <v>6.8871283157524248</v>
      </c>
      <c r="O64" s="71">
        <f t="shared" si="7"/>
        <v>-1.9155028190836101</v>
      </c>
      <c r="P64" s="3">
        <f t="shared" si="8"/>
        <v>1.9155028190836101</v>
      </c>
      <c r="Q64" s="2"/>
      <c r="R64" s="71">
        <f t="shared" si="9"/>
        <v>212.00069121551002</v>
      </c>
      <c r="S64" s="2">
        <f t="shared" si="10"/>
        <v>-2.4027267973552858E-2</v>
      </c>
      <c r="T64" s="3">
        <f t="shared" si="11"/>
        <v>-1.3932924250679164</v>
      </c>
      <c r="U64" s="2"/>
      <c r="V64" s="71">
        <f t="shared" si="12"/>
        <v>212.00069121551002</v>
      </c>
      <c r="W64" s="2">
        <f t="shared" si="13"/>
        <v>-5.5099130410428097E-3</v>
      </c>
      <c r="X64" s="2">
        <f t="shared" si="14"/>
        <v>92.272972614478121</v>
      </c>
      <c r="Y64" s="2">
        <f t="shared" si="15"/>
        <v>2.465327053902612</v>
      </c>
      <c r="Z64" s="2">
        <f t="shared" si="16"/>
        <v>2.5214252167980362</v>
      </c>
      <c r="AA64" s="3">
        <f t="shared" si="17"/>
        <v>1.0227548563208362</v>
      </c>
    </row>
    <row r="65" spans="1:27" ht="15.75" customHeight="1">
      <c r="B65" s="2"/>
      <c r="C65" s="3"/>
      <c r="D65" s="2"/>
      <c r="E65" s="2"/>
      <c r="F65" s="75"/>
      <c r="G65" s="15"/>
      <c r="I65" s="71"/>
      <c r="J65" s="3"/>
      <c r="K65" s="16"/>
      <c r="L65" s="17"/>
      <c r="O65" s="71"/>
      <c r="P65" s="3"/>
      <c r="Q65" s="2"/>
      <c r="R65" s="71"/>
      <c r="S65" s="2"/>
      <c r="T65" s="3"/>
      <c r="U65" s="2"/>
      <c r="V65" s="71"/>
      <c r="W65" s="2"/>
      <c r="X65" s="2"/>
      <c r="Y65" s="2"/>
      <c r="Z65" s="2"/>
      <c r="AA65" s="3"/>
    </row>
    <row r="66" spans="1:27" ht="15.75" customHeight="1">
      <c r="A66" s="2" t="s">
        <v>91</v>
      </c>
      <c r="B66" s="2">
        <f>COUNTA(B58:B64)</f>
        <v>7</v>
      </c>
      <c r="C66" s="3"/>
      <c r="D66" s="2"/>
      <c r="E66" s="2"/>
      <c r="F66" s="75"/>
      <c r="G66" s="15"/>
      <c r="I66" s="71"/>
      <c r="J66" s="3"/>
      <c r="K66" s="16"/>
      <c r="L66" s="17"/>
      <c r="O66" s="71"/>
      <c r="P66" s="3"/>
      <c r="Q66" s="2"/>
      <c r="R66" s="71"/>
      <c r="S66" s="2"/>
      <c r="T66" s="3"/>
      <c r="U66" s="2"/>
      <c r="V66" s="71"/>
      <c r="W66" s="2"/>
      <c r="X66" s="2"/>
      <c r="Y66" s="2"/>
      <c r="Z66" s="2"/>
      <c r="AA66" s="3"/>
    </row>
    <row r="67" spans="1:27" ht="15.75" customHeight="1">
      <c r="A67" s="2" t="s">
        <v>92</v>
      </c>
      <c r="B67" s="2">
        <f>MAX(B58:B64)-MIN(B58:B64)</f>
        <v>1.23975200000001</v>
      </c>
      <c r="C67" s="3"/>
      <c r="D67" s="2"/>
      <c r="E67" s="2"/>
      <c r="F67" s="75"/>
      <c r="G67" s="15"/>
      <c r="I67" s="71"/>
      <c r="J67" s="3"/>
      <c r="K67" s="16"/>
      <c r="L67" s="17"/>
      <c r="O67" s="71"/>
      <c r="P67" s="3"/>
      <c r="Q67" s="2"/>
      <c r="R67" s="71"/>
      <c r="S67" s="2"/>
      <c r="T67" s="3"/>
      <c r="U67" s="2"/>
      <c r="V67" s="71"/>
      <c r="W67" s="2"/>
      <c r="X67" s="2"/>
      <c r="Y67" s="2"/>
      <c r="Z67" s="2"/>
      <c r="AA67" s="3"/>
    </row>
    <row r="68" spans="1:27" ht="15.75" customHeight="1">
      <c r="A68" t="s">
        <v>93</v>
      </c>
      <c r="B68" s="3">
        <f>PRODUCT(D58:D64)</f>
        <v>7.3890490403811002E-2</v>
      </c>
      <c r="C68" s="3"/>
      <c r="D68" s="2"/>
      <c r="E68" s="2"/>
      <c r="F68" s="75"/>
      <c r="G68" s="15"/>
      <c r="I68" s="71"/>
      <c r="J68" s="3"/>
      <c r="K68" s="16"/>
      <c r="L68" s="17"/>
      <c r="O68" s="71"/>
      <c r="P68" s="3"/>
      <c r="Q68" s="2"/>
      <c r="R68" s="71"/>
      <c r="S68" s="2"/>
      <c r="T68" s="3"/>
      <c r="U68" s="2"/>
      <c r="V68" s="71"/>
      <c r="W68" s="2"/>
      <c r="X68" s="2"/>
      <c r="Y68" s="2"/>
      <c r="Z68" s="2"/>
      <c r="AA68" s="3"/>
    </row>
    <row r="69" spans="1:27" ht="15.75" customHeight="1">
      <c r="A69" t="s">
        <v>94</v>
      </c>
      <c r="B69" s="90">
        <f>SUM(D58:D64)</f>
        <v>5.1040000000000001</v>
      </c>
      <c r="C69" s="3"/>
      <c r="D69" s="2"/>
      <c r="E69" s="2"/>
      <c r="F69" s="75"/>
      <c r="G69" s="15"/>
      <c r="I69" s="71"/>
      <c r="J69" s="3"/>
      <c r="K69" s="16"/>
      <c r="L69" s="17"/>
      <c r="O69" s="71"/>
      <c r="P69" s="3"/>
      <c r="Q69" s="2"/>
      <c r="R69" s="71"/>
      <c r="S69" s="2"/>
      <c r="T69" s="3"/>
      <c r="U69" s="2"/>
      <c r="V69" s="71"/>
      <c r="W69" s="2"/>
      <c r="X69" s="2"/>
      <c r="Y69" s="2"/>
      <c r="Z69" s="2"/>
      <c r="AA69" s="3"/>
    </row>
    <row r="70" spans="1:27" ht="15.75" customHeight="1">
      <c r="A70" t="s">
        <v>95</v>
      </c>
      <c r="B70">
        <f>_xlfn.STDEV.S(D58:D64)</f>
        <v>0.23105874330382489</v>
      </c>
      <c r="C70" s="3"/>
      <c r="D70" s="2"/>
      <c r="E70" s="2"/>
      <c r="F70" s="75"/>
      <c r="G70" s="15"/>
      <c r="I70" s="71"/>
      <c r="J70" s="3"/>
      <c r="K70" s="16"/>
      <c r="L70" s="17"/>
      <c r="O70" s="71"/>
      <c r="P70" s="3"/>
      <c r="Q70" s="2"/>
      <c r="R70" s="71"/>
      <c r="S70" s="2"/>
      <c r="T70" s="3"/>
      <c r="U70" s="2"/>
      <c r="V70" s="71"/>
      <c r="W70" s="2"/>
      <c r="X70" s="2"/>
      <c r="Y70" s="2"/>
      <c r="Z70" s="2"/>
      <c r="AA70" s="3"/>
    </row>
    <row r="71" spans="1:27" ht="15.75" customHeight="1">
      <c r="C71" s="3"/>
      <c r="D71" s="2"/>
      <c r="E71" s="2"/>
      <c r="F71" s="75"/>
      <c r="G71" s="15"/>
      <c r="I71" s="71"/>
      <c r="J71" s="3"/>
      <c r="K71" s="16"/>
      <c r="L71" s="17"/>
      <c r="O71" s="71"/>
      <c r="P71" s="3"/>
      <c r="Q71" s="2"/>
      <c r="R71" s="71"/>
      <c r="S71" s="2"/>
      <c r="T71" s="3"/>
      <c r="U71" s="2"/>
      <c r="V71" s="71"/>
      <c r="W71" s="2"/>
      <c r="X71" s="2"/>
      <c r="Y71" s="2"/>
      <c r="Z71" s="2"/>
      <c r="AA71" s="3"/>
    </row>
    <row r="72" spans="1:27" ht="15.75" customHeight="1">
      <c r="A72" t="s">
        <v>96</v>
      </c>
      <c r="B72">
        <f>PRODUCT(E58:E64)</f>
        <v>0.26529778089544392</v>
      </c>
      <c r="C72" s="3"/>
      <c r="D72" s="2"/>
      <c r="E72" s="2"/>
      <c r="F72" s="75"/>
      <c r="G72" s="15"/>
      <c r="I72" s="71"/>
      <c r="J72" s="3"/>
      <c r="K72" s="16"/>
      <c r="L72" s="17"/>
      <c r="O72" s="71"/>
      <c r="P72" s="3"/>
      <c r="Q72" s="2"/>
      <c r="R72" s="71"/>
      <c r="S72" s="2"/>
      <c r="T72" s="3"/>
      <c r="U72" s="2"/>
      <c r="V72" s="71"/>
      <c r="W72" s="2"/>
      <c r="X72" s="2"/>
      <c r="Y72" s="2"/>
      <c r="Z72" s="2"/>
      <c r="AA72" s="3"/>
    </row>
    <row r="73" spans="1:27" ht="15.75" customHeight="1">
      <c r="A73" t="s">
        <v>97</v>
      </c>
      <c r="B73" s="91">
        <f>SUM(E52:E63)</f>
        <v>4.8600000000000003</v>
      </c>
      <c r="C73" s="3"/>
      <c r="D73" s="2"/>
      <c r="E73" s="2"/>
      <c r="F73" s="75"/>
      <c r="G73" s="15"/>
      <c r="I73" s="71"/>
      <c r="J73" s="3"/>
      <c r="K73" s="16"/>
      <c r="L73" s="17"/>
      <c r="O73" s="71"/>
      <c r="P73" s="3"/>
      <c r="Q73" s="2"/>
      <c r="R73" s="71"/>
      <c r="S73" s="2"/>
      <c r="T73" s="3"/>
      <c r="U73" s="2"/>
      <c r="V73" s="71"/>
      <c r="W73" s="2"/>
      <c r="X73" s="2"/>
      <c r="Y73" s="2"/>
      <c r="Z73" s="2"/>
      <c r="AA73" s="3"/>
    </row>
    <row r="74" spans="1:27" ht="15.75" customHeight="1">
      <c r="A74" t="s">
        <v>98</v>
      </c>
      <c r="B74">
        <f>_xlfn.STDEV.S(E52:E63)</f>
        <v>4.3575222317275661E-2</v>
      </c>
      <c r="C74" s="3"/>
      <c r="D74" s="2"/>
      <c r="E74" s="2"/>
      <c r="F74" s="75"/>
      <c r="G74" s="15"/>
      <c r="I74" s="71"/>
      <c r="J74" s="3"/>
      <c r="K74" s="16"/>
      <c r="L74" s="17"/>
      <c r="O74" s="71"/>
      <c r="P74" s="3"/>
      <c r="Q74" s="2"/>
      <c r="R74" s="71"/>
      <c r="S74" s="2"/>
      <c r="T74" s="3"/>
      <c r="U74" s="2"/>
      <c r="V74" s="71"/>
      <c r="W74" s="2"/>
      <c r="X74" s="2"/>
      <c r="Y74" s="2"/>
      <c r="Z74" s="2"/>
      <c r="AA74" s="3"/>
    </row>
    <row r="75" spans="1:27" ht="15.75" customHeight="1">
      <c r="B75" s="2"/>
      <c r="C75" s="3"/>
      <c r="D75" s="2"/>
      <c r="E75" s="2"/>
      <c r="F75" s="75"/>
      <c r="G75" s="15"/>
      <c r="I75" s="71"/>
      <c r="J75" s="3"/>
      <c r="K75" s="16"/>
      <c r="L75" s="17"/>
      <c r="O75" s="71"/>
      <c r="P75" s="3"/>
      <c r="Q75" s="2"/>
      <c r="R75" s="71"/>
      <c r="S75" s="2"/>
      <c r="T75" s="3"/>
      <c r="U75" s="2"/>
      <c r="V75" s="71"/>
      <c r="W75" s="2"/>
      <c r="X75" s="2"/>
      <c r="Y75" s="2"/>
      <c r="Z75" s="2"/>
      <c r="AA75" s="3"/>
    </row>
    <row r="76" spans="1:27" ht="15.75" customHeight="1">
      <c r="B76" s="2"/>
      <c r="C76" s="3"/>
      <c r="D76" s="2"/>
      <c r="E76" s="2"/>
      <c r="F76" s="75"/>
      <c r="G76" s="15"/>
      <c r="I76" s="71"/>
      <c r="J76" s="3"/>
      <c r="K76" s="16"/>
      <c r="L76" s="17"/>
      <c r="O76" s="71"/>
      <c r="P76" s="3"/>
      <c r="Q76" s="2"/>
      <c r="R76" s="71"/>
      <c r="S76" s="2"/>
      <c r="T76" s="3"/>
      <c r="U76" s="2"/>
      <c r="V76" s="71"/>
      <c r="W76" s="2"/>
      <c r="X76" s="2"/>
      <c r="Y76" s="2"/>
      <c r="Z76" s="2"/>
      <c r="AA76" s="3"/>
    </row>
    <row r="77" spans="1:27" ht="15.75" customHeight="1">
      <c r="B77" s="2"/>
      <c r="C77" s="3"/>
      <c r="D77" s="2"/>
      <c r="E77" s="2"/>
      <c r="F77" s="75"/>
      <c r="G77" s="15"/>
      <c r="I77" s="71"/>
      <c r="J77" s="3"/>
      <c r="K77" s="16"/>
      <c r="L77" s="17"/>
      <c r="O77" s="71"/>
      <c r="P77" s="3"/>
      <c r="Q77" s="2"/>
      <c r="R77" s="71"/>
      <c r="S77" s="2"/>
      <c r="T77" s="3"/>
      <c r="U77" s="2"/>
      <c r="V77" s="71"/>
      <c r="W77" s="2"/>
      <c r="X77" s="2"/>
      <c r="Y77" s="2"/>
      <c r="Z77" s="2"/>
      <c r="AA77" s="3"/>
    </row>
    <row r="78" spans="1:27" ht="15.75" customHeight="1">
      <c r="B78" s="2"/>
      <c r="C78" s="3"/>
      <c r="D78" s="2"/>
      <c r="E78" s="2"/>
      <c r="F78" s="75"/>
      <c r="G78" s="15"/>
      <c r="I78" s="71"/>
      <c r="J78" s="3"/>
      <c r="K78" s="16"/>
      <c r="L78" s="17"/>
      <c r="O78" s="71"/>
      <c r="P78" s="3"/>
      <c r="Q78" s="2"/>
      <c r="R78" s="71"/>
      <c r="S78" s="2"/>
      <c r="T78" s="3"/>
      <c r="U78" s="2"/>
      <c r="V78" s="71"/>
      <c r="W78" s="2"/>
      <c r="X78" s="2"/>
      <c r="Y78" s="2"/>
      <c r="Z78" s="2"/>
      <c r="AA78" s="3"/>
    </row>
    <row r="79" spans="1:27" ht="15.75" customHeight="1">
      <c r="B79" s="2"/>
      <c r="C79" s="3"/>
      <c r="D79" s="2"/>
      <c r="E79" s="2"/>
      <c r="F79" s="75"/>
      <c r="G79" s="15"/>
      <c r="I79" s="71"/>
      <c r="J79" s="3"/>
      <c r="K79" s="16"/>
      <c r="L79" s="17"/>
      <c r="O79" s="71"/>
      <c r="P79" s="3"/>
      <c r="Q79" s="2"/>
      <c r="R79" s="71"/>
      <c r="S79" s="2"/>
      <c r="T79" s="3"/>
      <c r="U79" s="2"/>
      <c r="V79" s="71"/>
      <c r="W79" s="2"/>
      <c r="X79" s="2"/>
      <c r="Y79" s="2"/>
      <c r="Z79" s="2"/>
      <c r="AA79" s="3"/>
    </row>
    <row r="80" spans="1:27" ht="15.75" customHeight="1">
      <c r="B80" s="2"/>
      <c r="C80" s="3"/>
      <c r="D80" s="2"/>
      <c r="E80" s="2"/>
      <c r="F80" s="75"/>
      <c r="G80" s="15"/>
      <c r="I80" s="71"/>
      <c r="J80" s="3"/>
      <c r="K80" s="16"/>
      <c r="L80" s="17"/>
      <c r="O80" s="71"/>
      <c r="P80" s="3"/>
      <c r="Q80" s="2"/>
      <c r="R80" s="71"/>
      <c r="S80" s="2"/>
      <c r="T80" s="3"/>
      <c r="U80" s="2"/>
      <c r="V80" s="71"/>
      <c r="W80" s="2"/>
      <c r="X80" s="2"/>
      <c r="Y80" s="2"/>
      <c r="Z80" s="2"/>
      <c r="AA80" s="3"/>
    </row>
    <row r="81" spans="2:27" ht="15.75" customHeight="1">
      <c r="B81" s="2"/>
      <c r="C81" s="3"/>
      <c r="D81" s="2"/>
      <c r="E81" s="2"/>
      <c r="F81" s="75"/>
      <c r="G81" s="15"/>
      <c r="I81" s="71"/>
      <c r="J81" s="3"/>
      <c r="K81" s="16"/>
      <c r="L81" s="17"/>
      <c r="O81" s="71"/>
      <c r="P81" s="3"/>
      <c r="Q81" s="2"/>
      <c r="R81" s="71"/>
      <c r="S81" s="2"/>
      <c r="T81" s="3"/>
      <c r="U81" s="2"/>
      <c r="V81" s="71"/>
      <c r="W81" s="2"/>
      <c r="X81" s="2"/>
      <c r="Y81" s="2"/>
      <c r="Z81" s="2"/>
      <c r="AA81" s="3"/>
    </row>
    <row r="82" spans="2:27" ht="15.75" customHeight="1">
      <c r="B82" s="2"/>
      <c r="C82" s="3"/>
      <c r="D82" s="2"/>
      <c r="E82" s="2"/>
      <c r="F82" s="75"/>
      <c r="G82" s="15"/>
      <c r="I82" s="71"/>
      <c r="J82" s="3"/>
      <c r="K82" s="16"/>
      <c r="L82" s="17"/>
      <c r="O82" s="71"/>
      <c r="P82" s="3"/>
      <c r="Q82" s="2"/>
      <c r="R82" s="71"/>
      <c r="S82" s="2"/>
      <c r="T82" s="3"/>
      <c r="U82" s="2"/>
      <c r="V82" s="71"/>
      <c r="W82" s="2"/>
      <c r="X82" s="2"/>
      <c r="Y82" s="2"/>
      <c r="Z82" s="2"/>
      <c r="AA82" s="3"/>
    </row>
    <row r="83" spans="2:27" ht="15.75" customHeight="1">
      <c r="B83" s="2"/>
      <c r="C83" s="3"/>
      <c r="D83" s="2"/>
      <c r="E83" s="2"/>
      <c r="F83" s="75"/>
      <c r="G83" s="15"/>
      <c r="I83" s="71"/>
      <c r="J83" s="3"/>
      <c r="K83" s="16"/>
      <c r="L83" s="17"/>
      <c r="O83" s="71"/>
      <c r="P83" s="3"/>
      <c r="Q83" s="2"/>
      <c r="R83" s="71"/>
      <c r="S83" s="2"/>
      <c r="T83" s="3"/>
      <c r="U83" s="2"/>
      <c r="V83" s="71"/>
      <c r="W83" s="2"/>
      <c r="X83" s="2"/>
      <c r="Y83" s="2"/>
      <c r="Z83" s="2"/>
      <c r="AA83" s="3"/>
    </row>
    <row r="84" spans="2:27" ht="15.75" customHeight="1">
      <c r="B84" s="2"/>
      <c r="C84" s="3"/>
      <c r="D84" s="2"/>
      <c r="E84" s="2"/>
      <c r="F84" s="75"/>
      <c r="G84" s="15"/>
      <c r="I84" s="71"/>
      <c r="J84" s="3"/>
      <c r="K84" s="16"/>
      <c r="L84" s="17"/>
      <c r="O84" s="71"/>
      <c r="P84" s="3"/>
      <c r="Q84" s="2"/>
      <c r="R84" s="71"/>
      <c r="S84" s="2"/>
      <c r="T84" s="3"/>
      <c r="U84" s="2"/>
      <c r="V84" s="71"/>
      <c r="W84" s="2"/>
      <c r="X84" s="2"/>
      <c r="Y84" s="2"/>
      <c r="Z84" s="2"/>
      <c r="AA84" s="3"/>
    </row>
    <row r="85" spans="2:27" ht="15.75" customHeight="1">
      <c r="B85" s="2"/>
      <c r="C85" s="3"/>
      <c r="D85" s="2"/>
      <c r="E85" s="2"/>
      <c r="F85" s="75"/>
      <c r="G85" s="15"/>
      <c r="I85" s="71"/>
      <c r="J85" s="3"/>
      <c r="K85" s="16"/>
      <c r="L85" s="17"/>
      <c r="O85" s="71"/>
      <c r="P85" s="3"/>
      <c r="Q85" s="2"/>
      <c r="R85" s="71"/>
      <c r="S85" s="2"/>
      <c r="T85" s="3"/>
      <c r="U85" s="2"/>
      <c r="V85" s="71"/>
      <c r="W85" s="2"/>
      <c r="X85" s="2"/>
      <c r="Y85" s="2"/>
      <c r="Z85" s="2"/>
      <c r="AA85" s="3"/>
    </row>
    <row r="86" spans="2:27" ht="15.75" customHeight="1">
      <c r="B86" s="2"/>
      <c r="C86" s="3"/>
      <c r="D86" s="2"/>
      <c r="E86" s="2"/>
      <c r="F86" s="75"/>
      <c r="G86" s="15"/>
      <c r="I86" s="71"/>
      <c r="J86" s="3"/>
      <c r="K86" s="16"/>
      <c r="L86" s="17"/>
      <c r="O86" s="71"/>
      <c r="P86" s="3"/>
      <c r="Q86" s="2"/>
      <c r="R86" s="71"/>
      <c r="S86" s="2"/>
      <c r="T86" s="3"/>
      <c r="U86" s="2"/>
      <c r="V86" s="71"/>
      <c r="W86" s="2"/>
      <c r="X86" s="2"/>
      <c r="Y86" s="2"/>
      <c r="Z86" s="2"/>
      <c r="AA86" s="3"/>
    </row>
    <row r="87" spans="2:27" ht="15.75" customHeight="1">
      <c r="B87" s="2"/>
      <c r="C87" s="3"/>
      <c r="D87" s="2"/>
      <c r="E87" s="2"/>
      <c r="F87" s="75"/>
      <c r="G87" s="15"/>
      <c r="I87" s="71"/>
      <c r="J87" s="3"/>
      <c r="K87" s="16"/>
      <c r="L87" s="17"/>
      <c r="O87" s="71"/>
      <c r="P87" s="3"/>
      <c r="Q87" s="2"/>
      <c r="R87" s="71"/>
      <c r="S87" s="2"/>
      <c r="T87" s="3"/>
      <c r="U87" s="2"/>
      <c r="V87" s="71"/>
      <c r="W87" s="2"/>
      <c r="X87" s="2"/>
      <c r="Y87" s="2"/>
      <c r="Z87" s="2"/>
      <c r="AA87" s="3"/>
    </row>
    <row r="88" spans="2:27" ht="15.75" customHeight="1">
      <c r="B88" s="2"/>
      <c r="C88" s="3"/>
      <c r="D88" s="2"/>
      <c r="E88" s="2"/>
      <c r="F88" s="75"/>
      <c r="G88" s="15"/>
      <c r="I88" s="71"/>
      <c r="J88" s="3"/>
      <c r="K88" s="16"/>
      <c r="L88" s="17"/>
      <c r="O88" s="71"/>
      <c r="P88" s="3"/>
      <c r="Q88" s="2"/>
      <c r="R88" s="71"/>
      <c r="S88" s="2"/>
      <c r="T88" s="3"/>
      <c r="U88" s="2"/>
      <c r="V88" s="71"/>
      <c r="W88" s="2"/>
      <c r="X88" s="2"/>
      <c r="Y88" s="2"/>
      <c r="Z88" s="2"/>
      <c r="AA88" s="3"/>
    </row>
    <row r="89" spans="2:27" ht="15.75" customHeight="1">
      <c r="B89" s="2"/>
      <c r="C89" s="3"/>
      <c r="D89" s="2"/>
      <c r="E89" s="2"/>
      <c r="F89" s="75"/>
      <c r="G89" s="15"/>
      <c r="I89" s="71"/>
      <c r="J89" s="3"/>
      <c r="K89" s="16"/>
      <c r="L89" s="17"/>
      <c r="O89" s="71"/>
      <c r="P89" s="3"/>
      <c r="Q89" s="2"/>
      <c r="R89" s="71"/>
      <c r="S89" s="2"/>
      <c r="T89" s="3"/>
      <c r="U89" s="2"/>
      <c r="V89" s="71"/>
      <c r="W89" s="2"/>
      <c r="X89" s="2"/>
      <c r="Y89" s="2"/>
      <c r="Z89" s="2"/>
      <c r="AA89" s="3"/>
    </row>
    <row r="90" spans="2:27" ht="15.75" customHeight="1">
      <c r="B90" s="2"/>
      <c r="C90" s="3"/>
      <c r="D90" s="2"/>
      <c r="E90" s="2"/>
      <c r="F90" s="75"/>
      <c r="G90" s="15"/>
      <c r="I90" s="71"/>
      <c r="J90" s="3"/>
      <c r="K90" s="16"/>
      <c r="L90" s="17"/>
      <c r="O90" s="71"/>
      <c r="P90" s="3"/>
      <c r="Q90" s="2"/>
      <c r="R90" s="71"/>
      <c r="S90" s="2"/>
      <c r="T90" s="3"/>
      <c r="U90" s="2"/>
      <c r="V90" s="71"/>
      <c r="W90" s="2"/>
      <c r="X90" s="2"/>
      <c r="Y90" s="2"/>
      <c r="Z90" s="2"/>
      <c r="AA90" s="3"/>
    </row>
    <row r="91" spans="2:27" ht="15.75" customHeight="1">
      <c r="B91" s="2"/>
      <c r="C91" s="3"/>
      <c r="D91" s="2"/>
      <c r="E91" s="2"/>
      <c r="F91" s="75"/>
      <c r="G91" s="15"/>
      <c r="I91" s="71"/>
      <c r="J91" s="3"/>
      <c r="K91" s="16"/>
      <c r="L91" s="17"/>
      <c r="O91" s="71"/>
      <c r="P91" s="3"/>
      <c r="Q91" s="2"/>
      <c r="R91" s="71"/>
      <c r="S91" s="2"/>
      <c r="T91" s="3"/>
      <c r="U91" s="2"/>
      <c r="V91" s="71"/>
      <c r="W91" s="2"/>
      <c r="X91" s="2"/>
      <c r="Y91" s="2"/>
      <c r="Z91" s="2"/>
      <c r="AA91" s="3"/>
    </row>
    <row r="92" spans="2:27" ht="15.75" customHeight="1">
      <c r="B92" s="2"/>
      <c r="C92" s="3"/>
      <c r="D92" s="2"/>
      <c r="E92" s="2"/>
      <c r="F92" s="75"/>
      <c r="G92" s="15"/>
      <c r="I92" s="71"/>
      <c r="J92" s="3"/>
      <c r="K92" s="16"/>
      <c r="L92" s="17"/>
      <c r="O92" s="71"/>
      <c r="P92" s="3"/>
      <c r="Q92" s="2"/>
      <c r="R92" s="71"/>
      <c r="S92" s="2"/>
      <c r="T92" s="3"/>
      <c r="U92" s="2"/>
      <c r="V92" s="71"/>
      <c r="W92" s="2"/>
      <c r="X92" s="2"/>
      <c r="Y92" s="2"/>
      <c r="Z92" s="2"/>
      <c r="AA92" s="3"/>
    </row>
    <row r="93" spans="2:27" ht="15.75" customHeight="1">
      <c r="B93" s="2"/>
      <c r="C93" s="3"/>
      <c r="D93" s="2"/>
      <c r="E93" s="2"/>
      <c r="F93" s="75"/>
      <c r="G93" s="15"/>
      <c r="I93" s="71"/>
      <c r="J93" s="3"/>
      <c r="K93" s="16"/>
      <c r="L93" s="17"/>
      <c r="O93" s="71"/>
      <c r="P93" s="3"/>
      <c r="Q93" s="2"/>
      <c r="R93" s="71"/>
      <c r="S93" s="2"/>
      <c r="T93" s="3"/>
      <c r="U93" s="2"/>
      <c r="V93" s="71"/>
      <c r="W93" s="2"/>
      <c r="X93" s="2"/>
      <c r="Y93" s="2"/>
      <c r="Z93" s="2"/>
      <c r="AA93" s="3"/>
    </row>
    <row r="94" spans="2:27" ht="15.75" customHeight="1">
      <c r="B94" s="2"/>
      <c r="C94" s="3"/>
      <c r="D94" s="2"/>
      <c r="E94" s="2"/>
      <c r="F94" s="75"/>
      <c r="G94" s="15"/>
      <c r="I94" s="71"/>
      <c r="J94" s="3"/>
      <c r="K94" s="16"/>
      <c r="L94" s="17"/>
      <c r="O94" s="71"/>
      <c r="P94" s="3"/>
      <c r="Q94" s="2"/>
      <c r="R94" s="71"/>
      <c r="S94" s="2"/>
      <c r="T94" s="3"/>
      <c r="U94" s="2"/>
      <c r="V94" s="71"/>
      <c r="W94" s="2"/>
      <c r="X94" s="2"/>
      <c r="Y94" s="2"/>
      <c r="Z94" s="2"/>
      <c r="AA94" s="3"/>
    </row>
    <row r="95" spans="2:27" ht="15.75" customHeight="1">
      <c r="B95" s="2"/>
      <c r="C95" s="3"/>
      <c r="D95" s="2"/>
      <c r="E95" s="2"/>
      <c r="F95" s="75"/>
      <c r="G95" s="15"/>
      <c r="I95" s="71"/>
      <c r="J95" s="3"/>
      <c r="K95" s="16"/>
      <c r="L95" s="17"/>
      <c r="O95" s="71"/>
      <c r="P95" s="3"/>
      <c r="Q95" s="2"/>
      <c r="R95" s="71"/>
      <c r="S95" s="2"/>
      <c r="T95" s="3"/>
      <c r="U95" s="2"/>
      <c r="V95" s="71"/>
      <c r="W95" s="2"/>
      <c r="X95" s="2"/>
      <c r="Y95" s="2"/>
      <c r="Z95" s="2"/>
      <c r="AA95" s="3"/>
    </row>
    <row r="96" spans="2:27" ht="15.75" customHeight="1">
      <c r="B96" s="2"/>
      <c r="C96" s="3"/>
      <c r="D96" s="2"/>
      <c r="E96" s="2"/>
      <c r="F96" s="75"/>
      <c r="G96" s="15"/>
      <c r="I96" s="71"/>
      <c r="J96" s="3"/>
      <c r="K96" s="16"/>
      <c r="L96" s="17"/>
      <c r="O96" s="71"/>
      <c r="P96" s="3"/>
      <c r="Q96" s="2"/>
      <c r="R96" s="71"/>
      <c r="S96" s="2"/>
      <c r="T96" s="3"/>
      <c r="U96" s="2"/>
      <c r="V96" s="71"/>
      <c r="W96" s="2"/>
      <c r="X96" s="2"/>
      <c r="Y96" s="2"/>
      <c r="Z96" s="2"/>
      <c r="AA96" s="3"/>
    </row>
    <row r="97" spans="2:27" ht="15.75" customHeight="1">
      <c r="B97" s="2"/>
      <c r="C97" s="3"/>
      <c r="D97" s="2"/>
      <c r="E97" s="2"/>
      <c r="F97" s="75"/>
      <c r="G97" s="15"/>
      <c r="I97" s="71"/>
      <c r="J97" s="3"/>
      <c r="K97" s="16"/>
      <c r="L97" s="17"/>
      <c r="O97" s="71"/>
      <c r="P97" s="3"/>
      <c r="Q97" s="2"/>
      <c r="R97" s="71"/>
      <c r="S97" s="2"/>
      <c r="T97" s="3"/>
      <c r="U97" s="2"/>
      <c r="V97" s="71"/>
      <c r="W97" s="2"/>
      <c r="X97" s="2"/>
      <c r="Y97" s="2"/>
      <c r="Z97" s="2"/>
      <c r="AA97" s="3"/>
    </row>
    <row r="98" spans="2:27" ht="15.75" customHeight="1">
      <c r="B98" s="2"/>
      <c r="C98" s="3"/>
      <c r="D98" s="2"/>
      <c r="E98" s="2"/>
      <c r="F98" s="75"/>
      <c r="G98" s="15"/>
      <c r="I98" s="71"/>
      <c r="J98" s="3"/>
      <c r="K98" s="16"/>
      <c r="L98" s="17"/>
      <c r="O98" s="71"/>
      <c r="P98" s="3"/>
      <c r="Q98" s="2"/>
      <c r="R98" s="71"/>
      <c r="S98" s="2"/>
      <c r="T98" s="3"/>
      <c r="U98" s="2"/>
      <c r="V98" s="71"/>
      <c r="W98" s="2"/>
      <c r="X98" s="2"/>
      <c r="Y98" s="2"/>
      <c r="Z98" s="2"/>
      <c r="AA98" s="3"/>
    </row>
    <row r="99" spans="2:27" ht="15.75" customHeight="1">
      <c r="B99" s="2"/>
      <c r="C99" s="3"/>
      <c r="D99" s="2"/>
      <c r="E99" s="2"/>
      <c r="F99" s="75"/>
      <c r="G99" s="15"/>
      <c r="I99" s="71"/>
      <c r="J99" s="3"/>
      <c r="K99" s="16"/>
      <c r="L99" s="17"/>
      <c r="O99" s="71"/>
      <c r="P99" s="3"/>
      <c r="Q99" s="2"/>
      <c r="R99" s="71"/>
      <c r="S99" s="2"/>
      <c r="T99" s="3"/>
      <c r="U99" s="2"/>
      <c r="V99" s="71"/>
      <c r="W99" s="2"/>
      <c r="X99" s="2"/>
      <c r="Y99" s="2"/>
      <c r="Z99" s="2"/>
      <c r="AA99" s="3"/>
    </row>
    <row r="100" spans="2:27" ht="15.75" customHeight="1">
      <c r="B100" s="2"/>
      <c r="C100" s="3"/>
      <c r="D100" s="2"/>
      <c r="E100" s="2"/>
      <c r="F100" s="75"/>
      <c r="G100" s="15"/>
      <c r="I100" s="71"/>
      <c r="J100" s="3"/>
      <c r="K100" s="16"/>
      <c r="L100" s="17"/>
      <c r="O100" s="71"/>
      <c r="P100" s="3"/>
      <c r="Q100" s="2"/>
      <c r="R100" s="71"/>
      <c r="S100" s="2"/>
      <c r="T100" s="3"/>
      <c r="U100" s="2"/>
      <c r="V100" s="71"/>
      <c r="W100" s="2"/>
      <c r="X100" s="2"/>
      <c r="Y100" s="2"/>
      <c r="Z100" s="2"/>
      <c r="AA100" s="3"/>
    </row>
    <row r="101" spans="2:27" ht="15.75" customHeight="1">
      <c r="B101" s="2"/>
      <c r="C101" s="3"/>
      <c r="D101" s="2"/>
      <c r="E101" s="2"/>
      <c r="F101" s="75"/>
      <c r="G101" s="15"/>
      <c r="I101" s="71"/>
      <c r="J101" s="3"/>
      <c r="K101" s="16"/>
      <c r="L101" s="17"/>
      <c r="O101" s="71"/>
      <c r="P101" s="3"/>
      <c r="Q101" s="2"/>
      <c r="R101" s="71"/>
      <c r="S101" s="2"/>
      <c r="T101" s="3"/>
      <c r="U101" s="2"/>
      <c r="V101" s="71"/>
      <c r="W101" s="2"/>
      <c r="X101" s="2"/>
      <c r="Y101" s="2"/>
      <c r="Z101" s="2"/>
      <c r="AA101" s="3"/>
    </row>
    <row r="102" spans="2:27" ht="15.75" customHeight="1">
      <c r="B102" s="2"/>
      <c r="C102" s="3"/>
      <c r="D102" s="2"/>
      <c r="E102" s="2"/>
      <c r="F102" s="75"/>
      <c r="G102" s="15"/>
      <c r="I102" s="71"/>
      <c r="J102" s="3"/>
      <c r="K102" s="16"/>
      <c r="L102" s="17"/>
      <c r="O102" s="71"/>
      <c r="P102" s="3"/>
      <c r="Q102" s="2"/>
      <c r="R102" s="71"/>
      <c r="S102" s="2"/>
      <c r="T102" s="3"/>
      <c r="U102" s="2"/>
      <c r="V102" s="71"/>
      <c r="W102" s="2"/>
      <c r="X102" s="2"/>
      <c r="Y102" s="2"/>
      <c r="Z102" s="2"/>
      <c r="AA102" s="3"/>
    </row>
    <row r="103" spans="2:27" ht="15.75" customHeight="1">
      <c r="B103" s="2"/>
      <c r="C103" s="3"/>
      <c r="D103" s="2"/>
      <c r="E103" s="2"/>
      <c r="F103" s="75"/>
      <c r="G103" s="15"/>
      <c r="I103" s="71"/>
      <c r="J103" s="3"/>
      <c r="K103" s="16"/>
      <c r="L103" s="17"/>
      <c r="O103" s="71"/>
      <c r="P103" s="3"/>
      <c r="Q103" s="2"/>
      <c r="R103" s="71"/>
      <c r="S103" s="2"/>
      <c r="T103" s="3"/>
      <c r="U103" s="2"/>
      <c r="V103" s="71"/>
      <c r="W103" s="2"/>
      <c r="X103" s="2"/>
      <c r="Y103" s="2"/>
      <c r="Z103" s="2"/>
      <c r="AA103" s="3"/>
    </row>
    <row r="104" spans="2:27" ht="15.75" customHeight="1">
      <c r="B104" s="2"/>
      <c r="C104" s="3"/>
      <c r="D104" s="2"/>
      <c r="E104" s="2"/>
      <c r="F104" s="75"/>
      <c r="G104" s="15"/>
      <c r="I104" s="71"/>
      <c r="J104" s="3"/>
      <c r="K104" s="16"/>
      <c r="L104" s="17"/>
      <c r="O104" s="71"/>
      <c r="P104" s="3"/>
      <c r="Q104" s="2"/>
      <c r="R104" s="71"/>
      <c r="S104" s="2"/>
      <c r="T104" s="3"/>
      <c r="U104" s="2"/>
      <c r="V104" s="71"/>
      <c r="W104" s="2"/>
      <c r="X104" s="2"/>
      <c r="Y104" s="2"/>
      <c r="Z104" s="2"/>
      <c r="AA104" s="3"/>
    </row>
    <row r="105" spans="2:27" ht="15.75" customHeight="1">
      <c r="B105" s="2"/>
      <c r="C105" s="3"/>
      <c r="D105" s="2"/>
      <c r="E105" s="2"/>
      <c r="F105" s="75"/>
      <c r="G105" s="15"/>
      <c r="I105" s="71"/>
      <c r="J105" s="3"/>
      <c r="K105" s="16"/>
      <c r="L105" s="17"/>
      <c r="O105" s="71"/>
      <c r="P105" s="3"/>
      <c r="Q105" s="2"/>
      <c r="R105" s="71"/>
      <c r="S105" s="2"/>
      <c r="T105" s="3"/>
      <c r="U105" s="2"/>
      <c r="V105" s="71"/>
      <c r="W105" s="2"/>
      <c r="X105" s="2"/>
      <c r="Y105" s="2"/>
      <c r="Z105" s="2"/>
      <c r="AA105" s="3"/>
    </row>
    <row r="106" spans="2:27" ht="15.75" customHeight="1">
      <c r="B106" s="2"/>
      <c r="C106" s="3"/>
      <c r="D106" s="2"/>
      <c r="E106" s="2"/>
      <c r="F106" s="75"/>
      <c r="G106" s="15"/>
      <c r="I106" s="71"/>
      <c r="J106" s="3"/>
      <c r="K106" s="16"/>
      <c r="L106" s="17"/>
      <c r="O106" s="71"/>
      <c r="P106" s="3"/>
      <c r="Q106" s="2"/>
      <c r="R106" s="71"/>
      <c r="S106" s="2"/>
      <c r="T106" s="3"/>
      <c r="U106" s="2"/>
      <c r="V106" s="71"/>
      <c r="W106" s="2"/>
      <c r="X106" s="2"/>
      <c r="Y106" s="2"/>
      <c r="Z106" s="2"/>
      <c r="AA106" s="3"/>
    </row>
    <row r="107" spans="2:27" ht="15.75" customHeight="1">
      <c r="B107" s="2"/>
      <c r="C107" s="3"/>
      <c r="D107" s="2"/>
      <c r="E107" s="2"/>
      <c r="F107" s="75"/>
      <c r="G107" s="15"/>
      <c r="I107" s="71"/>
      <c r="J107" s="3"/>
      <c r="K107" s="16"/>
      <c r="L107" s="17"/>
      <c r="O107" s="71"/>
      <c r="P107" s="3"/>
      <c r="Q107" s="2"/>
      <c r="R107" s="71"/>
      <c r="S107" s="2"/>
      <c r="T107" s="3"/>
      <c r="U107" s="2"/>
      <c r="V107" s="71"/>
      <c r="W107" s="2"/>
      <c r="X107" s="2"/>
      <c r="Y107" s="2"/>
      <c r="Z107" s="2"/>
      <c r="AA107" s="3"/>
    </row>
    <row r="108" spans="2:27" ht="15.75" customHeight="1">
      <c r="B108" s="2"/>
      <c r="C108" s="3"/>
      <c r="D108" s="2"/>
      <c r="E108" s="2"/>
      <c r="F108" s="75"/>
      <c r="G108" s="15"/>
      <c r="I108" s="71"/>
      <c r="J108" s="3"/>
      <c r="K108" s="16"/>
      <c r="L108" s="17"/>
      <c r="O108" s="71"/>
      <c r="P108" s="3"/>
      <c r="Q108" s="2"/>
      <c r="R108" s="71"/>
      <c r="S108" s="2"/>
      <c r="T108" s="3"/>
      <c r="U108" s="2"/>
      <c r="V108" s="71"/>
      <c r="W108" s="2"/>
      <c r="X108" s="2"/>
      <c r="Y108" s="2"/>
      <c r="Z108" s="2"/>
      <c r="AA108" s="3"/>
    </row>
    <row r="109" spans="2:27" ht="15.75" customHeight="1">
      <c r="B109" s="2"/>
      <c r="C109" s="3"/>
      <c r="D109" s="2"/>
      <c r="E109" s="2"/>
      <c r="F109" s="75"/>
      <c r="G109" s="15"/>
      <c r="I109" s="71"/>
      <c r="J109" s="3"/>
      <c r="K109" s="16"/>
      <c r="L109" s="17"/>
      <c r="O109" s="71"/>
      <c r="P109" s="3"/>
      <c r="Q109" s="2"/>
      <c r="R109" s="71"/>
      <c r="S109" s="2"/>
      <c r="T109" s="3"/>
      <c r="U109" s="2"/>
      <c r="V109" s="71"/>
      <c r="W109" s="2"/>
      <c r="X109" s="2"/>
      <c r="Y109" s="2"/>
      <c r="Z109" s="2"/>
      <c r="AA109" s="3"/>
    </row>
    <row r="110" spans="2:27" ht="15.75" customHeight="1">
      <c r="B110" s="2"/>
      <c r="C110" s="3"/>
      <c r="D110" s="2"/>
      <c r="E110" s="2"/>
      <c r="F110" s="75"/>
      <c r="G110" s="15"/>
      <c r="I110" s="71"/>
      <c r="J110" s="3"/>
      <c r="K110" s="16"/>
      <c r="L110" s="17"/>
      <c r="O110" s="71"/>
      <c r="P110" s="3"/>
      <c r="Q110" s="2"/>
      <c r="R110" s="71"/>
      <c r="S110" s="2"/>
      <c r="T110" s="3"/>
      <c r="U110" s="2"/>
      <c r="V110" s="71"/>
      <c r="W110" s="2"/>
      <c r="X110" s="2"/>
      <c r="Y110" s="2"/>
      <c r="Z110" s="2"/>
      <c r="AA110" s="3"/>
    </row>
    <row r="111" spans="2:27" ht="15.75" customHeight="1">
      <c r="B111" s="2"/>
      <c r="C111" s="3"/>
      <c r="D111" s="2"/>
      <c r="E111" s="2"/>
      <c r="F111" s="75"/>
      <c r="G111" s="15"/>
      <c r="I111" s="71"/>
      <c r="J111" s="3"/>
      <c r="K111" s="16"/>
      <c r="L111" s="17"/>
      <c r="O111" s="71"/>
      <c r="P111" s="3"/>
      <c r="Q111" s="2"/>
      <c r="R111" s="71"/>
      <c r="S111" s="2"/>
      <c r="T111" s="3"/>
      <c r="U111" s="2"/>
      <c r="V111" s="71"/>
      <c r="W111" s="2"/>
      <c r="X111" s="2"/>
      <c r="Y111" s="2"/>
      <c r="Z111" s="2"/>
      <c r="AA111" s="3"/>
    </row>
    <row r="112" spans="2:27" ht="15.75" customHeight="1">
      <c r="B112" s="2"/>
      <c r="C112" s="3"/>
      <c r="D112" s="2"/>
      <c r="E112" s="2"/>
      <c r="F112" s="75"/>
      <c r="G112" s="15"/>
      <c r="I112" s="71"/>
      <c r="J112" s="3"/>
      <c r="K112" s="16"/>
      <c r="L112" s="17"/>
      <c r="O112" s="71"/>
      <c r="P112" s="3"/>
      <c r="Q112" s="2"/>
      <c r="R112" s="71"/>
      <c r="S112" s="2"/>
      <c r="T112" s="3"/>
      <c r="U112" s="2"/>
      <c r="V112" s="71"/>
      <c r="W112" s="2"/>
      <c r="X112" s="2"/>
      <c r="Y112" s="2"/>
      <c r="Z112" s="2"/>
      <c r="AA112" s="3"/>
    </row>
    <row r="113" spans="2:27" ht="15.75" customHeight="1">
      <c r="B113" s="2"/>
      <c r="C113" s="3"/>
      <c r="D113" s="2"/>
      <c r="E113" s="2"/>
      <c r="F113" s="75"/>
      <c r="G113" s="15"/>
      <c r="I113" s="71"/>
      <c r="J113" s="3"/>
      <c r="K113" s="16"/>
      <c r="L113" s="17"/>
      <c r="O113" s="71"/>
      <c r="P113" s="3"/>
      <c r="Q113" s="2"/>
      <c r="R113" s="71"/>
      <c r="S113" s="2"/>
      <c r="T113" s="3"/>
      <c r="U113" s="2"/>
      <c r="V113" s="71"/>
      <c r="W113" s="2"/>
      <c r="X113" s="2"/>
      <c r="Y113" s="2"/>
      <c r="Z113" s="2"/>
      <c r="AA113" s="3"/>
    </row>
    <row r="114" spans="2:27" ht="15.75" customHeight="1">
      <c r="B114" s="2"/>
      <c r="C114" s="3"/>
      <c r="D114" s="2"/>
      <c r="E114" s="2"/>
      <c r="F114" s="75"/>
      <c r="G114" s="15"/>
      <c r="I114" s="71"/>
      <c r="J114" s="3"/>
      <c r="K114" s="16"/>
      <c r="L114" s="17"/>
      <c r="O114" s="71"/>
      <c r="P114" s="3"/>
      <c r="Q114" s="2"/>
      <c r="R114" s="71"/>
      <c r="S114" s="2"/>
      <c r="T114" s="3"/>
      <c r="U114" s="2"/>
      <c r="V114" s="71"/>
      <c r="W114" s="2"/>
      <c r="X114" s="2"/>
      <c r="Y114" s="2"/>
      <c r="Z114" s="2"/>
      <c r="AA114" s="3"/>
    </row>
    <row r="115" spans="2:27" ht="15.75" customHeight="1">
      <c r="B115" s="2"/>
      <c r="C115" s="3"/>
      <c r="D115" s="2"/>
      <c r="E115" s="2"/>
      <c r="F115" s="75"/>
      <c r="G115" s="15"/>
      <c r="I115" s="71"/>
      <c r="J115" s="3"/>
      <c r="K115" s="16"/>
      <c r="L115" s="17"/>
      <c r="O115" s="71"/>
      <c r="P115" s="3"/>
      <c r="Q115" s="2"/>
      <c r="R115" s="71"/>
      <c r="S115" s="2"/>
      <c r="T115" s="3"/>
      <c r="U115" s="2"/>
      <c r="V115" s="71"/>
      <c r="W115" s="2"/>
      <c r="X115" s="2"/>
      <c r="Y115" s="2"/>
      <c r="Z115" s="2"/>
      <c r="AA115" s="3"/>
    </row>
    <row r="116" spans="2:27" ht="15.75" customHeight="1">
      <c r="B116" s="2"/>
      <c r="C116" s="3"/>
      <c r="D116" s="2"/>
      <c r="E116" s="2"/>
      <c r="F116" s="75"/>
      <c r="G116" s="15"/>
      <c r="I116" s="71"/>
      <c r="J116" s="3"/>
      <c r="K116" s="16"/>
      <c r="L116" s="17"/>
      <c r="O116" s="71"/>
      <c r="P116" s="3"/>
      <c r="Q116" s="2"/>
      <c r="R116" s="71"/>
      <c r="S116" s="2"/>
      <c r="T116" s="3"/>
      <c r="U116" s="2"/>
      <c r="V116" s="71"/>
      <c r="W116" s="2"/>
      <c r="X116" s="2"/>
      <c r="Y116" s="2"/>
      <c r="Z116" s="2"/>
      <c r="AA116" s="3"/>
    </row>
    <row r="117" spans="2:27" ht="15.75" customHeight="1">
      <c r="B117" s="2"/>
      <c r="C117" s="3"/>
      <c r="D117" s="2"/>
      <c r="E117" s="2"/>
      <c r="F117" s="75"/>
      <c r="G117" s="15"/>
      <c r="I117" s="71"/>
      <c r="J117" s="3"/>
      <c r="K117" s="16"/>
      <c r="L117" s="17"/>
      <c r="O117" s="71"/>
      <c r="P117" s="3"/>
      <c r="Q117" s="2"/>
      <c r="R117" s="71"/>
      <c r="S117" s="2"/>
      <c r="T117" s="3"/>
      <c r="U117" s="2"/>
      <c r="V117" s="71"/>
      <c r="W117" s="2"/>
      <c r="X117" s="2"/>
      <c r="Y117" s="2"/>
      <c r="Z117" s="2"/>
      <c r="AA117" s="3"/>
    </row>
    <row r="118" spans="2:27" ht="15.75" customHeight="1">
      <c r="B118" s="2"/>
      <c r="C118" s="3"/>
      <c r="D118" s="2"/>
      <c r="E118" s="2"/>
      <c r="F118" s="75"/>
      <c r="G118" s="15"/>
      <c r="I118" s="71"/>
      <c r="J118" s="3"/>
      <c r="K118" s="16"/>
      <c r="L118" s="17"/>
      <c r="O118" s="71"/>
      <c r="P118" s="3"/>
      <c r="Q118" s="2"/>
      <c r="R118" s="71"/>
      <c r="S118" s="2"/>
      <c r="T118" s="3"/>
      <c r="U118" s="2"/>
      <c r="V118" s="71"/>
      <c r="W118" s="2"/>
      <c r="X118" s="2"/>
      <c r="Y118" s="2"/>
      <c r="Z118" s="2"/>
      <c r="AA118" s="3"/>
    </row>
    <row r="119" spans="2:27" ht="15.75" customHeight="1">
      <c r="B119" s="2"/>
      <c r="C119" s="3"/>
      <c r="D119" s="2"/>
      <c r="E119" s="2"/>
      <c r="F119" s="75"/>
      <c r="G119" s="15"/>
      <c r="I119" s="71"/>
      <c r="J119" s="3"/>
      <c r="K119" s="16"/>
      <c r="L119" s="17"/>
      <c r="O119" s="71"/>
      <c r="P119" s="3"/>
      <c r="Q119" s="2"/>
      <c r="R119" s="71"/>
      <c r="S119" s="2"/>
      <c r="T119" s="3"/>
      <c r="U119" s="2"/>
      <c r="V119" s="71"/>
      <c r="W119" s="2"/>
      <c r="X119" s="2"/>
      <c r="Y119" s="2"/>
      <c r="Z119" s="2"/>
      <c r="AA119" s="3"/>
    </row>
    <row r="120" spans="2:27" ht="15.75" customHeight="1">
      <c r="B120" s="2"/>
      <c r="C120" s="3"/>
      <c r="D120" s="2"/>
      <c r="E120" s="2"/>
      <c r="F120" s="75"/>
      <c r="G120" s="15"/>
      <c r="I120" s="71"/>
      <c r="J120" s="3"/>
      <c r="K120" s="16"/>
      <c r="L120" s="17"/>
      <c r="O120" s="71"/>
      <c r="P120" s="3"/>
      <c r="Q120" s="2"/>
      <c r="R120" s="71"/>
      <c r="S120" s="2"/>
      <c r="T120" s="3"/>
      <c r="U120" s="2"/>
      <c r="V120" s="71"/>
      <c r="W120" s="2"/>
      <c r="X120" s="2"/>
      <c r="Y120" s="2"/>
      <c r="Z120" s="2"/>
      <c r="AA120" s="3"/>
    </row>
    <row r="121" spans="2:27" ht="15.75" customHeight="1">
      <c r="B121" s="2"/>
      <c r="C121" s="3"/>
      <c r="D121" s="2"/>
      <c r="E121" s="2"/>
      <c r="F121" s="75"/>
      <c r="G121" s="15"/>
      <c r="I121" s="71"/>
      <c r="J121" s="3"/>
      <c r="K121" s="16"/>
      <c r="L121" s="17"/>
      <c r="O121" s="71"/>
      <c r="P121" s="3"/>
      <c r="Q121" s="2"/>
      <c r="R121" s="71"/>
      <c r="S121" s="2"/>
      <c r="T121" s="3"/>
      <c r="U121" s="2"/>
      <c r="V121" s="71"/>
      <c r="W121" s="2"/>
      <c r="X121" s="2"/>
      <c r="Y121" s="2"/>
      <c r="Z121" s="2"/>
      <c r="AA121" s="3"/>
    </row>
    <row r="122" spans="2:27" ht="15.75" customHeight="1">
      <c r="B122" s="2"/>
      <c r="C122" s="3"/>
      <c r="D122" s="2"/>
      <c r="E122" s="2"/>
      <c r="F122" s="75"/>
      <c r="G122" s="15"/>
      <c r="I122" s="71"/>
      <c r="J122" s="3"/>
      <c r="K122" s="16"/>
      <c r="L122" s="17"/>
      <c r="O122" s="71"/>
      <c r="P122" s="3"/>
      <c r="Q122" s="2"/>
      <c r="R122" s="71"/>
      <c r="S122" s="2"/>
      <c r="T122" s="3"/>
      <c r="U122" s="2"/>
      <c r="V122" s="71"/>
      <c r="W122" s="2"/>
      <c r="X122" s="2"/>
      <c r="Y122" s="2"/>
      <c r="Z122" s="2"/>
      <c r="AA122" s="3"/>
    </row>
    <row r="123" spans="2:27" ht="15.75" customHeight="1">
      <c r="B123" s="2"/>
      <c r="C123" s="3"/>
      <c r="D123" s="2"/>
      <c r="E123" s="2"/>
      <c r="F123" s="75"/>
      <c r="G123" s="15"/>
      <c r="I123" s="71"/>
      <c r="J123" s="3"/>
      <c r="K123" s="16"/>
      <c r="L123" s="17"/>
      <c r="O123" s="71"/>
      <c r="P123" s="3"/>
      <c r="Q123" s="2"/>
      <c r="R123" s="71"/>
      <c r="S123" s="2"/>
      <c r="T123" s="3"/>
      <c r="U123" s="2"/>
      <c r="V123" s="71"/>
      <c r="W123" s="2"/>
      <c r="X123" s="2"/>
      <c r="Y123" s="2"/>
      <c r="Z123" s="2"/>
      <c r="AA123" s="3"/>
    </row>
    <row r="124" spans="2:27" ht="15.75" customHeight="1">
      <c r="B124" s="2"/>
      <c r="C124" s="3"/>
      <c r="D124" s="2"/>
      <c r="E124" s="2"/>
      <c r="F124" s="75"/>
      <c r="G124" s="15"/>
      <c r="I124" s="71"/>
      <c r="J124" s="3"/>
      <c r="K124" s="16"/>
      <c r="L124" s="17"/>
      <c r="O124" s="71"/>
      <c r="P124" s="3"/>
      <c r="Q124" s="2"/>
      <c r="R124" s="71"/>
      <c r="S124" s="2"/>
      <c r="T124" s="3"/>
      <c r="U124" s="2"/>
      <c r="V124" s="71"/>
      <c r="W124" s="2"/>
      <c r="X124" s="2"/>
      <c r="Y124" s="2"/>
      <c r="Z124" s="2"/>
      <c r="AA124" s="3"/>
    </row>
    <row r="125" spans="2:27" ht="15.75" customHeight="1">
      <c r="B125" s="2"/>
      <c r="C125" s="3"/>
      <c r="D125" s="2"/>
      <c r="E125" s="2"/>
      <c r="F125" s="75"/>
      <c r="G125" s="15"/>
      <c r="I125" s="71"/>
      <c r="J125" s="3"/>
      <c r="K125" s="16"/>
      <c r="L125" s="17"/>
      <c r="O125" s="71"/>
      <c r="P125" s="3"/>
      <c r="Q125" s="2"/>
      <c r="R125" s="71"/>
      <c r="S125" s="2"/>
      <c r="T125" s="3"/>
      <c r="U125" s="2"/>
      <c r="V125" s="71"/>
      <c r="W125" s="2"/>
      <c r="X125" s="2"/>
      <c r="Y125" s="2"/>
      <c r="Z125" s="2"/>
      <c r="AA125" s="3"/>
    </row>
    <row r="126" spans="2:27" ht="15.75" customHeight="1">
      <c r="B126" s="2"/>
      <c r="C126" s="3"/>
      <c r="D126" s="2"/>
      <c r="E126" s="2"/>
      <c r="F126" s="75"/>
      <c r="G126" s="15"/>
      <c r="I126" s="71"/>
      <c r="J126" s="3"/>
      <c r="K126" s="16"/>
      <c r="L126" s="17"/>
      <c r="O126" s="71"/>
      <c r="P126" s="3"/>
      <c r="Q126" s="2"/>
      <c r="R126" s="71"/>
      <c r="S126" s="2"/>
      <c r="T126" s="3"/>
      <c r="U126" s="2"/>
      <c r="V126" s="71"/>
      <c r="W126" s="2"/>
      <c r="X126" s="2"/>
      <c r="Y126" s="2"/>
      <c r="Z126" s="2"/>
      <c r="AA126" s="3"/>
    </row>
    <row r="127" spans="2:27" ht="15.75" customHeight="1">
      <c r="B127" s="2"/>
      <c r="C127" s="3"/>
      <c r="D127" s="2"/>
      <c r="E127" s="2"/>
      <c r="F127" s="75"/>
      <c r="G127" s="15"/>
      <c r="I127" s="71"/>
      <c r="J127" s="3"/>
      <c r="K127" s="16"/>
      <c r="L127" s="17"/>
      <c r="O127" s="71"/>
      <c r="P127" s="3"/>
      <c r="Q127" s="2"/>
      <c r="R127" s="71"/>
      <c r="S127" s="2"/>
      <c r="T127" s="3"/>
      <c r="U127" s="2"/>
      <c r="V127" s="71"/>
      <c r="W127" s="2"/>
      <c r="X127" s="2"/>
      <c r="Y127" s="2"/>
      <c r="Z127" s="2"/>
      <c r="AA127" s="3"/>
    </row>
    <row r="128" spans="2:27" ht="15.75" customHeight="1">
      <c r="B128" s="2"/>
      <c r="C128" s="3"/>
      <c r="D128" s="2"/>
      <c r="E128" s="2"/>
      <c r="F128" s="75"/>
      <c r="G128" s="15"/>
      <c r="I128" s="71"/>
      <c r="J128" s="3"/>
      <c r="K128" s="16"/>
      <c r="L128" s="17"/>
      <c r="O128" s="71"/>
      <c r="P128" s="3"/>
      <c r="Q128" s="2"/>
      <c r="R128" s="71"/>
      <c r="S128" s="2"/>
      <c r="T128" s="3"/>
      <c r="U128" s="2"/>
      <c r="V128" s="71"/>
      <c r="W128" s="2"/>
      <c r="X128" s="2"/>
      <c r="Y128" s="2"/>
      <c r="Z128" s="2"/>
      <c r="AA128" s="3"/>
    </row>
    <row r="129" spans="2:27" ht="15.75" customHeight="1">
      <c r="B129" s="2"/>
      <c r="C129" s="3"/>
      <c r="D129" s="2"/>
      <c r="E129" s="2"/>
      <c r="F129" s="75"/>
      <c r="G129" s="15"/>
      <c r="I129" s="71"/>
      <c r="J129" s="3"/>
      <c r="K129" s="16"/>
      <c r="L129" s="17"/>
      <c r="O129" s="71"/>
      <c r="P129" s="3"/>
      <c r="Q129" s="2"/>
      <c r="R129" s="71"/>
      <c r="S129" s="2"/>
      <c r="T129" s="3"/>
      <c r="U129" s="2"/>
      <c r="V129" s="71"/>
      <c r="W129" s="2"/>
      <c r="X129" s="2"/>
      <c r="Y129" s="2"/>
      <c r="Z129" s="2"/>
      <c r="AA129" s="3"/>
    </row>
    <row r="130" spans="2:27" ht="15.75" customHeight="1">
      <c r="B130" s="2"/>
      <c r="C130" s="3"/>
      <c r="D130" s="2"/>
      <c r="E130" s="2"/>
      <c r="F130" s="75"/>
      <c r="G130" s="15"/>
      <c r="I130" s="71"/>
      <c r="J130" s="3"/>
      <c r="K130" s="16"/>
      <c r="L130" s="17"/>
      <c r="O130" s="71"/>
      <c r="P130" s="3"/>
      <c r="Q130" s="2"/>
      <c r="R130" s="71"/>
      <c r="S130" s="2"/>
      <c r="T130" s="3"/>
      <c r="U130" s="2"/>
      <c r="V130" s="71"/>
      <c r="W130" s="2"/>
      <c r="X130" s="2"/>
      <c r="Y130" s="2"/>
      <c r="Z130" s="2"/>
      <c r="AA130" s="3"/>
    </row>
    <row r="131" spans="2:27" ht="15.75" customHeight="1">
      <c r="B131" s="2"/>
      <c r="C131" s="3"/>
      <c r="D131" s="2"/>
      <c r="E131" s="2"/>
      <c r="F131" s="75"/>
      <c r="G131" s="15"/>
      <c r="I131" s="71"/>
      <c r="J131" s="3"/>
      <c r="K131" s="16"/>
      <c r="L131" s="17"/>
      <c r="O131" s="71"/>
      <c r="P131" s="3"/>
      <c r="Q131" s="2"/>
      <c r="R131" s="71"/>
      <c r="S131" s="2"/>
      <c r="T131" s="3"/>
      <c r="U131" s="2"/>
      <c r="V131" s="71"/>
      <c r="W131" s="2"/>
      <c r="X131" s="2"/>
      <c r="Y131" s="2"/>
      <c r="Z131" s="2"/>
      <c r="AA131" s="3"/>
    </row>
    <row r="132" spans="2:27" ht="15.75" customHeight="1">
      <c r="B132" s="2"/>
      <c r="C132" s="3"/>
      <c r="D132" s="2"/>
      <c r="E132" s="2"/>
      <c r="F132" s="75"/>
      <c r="G132" s="15"/>
      <c r="I132" s="71"/>
      <c r="J132" s="3"/>
      <c r="K132" s="16"/>
      <c r="L132" s="17"/>
      <c r="O132" s="71"/>
      <c r="P132" s="3"/>
      <c r="Q132" s="2"/>
      <c r="R132" s="71"/>
      <c r="S132" s="2"/>
      <c r="T132" s="3"/>
      <c r="U132" s="2"/>
      <c r="V132" s="71"/>
      <c r="W132" s="2"/>
      <c r="X132" s="2"/>
      <c r="Y132" s="2"/>
      <c r="Z132" s="2"/>
      <c r="AA132" s="3"/>
    </row>
    <row r="133" spans="2:27" ht="15.75" customHeight="1">
      <c r="B133" s="2"/>
      <c r="C133" s="3"/>
      <c r="D133" s="2"/>
      <c r="E133" s="2"/>
      <c r="F133" s="75"/>
      <c r="G133" s="15"/>
      <c r="I133" s="71"/>
      <c r="J133" s="3"/>
      <c r="K133" s="16"/>
      <c r="L133" s="17"/>
      <c r="O133" s="71"/>
      <c r="P133" s="3"/>
      <c r="Q133" s="2"/>
      <c r="R133" s="71"/>
      <c r="S133" s="2"/>
      <c r="T133" s="3"/>
      <c r="U133" s="2"/>
      <c r="V133" s="71"/>
      <c r="W133" s="2"/>
      <c r="X133" s="2"/>
      <c r="Y133" s="2"/>
      <c r="Z133" s="2"/>
      <c r="AA133" s="3"/>
    </row>
    <row r="134" spans="2:27" ht="15.75" customHeight="1">
      <c r="B134" s="2"/>
      <c r="C134" s="3"/>
      <c r="D134" s="2"/>
      <c r="E134" s="2"/>
      <c r="F134" s="75"/>
      <c r="G134" s="15"/>
      <c r="I134" s="71"/>
      <c r="J134" s="3"/>
      <c r="K134" s="16"/>
      <c r="L134" s="17"/>
      <c r="O134" s="71"/>
      <c r="P134" s="3"/>
      <c r="Q134" s="2"/>
      <c r="R134" s="71"/>
      <c r="S134" s="2"/>
      <c r="T134" s="3"/>
      <c r="U134" s="2"/>
      <c r="V134" s="71"/>
      <c r="W134" s="2"/>
      <c r="X134" s="2"/>
      <c r="Y134" s="2"/>
      <c r="Z134" s="2"/>
      <c r="AA134" s="3"/>
    </row>
    <row r="135" spans="2:27" ht="15.75" customHeight="1">
      <c r="B135" s="2"/>
      <c r="C135" s="3"/>
      <c r="D135" s="2"/>
      <c r="E135" s="2"/>
      <c r="F135" s="75"/>
      <c r="G135" s="15"/>
      <c r="I135" s="71"/>
      <c r="J135" s="3"/>
      <c r="K135" s="16"/>
      <c r="L135" s="17"/>
      <c r="O135" s="71"/>
      <c r="P135" s="3"/>
      <c r="Q135" s="2"/>
      <c r="R135" s="71"/>
      <c r="S135" s="2"/>
      <c r="T135" s="3"/>
      <c r="U135" s="2"/>
      <c r="V135" s="71"/>
      <c r="W135" s="2"/>
      <c r="X135" s="2"/>
      <c r="Y135" s="2"/>
      <c r="Z135" s="2"/>
      <c r="AA135" s="3"/>
    </row>
    <row r="136" spans="2:27" ht="15.75" customHeight="1">
      <c r="B136" s="2"/>
      <c r="C136" s="3"/>
      <c r="D136" s="2"/>
      <c r="E136" s="2"/>
      <c r="F136" s="75"/>
      <c r="G136" s="15"/>
      <c r="I136" s="71"/>
      <c r="J136" s="3"/>
      <c r="K136" s="16"/>
      <c r="L136" s="17"/>
      <c r="O136" s="71"/>
      <c r="P136" s="3"/>
      <c r="Q136" s="2"/>
      <c r="R136" s="71"/>
      <c r="S136" s="2"/>
      <c r="T136" s="3"/>
      <c r="U136" s="2"/>
      <c r="V136" s="71"/>
      <c r="W136" s="2"/>
      <c r="X136" s="2"/>
      <c r="Y136" s="2"/>
      <c r="Z136" s="2"/>
      <c r="AA136" s="3"/>
    </row>
    <row r="137" spans="2:27" ht="15.75" customHeight="1">
      <c r="B137" s="2"/>
      <c r="C137" s="3"/>
      <c r="D137" s="2"/>
      <c r="E137" s="2"/>
      <c r="F137" s="75"/>
      <c r="G137" s="15"/>
      <c r="I137" s="71"/>
      <c r="J137" s="3"/>
      <c r="K137" s="16"/>
      <c r="L137" s="17"/>
      <c r="O137" s="71"/>
      <c r="P137" s="3"/>
      <c r="Q137" s="2"/>
      <c r="R137" s="71"/>
      <c r="S137" s="2"/>
      <c r="T137" s="3"/>
      <c r="U137" s="2"/>
      <c r="V137" s="71"/>
      <c r="W137" s="2"/>
      <c r="X137" s="2"/>
      <c r="Y137" s="2"/>
      <c r="Z137" s="2"/>
      <c r="AA137" s="3"/>
    </row>
    <row r="138" spans="2:27" ht="15.75" customHeight="1">
      <c r="B138" s="2"/>
      <c r="C138" s="3"/>
      <c r="D138" s="2"/>
      <c r="E138" s="2"/>
      <c r="F138" s="75"/>
      <c r="G138" s="15"/>
      <c r="I138" s="71"/>
      <c r="J138" s="3"/>
      <c r="K138" s="16"/>
      <c r="L138" s="17"/>
      <c r="O138" s="71"/>
      <c r="P138" s="3"/>
      <c r="Q138" s="2"/>
      <c r="R138" s="71"/>
      <c r="S138" s="2"/>
      <c r="T138" s="3"/>
      <c r="U138" s="2"/>
      <c r="V138" s="71"/>
      <c r="W138" s="2"/>
      <c r="X138" s="2"/>
      <c r="Y138" s="2"/>
      <c r="Z138" s="2"/>
      <c r="AA138" s="3"/>
    </row>
    <row r="139" spans="2:27" ht="15.75" customHeight="1">
      <c r="B139" s="2"/>
      <c r="C139" s="3"/>
      <c r="D139" s="2"/>
      <c r="E139" s="2"/>
      <c r="F139" s="75"/>
      <c r="G139" s="15"/>
      <c r="I139" s="71"/>
      <c r="J139" s="3"/>
      <c r="K139" s="16"/>
      <c r="L139" s="17"/>
      <c r="O139" s="71"/>
      <c r="P139" s="3"/>
      <c r="Q139" s="2"/>
      <c r="R139" s="71"/>
      <c r="S139" s="2"/>
      <c r="T139" s="3"/>
      <c r="U139" s="2"/>
      <c r="V139" s="71"/>
      <c r="W139" s="2"/>
      <c r="X139" s="2"/>
      <c r="Y139" s="2"/>
      <c r="Z139" s="2"/>
      <c r="AA139" s="3"/>
    </row>
    <row r="140" spans="2:27" ht="15.75" customHeight="1">
      <c r="B140" s="2"/>
      <c r="C140" s="3"/>
      <c r="D140" s="2"/>
      <c r="E140" s="2"/>
      <c r="F140" s="75"/>
      <c r="G140" s="15"/>
      <c r="I140" s="71"/>
      <c r="J140" s="3"/>
      <c r="K140" s="16"/>
      <c r="L140" s="17"/>
      <c r="O140" s="71"/>
      <c r="P140" s="3"/>
      <c r="Q140" s="2"/>
      <c r="R140" s="71"/>
      <c r="S140" s="2"/>
      <c r="T140" s="3"/>
      <c r="U140" s="2"/>
      <c r="V140" s="71"/>
      <c r="W140" s="2"/>
      <c r="X140" s="2"/>
      <c r="Y140" s="2"/>
      <c r="Z140" s="2"/>
      <c r="AA140" s="3"/>
    </row>
    <row r="141" spans="2:27" ht="15.75" customHeight="1">
      <c r="B141" s="2"/>
      <c r="C141" s="3"/>
      <c r="D141" s="2"/>
      <c r="E141" s="2"/>
      <c r="F141" s="75"/>
      <c r="G141" s="15"/>
      <c r="I141" s="71"/>
      <c r="J141" s="3"/>
      <c r="K141" s="16"/>
      <c r="L141" s="17"/>
      <c r="O141" s="71"/>
      <c r="P141" s="3"/>
      <c r="Q141" s="2"/>
      <c r="R141" s="71"/>
      <c r="S141" s="2"/>
      <c r="T141" s="3"/>
      <c r="U141" s="2"/>
      <c r="V141" s="71"/>
      <c r="W141" s="2"/>
      <c r="X141" s="2"/>
      <c r="Y141" s="2"/>
      <c r="Z141" s="2"/>
      <c r="AA141" s="3"/>
    </row>
    <row r="142" spans="2:27" ht="15.75" customHeight="1">
      <c r="B142" s="2"/>
      <c r="C142" s="3"/>
      <c r="D142" s="2"/>
      <c r="E142" s="2"/>
      <c r="F142" s="75"/>
      <c r="G142" s="15"/>
      <c r="I142" s="71"/>
      <c r="J142" s="3"/>
      <c r="K142" s="16"/>
      <c r="L142" s="17"/>
      <c r="O142" s="71"/>
      <c r="P142" s="3"/>
      <c r="Q142" s="2"/>
      <c r="R142" s="71"/>
      <c r="S142" s="2"/>
      <c r="T142" s="3"/>
      <c r="U142" s="2"/>
      <c r="V142" s="71"/>
      <c r="W142" s="2"/>
      <c r="X142" s="2"/>
      <c r="Y142" s="2"/>
      <c r="Z142" s="2"/>
      <c r="AA142" s="3"/>
    </row>
    <row r="143" spans="2:27" ht="15.75" customHeight="1">
      <c r="B143" s="2"/>
      <c r="C143" s="3"/>
      <c r="D143" s="2"/>
      <c r="E143" s="2"/>
      <c r="F143" s="75"/>
      <c r="G143" s="15"/>
      <c r="I143" s="71"/>
      <c r="J143" s="3"/>
      <c r="K143" s="16"/>
      <c r="L143" s="17"/>
      <c r="O143" s="71"/>
      <c r="P143" s="3"/>
      <c r="Q143" s="2"/>
      <c r="R143" s="71"/>
      <c r="S143" s="2"/>
      <c r="T143" s="3"/>
      <c r="U143" s="2"/>
      <c r="V143" s="71"/>
      <c r="W143" s="2"/>
      <c r="X143" s="2"/>
      <c r="Y143" s="2"/>
      <c r="Z143" s="2"/>
      <c r="AA143" s="3"/>
    </row>
    <row r="144" spans="2:27" ht="15.75" customHeight="1">
      <c r="B144" s="2"/>
      <c r="C144" s="3"/>
      <c r="D144" s="2"/>
      <c r="E144" s="2"/>
      <c r="F144" s="75"/>
      <c r="G144" s="15"/>
      <c r="I144" s="71"/>
      <c r="J144" s="3"/>
      <c r="K144" s="16"/>
      <c r="L144" s="17"/>
      <c r="O144" s="71"/>
      <c r="P144" s="3"/>
      <c r="Q144" s="2"/>
      <c r="R144" s="71"/>
      <c r="S144" s="2"/>
      <c r="T144" s="3"/>
      <c r="U144" s="2"/>
      <c r="V144" s="71"/>
      <c r="W144" s="2"/>
      <c r="X144" s="2"/>
      <c r="Y144" s="2"/>
      <c r="Z144" s="2"/>
      <c r="AA144" s="3"/>
    </row>
    <row r="145" spans="1:27" ht="15.75" customHeight="1">
      <c r="B145" s="2"/>
      <c r="C145" s="3"/>
      <c r="D145" s="2"/>
      <c r="E145" s="2"/>
      <c r="F145" s="75"/>
      <c r="G145" s="15"/>
      <c r="I145" s="71"/>
      <c r="J145" s="3"/>
      <c r="K145" s="16"/>
      <c r="L145" s="17"/>
      <c r="O145" s="71"/>
      <c r="P145" s="3"/>
      <c r="Q145" s="2"/>
      <c r="R145" s="71"/>
      <c r="S145" s="2"/>
      <c r="T145" s="3"/>
      <c r="U145" s="2"/>
      <c r="V145" s="71"/>
      <c r="W145" s="2"/>
      <c r="X145" s="2"/>
      <c r="Y145" s="2"/>
      <c r="Z145" s="2"/>
      <c r="AA145" s="3"/>
    </row>
    <row r="146" spans="1:27" ht="15.75" customHeight="1">
      <c r="B146" s="2"/>
      <c r="C146" s="3"/>
      <c r="D146" s="2"/>
      <c r="E146" s="2"/>
      <c r="F146" s="75"/>
      <c r="G146" s="15"/>
      <c r="I146" s="71"/>
      <c r="J146" s="3"/>
      <c r="K146" s="16"/>
      <c r="L146" s="17"/>
      <c r="O146" s="71"/>
      <c r="P146" s="3"/>
      <c r="Q146" s="2"/>
      <c r="R146" s="71"/>
      <c r="S146" s="2"/>
      <c r="T146" s="3"/>
      <c r="U146" s="2"/>
      <c r="V146" s="71"/>
      <c r="W146" s="2"/>
      <c r="X146" s="2"/>
      <c r="Y146" s="2"/>
      <c r="Z146" s="2"/>
      <c r="AA146" s="3"/>
    </row>
    <row r="147" spans="1:27" ht="15.75" customHeight="1">
      <c r="B147" s="2"/>
      <c r="C147" s="3"/>
      <c r="D147" s="2"/>
      <c r="E147" s="2"/>
      <c r="F147" s="75"/>
      <c r="G147" s="15"/>
      <c r="I147" s="71"/>
      <c r="J147" s="3"/>
      <c r="K147" s="16"/>
      <c r="L147" s="17"/>
      <c r="O147" s="71"/>
      <c r="P147" s="3"/>
      <c r="Q147" s="2"/>
      <c r="R147" s="71"/>
      <c r="S147" s="2"/>
      <c r="T147" s="3"/>
      <c r="U147" s="2"/>
      <c r="V147" s="71"/>
      <c r="W147" s="2"/>
      <c r="X147" s="2"/>
      <c r="Y147" s="2"/>
      <c r="Z147" s="2"/>
      <c r="AA147" s="3"/>
    </row>
    <row r="148" spans="1:27" ht="15.75" customHeight="1">
      <c r="B148" s="2"/>
      <c r="C148" s="3"/>
      <c r="D148" s="2"/>
      <c r="E148" s="2"/>
      <c r="F148" s="75"/>
      <c r="G148" s="15"/>
      <c r="I148" s="71"/>
      <c r="J148" s="3"/>
      <c r="K148" s="16"/>
      <c r="L148" s="17"/>
      <c r="O148" s="71"/>
      <c r="P148" s="3"/>
      <c r="Q148" s="2"/>
      <c r="R148" s="71"/>
      <c r="S148" s="2"/>
      <c r="T148" s="3"/>
      <c r="U148" s="2"/>
      <c r="V148" s="71"/>
      <c r="W148" s="2"/>
      <c r="X148" s="2"/>
      <c r="Y148" s="2"/>
      <c r="Z148" s="2"/>
      <c r="AA148" s="3"/>
    </row>
    <row r="149" spans="1:27" ht="15.75" customHeight="1">
      <c r="B149" s="2"/>
      <c r="C149" s="3"/>
      <c r="D149" s="2"/>
      <c r="E149" s="2"/>
      <c r="F149" s="75"/>
      <c r="G149" s="15"/>
      <c r="I149" s="71"/>
      <c r="J149" s="3"/>
      <c r="K149" s="16"/>
      <c r="L149" s="17"/>
      <c r="O149" s="71"/>
      <c r="P149" s="3"/>
      <c r="Q149" s="2"/>
      <c r="R149" s="71"/>
      <c r="S149" s="2"/>
      <c r="T149" s="3"/>
      <c r="U149" s="2"/>
      <c r="V149" s="71"/>
      <c r="W149" s="2"/>
      <c r="X149" s="2"/>
      <c r="Y149" s="2"/>
      <c r="Z149" s="2"/>
      <c r="AA149" s="3"/>
    </row>
    <row r="150" spans="1:27" ht="15.75" customHeight="1">
      <c r="B150" s="2"/>
      <c r="C150" s="3"/>
      <c r="D150" s="2"/>
      <c r="E150" s="2"/>
      <c r="F150" s="75"/>
      <c r="G150" s="15"/>
      <c r="I150" s="71"/>
      <c r="J150" s="3"/>
      <c r="K150" s="16"/>
      <c r="L150" s="17"/>
      <c r="O150" s="71"/>
      <c r="P150" s="3"/>
      <c r="Q150" s="2"/>
      <c r="R150" s="71"/>
      <c r="S150" s="2"/>
      <c r="T150" s="3"/>
      <c r="U150" s="2"/>
      <c r="V150" s="71"/>
      <c r="W150" s="2"/>
      <c r="X150" s="2"/>
      <c r="Y150" s="2"/>
      <c r="Z150" s="2"/>
      <c r="AA150" s="3"/>
    </row>
    <row r="151" spans="1:27" ht="15.75" customHeight="1">
      <c r="B151" s="2"/>
      <c r="C151" s="3"/>
      <c r="D151" s="2"/>
      <c r="E151" s="2"/>
      <c r="F151" s="75"/>
      <c r="G151" s="15"/>
      <c r="I151" s="71"/>
      <c r="J151" s="3"/>
      <c r="K151" s="16"/>
      <c r="L151" s="17"/>
      <c r="O151" s="71"/>
      <c r="P151" s="3"/>
      <c r="Q151" s="2"/>
      <c r="R151" s="71"/>
      <c r="S151" s="2"/>
      <c r="T151" s="3"/>
      <c r="U151" s="2"/>
      <c r="V151" s="71"/>
      <c r="W151" s="2"/>
      <c r="X151" s="2"/>
      <c r="Y151" s="2"/>
      <c r="Z151" s="2"/>
      <c r="AA151" s="3"/>
    </row>
    <row r="152" spans="1:27" ht="15.75" customHeight="1">
      <c r="B152" s="2"/>
      <c r="C152" s="3"/>
      <c r="D152" s="2"/>
      <c r="E152" s="2"/>
      <c r="F152" s="75"/>
      <c r="G152" s="15"/>
      <c r="I152" s="71"/>
      <c r="J152" s="3"/>
      <c r="K152" s="16"/>
      <c r="L152" s="17"/>
      <c r="O152" s="71"/>
      <c r="P152" s="3"/>
      <c r="Q152" s="2"/>
      <c r="R152" s="71"/>
      <c r="S152" s="2"/>
      <c r="T152" s="3"/>
      <c r="U152" s="2"/>
      <c r="V152" s="71"/>
      <c r="W152" s="2"/>
      <c r="X152" s="2"/>
      <c r="Y152" s="2"/>
      <c r="Z152" s="2"/>
      <c r="AA152" s="3"/>
    </row>
    <row r="153" spans="1:27" ht="15.75" customHeight="1">
      <c r="B153" s="2"/>
      <c r="C153" s="3"/>
      <c r="D153" s="2"/>
      <c r="E153" s="2"/>
      <c r="F153" s="75"/>
      <c r="G153" s="15"/>
      <c r="I153" s="71"/>
      <c r="J153" s="3"/>
      <c r="K153" s="16"/>
      <c r="L153" s="17"/>
      <c r="O153" s="71"/>
      <c r="P153" s="3"/>
      <c r="Q153" s="2"/>
      <c r="R153" s="71"/>
      <c r="S153" s="2"/>
      <c r="T153" s="3"/>
      <c r="U153" s="2"/>
      <c r="V153" s="71"/>
      <c r="W153" s="2"/>
      <c r="X153" s="2"/>
      <c r="Y153" s="2"/>
      <c r="Z153" s="2"/>
      <c r="AA153" s="3"/>
    </row>
    <row r="154" spans="1:27" ht="15.75" customHeight="1">
      <c r="B154" s="2"/>
      <c r="C154" s="3"/>
      <c r="D154" s="2"/>
      <c r="E154" s="2"/>
      <c r="F154" s="75"/>
      <c r="G154" s="15"/>
      <c r="I154" s="71"/>
      <c r="J154" s="3"/>
      <c r="K154" s="16"/>
      <c r="L154" s="17"/>
      <c r="O154" s="71"/>
      <c r="P154" s="3"/>
      <c r="Q154" s="2"/>
      <c r="R154" s="71"/>
      <c r="S154" s="2"/>
      <c r="T154" s="3"/>
      <c r="U154" s="2"/>
      <c r="V154" s="71"/>
      <c r="W154" s="2"/>
      <c r="X154" s="2"/>
      <c r="Y154" s="2"/>
      <c r="Z154" s="2"/>
      <c r="AA154" s="3"/>
    </row>
    <row r="155" spans="1:27" ht="15.75" customHeight="1">
      <c r="B155" s="2"/>
      <c r="C155" s="3"/>
      <c r="D155" s="2"/>
      <c r="E155" s="2"/>
      <c r="F155" s="75"/>
      <c r="G155" s="15"/>
      <c r="I155" s="71"/>
      <c r="J155" s="3"/>
      <c r="K155" s="16"/>
      <c r="L155" s="17"/>
      <c r="O155" s="71"/>
      <c r="P155" s="3"/>
      <c r="Q155" s="2"/>
      <c r="R155" s="71"/>
      <c r="S155" s="2"/>
      <c r="T155" s="3"/>
      <c r="U155" s="2"/>
      <c r="V155" s="71"/>
      <c r="W155" s="2"/>
      <c r="X155" s="2"/>
      <c r="Y155" s="2"/>
      <c r="Z155" s="2"/>
      <c r="AA155" s="3"/>
    </row>
    <row r="156" spans="1:27" ht="15.75" customHeight="1">
      <c r="A156" s="70"/>
      <c r="B156" s="70"/>
      <c r="C156" s="3"/>
      <c r="D156" s="70"/>
      <c r="E156" s="70"/>
      <c r="F156" s="19"/>
      <c r="G156" s="20"/>
      <c r="I156" s="67"/>
      <c r="J156" s="68"/>
      <c r="K156" s="21"/>
      <c r="L156" s="22"/>
      <c r="O156" s="67"/>
      <c r="P156" s="68"/>
      <c r="Q156" s="2"/>
      <c r="R156" s="67"/>
      <c r="S156" s="70"/>
      <c r="T156" s="68"/>
      <c r="U156" s="2"/>
      <c r="V156" s="67"/>
      <c r="W156" s="70"/>
      <c r="X156" s="70"/>
      <c r="Y156" s="70"/>
      <c r="Z156" s="70"/>
      <c r="AA156" s="68"/>
    </row>
    <row r="157" spans="1:27" ht="15.75" customHeight="1"/>
    <row r="158" spans="1:27" ht="15.75" customHeight="1"/>
    <row r="159" spans="1:27" ht="15.75" customHeight="1"/>
    <row r="160" spans="1:27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A58:AA64">
    <cfRule type="cellIs" dxfId="14" priority="1" operator="between">
      <formula>0.92</formula>
      <formula>1.08</formula>
    </cfRule>
  </conditionalFormatting>
  <conditionalFormatting sqref="AA58:AA64">
    <cfRule type="cellIs" dxfId="13" priority="2" operator="lessThan">
      <formula>0.92</formula>
    </cfRule>
  </conditionalFormatting>
  <conditionalFormatting sqref="AA58:AA64">
    <cfRule type="cellIs" dxfId="12" priority="3" operator="greaterThan">
      <formula>1.07999</formula>
    </cfRule>
  </conditionalFormatting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Kovács Péter Pál</cp:lastModifiedBy>
  <cp:revision/>
  <dcterms:created xsi:type="dcterms:W3CDTF">2015-06-05T18:19:34Z</dcterms:created>
  <dcterms:modified xsi:type="dcterms:W3CDTF">2021-12-01T22:50:18Z</dcterms:modified>
  <cp:category/>
  <cp:contentStatus/>
</cp:coreProperties>
</file>