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36961483-CEFE-4FCC-B0E4-C042A76D2AD8}" xr6:coauthVersionLast="47" xr6:coauthVersionMax="47" xr10:uidLastSave="{00000000-0000-0000-0000-000000000000}"/>
  <bookViews>
    <workbookView xWindow="-108" yWindow="-108" windowWidth="23256" windowHeight="12720" activeTab="7" xr2:uid="{4C567B06-5B9D-4D1B-972A-2D4E0F14E57B}"/>
  </bookViews>
  <sheets>
    <sheet name="report6" sheetId="7" r:id="rId1"/>
    <sheet name="report5" sheetId="6" r:id="rId2"/>
    <sheet name="report4" sheetId="5" r:id="rId3"/>
    <sheet name="report3" sheetId="4" r:id="rId4"/>
    <sheet name="report2" sheetId="3" r:id="rId5"/>
    <sheet name="report2_orig" sheetId="9" r:id="rId6"/>
    <sheet name="OAM" sheetId="8" r:id="rId7"/>
    <sheet name="conclusions" sheetId="10" r:id="rId8"/>
    <sheet name="online solution" sheetId="1" r:id="rId9"/>
  </sheets>
  <externalReferences>
    <externalReference r:id="rId10"/>
  </externalReferences>
  <definedNames>
    <definedName name="solver_adj" localSheetId="4" hidden="1">report2!$B$27:$G$32</definedName>
    <definedName name="solver_adj" localSheetId="5" hidden="1">report2_orig!$B$27:$G$32</definedName>
    <definedName name="solver_adj" localSheetId="3" hidden="1">report3!$B$27:$G$32</definedName>
    <definedName name="solver_adj" localSheetId="2" hidden="1">report4!$B$27:$G$32</definedName>
    <definedName name="solver_adj" localSheetId="1" hidden="1">report5!$B$27:$G$32</definedName>
    <definedName name="solver_adj" localSheetId="0" hidden="1">report6!$B$27:$G$32</definedName>
    <definedName name="solver_cvg" localSheetId="4" hidden="1">"""""""""""""""""""""""""""""""""""""""""""""""""""""""""""""""0,0001"""""""""""""""""""""""""""""""""""""""""""""""""""""""""""""""</definedName>
    <definedName name="solver_cvg" localSheetId="5" hidden="1">"""""""""""""""""""""""""""""""""""""""""""""""""""""""""""""""0,0001"""""""""""""""""""""""""""""""""""""""""""""""""""""""""""""""</definedName>
    <definedName name="solver_cvg" localSheetId="3" hidden="1">"""""""""""""""""""""""""""""""""""""""""""""""""""""""""""""""0,0001"""""""""""""""""""""""""""""""""""""""""""""""""""""""""""""""</definedName>
    <definedName name="solver_cvg" localSheetId="2" hidden="1">"""""""""""""""""""""""""""""""""""""""""""""""""""""""""""""""0,0001"""""""""""""""""""""""""""""""""""""""""""""""""""""""""""""""</definedName>
    <definedName name="solver_cvg" localSheetId="1" hidden="1">"""""""""""""""""""""""""""""""""""""""""""""""""""""""""""""""0,0001"""""""""""""""""""""""""""""""""""""""""""""""""""""""""""""""</definedName>
    <definedName name="solver_cvg" localSheetId="0" hidden="1">"""""""""""""""""""""""""""""""""""""""""""""""""""""""""""""""0,0001"""""""""""""""""""""""""""""""""""""""""""""""""""""""""""""""</definedName>
    <definedName name="solver_drv" localSheetId="4" hidden="1">1</definedName>
    <definedName name="solver_drv" localSheetId="5" hidden="1">1</definedName>
    <definedName name="solver_drv" localSheetId="3" hidden="1">1</definedName>
    <definedName name="solver_drv" localSheetId="2" hidden="1">1</definedName>
    <definedName name="solver_drv" localSheetId="1" hidden="1">1</definedName>
    <definedName name="solver_drv" localSheetId="0" hidden="1">1</definedName>
    <definedName name="solver_eng" localSheetId="4" hidden="1">1</definedName>
    <definedName name="solver_eng" localSheetId="5" hidden="1">1</definedName>
    <definedName name="solver_eng" localSheetId="3" hidden="1">1</definedName>
    <definedName name="solver_eng" localSheetId="2" hidden="1">1</definedName>
    <definedName name="solver_eng" localSheetId="1" hidden="1">1</definedName>
    <definedName name="solver_eng" localSheetId="0" hidden="1">1</definedName>
    <definedName name="solver_est" localSheetId="4" hidden="1">1</definedName>
    <definedName name="solver_est" localSheetId="5" hidden="1">1</definedName>
    <definedName name="solver_est" localSheetId="3" hidden="1">1</definedName>
    <definedName name="solver_est" localSheetId="2" hidden="1">1</definedName>
    <definedName name="solver_est" localSheetId="1" hidden="1">1</definedName>
    <definedName name="solver_est" localSheetId="0" hidden="1">1</definedName>
    <definedName name="solver_itr" localSheetId="4" hidden="1">2147483647</definedName>
    <definedName name="solver_itr" localSheetId="5" hidden="1">2147483647</definedName>
    <definedName name="solver_itr" localSheetId="3" hidden="1">2147483647</definedName>
    <definedName name="solver_itr" localSheetId="2" hidden="1">2147483647</definedName>
    <definedName name="solver_itr" localSheetId="1" hidden="1">2147483647</definedName>
    <definedName name="solver_itr" localSheetId="0" hidden="1">2147483647</definedName>
    <definedName name="solver_lhs1" localSheetId="4" hidden="1">report2!$B$36:$G$40</definedName>
    <definedName name="solver_lhs1" localSheetId="5" hidden="1">report2_orig!$B$36:$G$40</definedName>
    <definedName name="solver_lhs1" localSheetId="3" hidden="1">report3!$B$36:$G$40</definedName>
    <definedName name="solver_lhs1" localSheetId="2" hidden="1">report4!$B$36:$G$40</definedName>
    <definedName name="solver_lhs1" localSheetId="1" hidden="1">report5!$B$36:$G$40</definedName>
    <definedName name="solver_lhs1" localSheetId="0" hidden="1">report6!$B$36:$G$40</definedName>
    <definedName name="solver_mip" localSheetId="4" hidden="1">2147483647</definedName>
    <definedName name="solver_mip" localSheetId="5" hidden="1">2147483647</definedName>
    <definedName name="solver_mip" localSheetId="3" hidden="1">2147483647</definedName>
    <definedName name="solver_mip" localSheetId="2" hidden="1">2147483647</definedName>
    <definedName name="solver_mip" localSheetId="1" hidden="1">2147483647</definedName>
    <definedName name="solver_mip" localSheetId="0" hidden="1">2147483647</definedName>
    <definedName name="solver_mni" localSheetId="4" hidden="1">30</definedName>
    <definedName name="solver_mni" localSheetId="5" hidden="1">30</definedName>
    <definedName name="solver_mni" localSheetId="3" hidden="1">30</definedName>
    <definedName name="solver_mni" localSheetId="2" hidden="1">30</definedName>
    <definedName name="solver_mni" localSheetId="1" hidden="1">30</definedName>
    <definedName name="solver_mni" localSheetId="0" hidden="1">30</definedName>
    <definedName name="solver_mrt" localSheetId="4" hidden="1">"""""""""""""""""""""""""""""""""""""""""""""""""""""""""""""""0,075"""""""""""""""""""""""""""""""""""""""""""""""""""""""""""""""</definedName>
    <definedName name="solver_mrt" localSheetId="5" hidden="1">"""""""""""""""""""""""""""""""""""""""""""""""""""""""""""""""0,075"""""""""""""""""""""""""""""""""""""""""""""""""""""""""""""""</definedName>
    <definedName name="solver_mrt" localSheetId="3" hidden="1">"""""""""""""""""""""""""""""""""""""""""""""""""""""""""""""""0,075"""""""""""""""""""""""""""""""""""""""""""""""""""""""""""""""</definedName>
    <definedName name="solver_mrt" localSheetId="2" hidden="1">"""""""""""""""""""""""""""""""""""""""""""""""""""""""""""""""0,075"""""""""""""""""""""""""""""""""""""""""""""""""""""""""""""""</definedName>
    <definedName name="solver_mrt" localSheetId="1" hidden="1">"""""""""""""""""""""""""""""""""""""""""""""""""""""""""""""""0,075"""""""""""""""""""""""""""""""""""""""""""""""""""""""""""""""</definedName>
    <definedName name="solver_mrt" localSheetId="0" hidden="1">"""""""""""""""""""""""""""""""""""""""""""""""""""""""""""""""0,075"""""""""""""""""""""""""""""""""""""""""""""""""""""""""""""""</definedName>
    <definedName name="solver_msl" localSheetId="4" hidden="1">2</definedName>
    <definedName name="solver_msl" localSheetId="5" hidden="1">2</definedName>
    <definedName name="solver_msl" localSheetId="3" hidden="1">2</definedName>
    <definedName name="solver_msl" localSheetId="2" hidden="1">2</definedName>
    <definedName name="solver_msl" localSheetId="1" hidden="1">2</definedName>
    <definedName name="solver_msl" localSheetId="0" hidden="1">2</definedName>
    <definedName name="solver_neg" localSheetId="4" hidden="1">1</definedName>
    <definedName name="solver_neg" localSheetId="5" hidden="1">1</definedName>
    <definedName name="solver_neg" localSheetId="3" hidden="1">1</definedName>
    <definedName name="solver_neg" localSheetId="2" hidden="1">1</definedName>
    <definedName name="solver_neg" localSheetId="1" hidden="1">1</definedName>
    <definedName name="solver_neg" localSheetId="0" hidden="1">1</definedName>
    <definedName name="solver_nod" localSheetId="4" hidden="1">2147483647</definedName>
    <definedName name="solver_nod" localSheetId="5" hidden="1">2147483647</definedName>
    <definedName name="solver_nod" localSheetId="3" hidden="1">2147483647</definedName>
    <definedName name="solver_nod" localSheetId="2" hidden="1">2147483647</definedName>
    <definedName name="solver_nod" localSheetId="1" hidden="1">2147483647</definedName>
    <definedName name="solver_nod" localSheetId="0" hidden="1">2147483647</definedName>
    <definedName name="solver_num" localSheetId="4" hidden="1">1</definedName>
    <definedName name="solver_num" localSheetId="5" hidden="1">1</definedName>
    <definedName name="solver_num" localSheetId="3" hidden="1">1</definedName>
    <definedName name="solver_num" localSheetId="2" hidden="1">1</definedName>
    <definedName name="solver_num" localSheetId="1" hidden="1">1</definedName>
    <definedName name="solver_num" localSheetId="0" hidden="1">1</definedName>
    <definedName name="solver_nwt" localSheetId="4" hidden="1">1</definedName>
    <definedName name="solver_nwt" localSheetId="5" hidden="1">1</definedName>
    <definedName name="solver_nwt" localSheetId="3" hidden="1">1</definedName>
    <definedName name="solver_nwt" localSheetId="2" hidden="1">1</definedName>
    <definedName name="solver_nwt" localSheetId="1" hidden="1">1</definedName>
    <definedName name="solver_nwt" localSheetId="0" hidden="1">1</definedName>
    <definedName name="solver_opt" localSheetId="4" hidden="1">report2!$J$52</definedName>
    <definedName name="solver_opt" localSheetId="5" hidden="1">report2_orig!$J$52</definedName>
    <definedName name="solver_opt" localSheetId="3" hidden="1">report3!$J$52</definedName>
    <definedName name="solver_opt" localSheetId="2" hidden="1">report4!$J$52</definedName>
    <definedName name="solver_opt" localSheetId="1" hidden="1">report5!$J$52</definedName>
    <definedName name="solver_opt" localSheetId="0" hidden="1">report6!$J$52</definedName>
    <definedName name="solver_pre" localSheetId="4" hidden="1">"""""""""""""""""""""""""""""""""""""""""""""""""""""""""""""""0,000001"""""""""""""""""""""""""""""""""""""""""""""""""""""""""""""""</definedName>
    <definedName name="solver_pre" localSheetId="5" hidden="1">"""""""""""""""""""""""""""""""""""""""""""""""""""""""""""""""0,000001"""""""""""""""""""""""""""""""""""""""""""""""""""""""""""""""</definedName>
    <definedName name="solver_pre" localSheetId="3" hidden="1">"""""""""""""""""""""""""""""""""""""""""""""""""""""""""""""""0,000001"""""""""""""""""""""""""""""""""""""""""""""""""""""""""""""""</definedName>
    <definedName name="solver_pre" localSheetId="2" hidden="1">"""""""""""""""""""""""""""""""""""""""""""""""""""""""""""""""0,000001"""""""""""""""""""""""""""""""""""""""""""""""""""""""""""""""</definedName>
    <definedName name="solver_pre" localSheetId="1" hidden="1">"""""""""""""""""""""""""""""""""""""""""""""""""""""""""""""""0,000001"""""""""""""""""""""""""""""""""""""""""""""""""""""""""""""""</definedName>
    <definedName name="solver_pre" localSheetId="0" hidden="1">"""""""""""""""""""""""""""""""""""""""""""""""""""""""""""""""0,000001"""""""""""""""""""""""""""""""""""""""""""""""""""""""""""""""</definedName>
    <definedName name="solver_rbv" localSheetId="4" hidden="1">1</definedName>
    <definedName name="solver_rbv" localSheetId="5" hidden="1">1</definedName>
    <definedName name="solver_rbv" localSheetId="3" hidden="1">1</definedName>
    <definedName name="solver_rbv" localSheetId="2" hidden="1">1</definedName>
    <definedName name="solver_rbv" localSheetId="1" hidden="1">1</definedName>
    <definedName name="solver_rbv" localSheetId="0" hidden="1">1</definedName>
    <definedName name="solver_rel1" localSheetId="4" hidden="1">3</definedName>
    <definedName name="solver_rel1" localSheetId="5" hidden="1">3</definedName>
    <definedName name="solver_rel1" localSheetId="3" hidden="1">3</definedName>
    <definedName name="solver_rel1" localSheetId="2" hidden="1">3</definedName>
    <definedName name="solver_rel1" localSheetId="1" hidden="1">3</definedName>
    <definedName name="solver_rel1" localSheetId="0" hidden="1">3</definedName>
    <definedName name="solver_rhs1" localSheetId="4" hidden="1">0</definedName>
    <definedName name="solver_rhs1" localSheetId="5" hidden="1">0</definedName>
    <definedName name="solver_rhs1" localSheetId="3" hidden="1">0</definedName>
    <definedName name="solver_rhs1" localSheetId="2" hidden="1">0</definedName>
    <definedName name="solver_rhs1" localSheetId="1" hidden="1">0</definedName>
    <definedName name="solver_rhs1" localSheetId="0" hidden="1">0</definedName>
    <definedName name="solver_rlx" localSheetId="4" hidden="1">2</definedName>
    <definedName name="solver_rlx" localSheetId="5" hidden="1">2</definedName>
    <definedName name="solver_rlx" localSheetId="3" hidden="1">2</definedName>
    <definedName name="solver_rlx" localSheetId="2" hidden="1">2</definedName>
    <definedName name="solver_rlx" localSheetId="1" hidden="1">2</definedName>
    <definedName name="solver_rlx" localSheetId="0" hidden="1">2</definedName>
    <definedName name="solver_rsd" localSheetId="4" hidden="1">0</definedName>
    <definedName name="solver_rsd" localSheetId="5" hidden="1">0</definedName>
    <definedName name="solver_rsd" localSheetId="3" hidden="1">0</definedName>
    <definedName name="solver_rsd" localSheetId="2" hidden="1">0</definedName>
    <definedName name="solver_rsd" localSheetId="1" hidden="1">0</definedName>
    <definedName name="solver_rsd" localSheetId="0" hidden="1">0</definedName>
    <definedName name="solver_scl" localSheetId="4" hidden="1">1</definedName>
    <definedName name="solver_scl" localSheetId="5" hidden="1">1</definedName>
    <definedName name="solver_scl" localSheetId="3" hidden="1">1</definedName>
    <definedName name="solver_scl" localSheetId="2" hidden="1">1</definedName>
    <definedName name="solver_scl" localSheetId="1" hidden="1">1</definedName>
    <definedName name="solver_scl" localSheetId="0" hidden="1">1</definedName>
    <definedName name="solver_sho" localSheetId="4" hidden="1">2</definedName>
    <definedName name="solver_sho" localSheetId="5" hidden="1">2</definedName>
    <definedName name="solver_sho" localSheetId="3" hidden="1">2</definedName>
    <definedName name="solver_sho" localSheetId="2" hidden="1">2</definedName>
    <definedName name="solver_sho" localSheetId="1" hidden="1">2</definedName>
    <definedName name="solver_sho" localSheetId="0" hidden="1">2</definedName>
    <definedName name="solver_ssz" localSheetId="4" hidden="1">100</definedName>
    <definedName name="solver_ssz" localSheetId="5" hidden="1">100</definedName>
    <definedName name="solver_ssz" localSheetId="3" hidden="1">100</definedName>
    <definedName name="solver_ssz" localSheetId="2" hidden="1">100</definedName>
    <definedName name="solver_ssz" localSheetId="1" hidden="1">100</definedName>
    <definedName name="solver_ssz" localSheetId="0" hidden="1">100</definedName>
    <definedName name="solver_tim" localSheetId="4" hidden="1">2147483647</definedName>
    <definedName name="solver_tim" localSheetId="5" hidden="1">2147483647</definedName>
    <definedName name="solver_tim" localSheetId="3" hidden="1">2147483647</definedName>
    <definedName name="solver_tim" localSheetId="2" hidden="1">2147483647</definedName>
    <definedName name="solver_tim" localSheetId="1" hidden="1">2147483647</definedName>
    <definedName name="solver_tim" localSheetId="0" hidden="1">2147483647</definedName>
    <definedName name="solver_tol" localSheetId="4" hidden="1">0.01</definedName>
    <definedName name="solver_tol" localSheetId="5" hidden="1">0.01</definedName>
    <definedName name="solver_tol" localSheetId="3" hidden="1">0.01</definedName>
    <definedName name="solver_tol" localSheetId="2" hidden="1">0.01</definedName>
    <definedName name="solver_tol" localSheetId="1" hidden="1">0.01</definedName>
    <definedName name="solver_tol" localSheetId="0" hidden="1">0.01</definedName>
    <definedName name="solver_typ" localSheetId="4" hidden="1">2</definedName>
    <definedName name="solver_typ" localSheetId="5" hidden="1">2</definedName>
    <definedName name="solver_typ" localSheetId="3" hidden="1">2</definedName>
    <definedName name="solver_typ" localSheetId="2" hidden="1">2</definedName>
    <definedName name="solver_typ" localSheetId="1" hidden="1">2</definedName>
    <definedName name="solver_typ" localSheetId="0" hidden="1">2</definedName>
    <definedName name="solver_val" localSheetId="4" hidden="1">0</definedName>
    <definedName name="solver_val" localSheetId="5" hidden="1">0</definedName>
    <definedName name="solver_val" localSheetId="3" hidden="1">0</definedName>
    <definedName name="solver_val" localSheetId="2" hidden="1">0</definedName>
    <definedName name="solver_val" localSheetId="1" hidden="1">0</definedName>
    <definedName name="solver_val" localSheetId="0" hidden="1">0</definedName>
    <definedName name="solver_ver" localSheetId="4" hidden="1">3</definedName>
    <definedName name="solver_ver" localSheetId="5" hidden="1">3</definedName>
    <definedName name="solver_ver" localSheetId="3" hidden="1">3</definedName>
    <definedName name="solver_ver" localSheetId="2" hidden="1">3</definedName>
    <definedName name="solver_ver" localSheetId="1" hidden="1">3</definedName>
    <definedName name="solver_ver" localSheetId="0" hidden="1">3</definedName>
  </definedNames>
  <calcPr calcId="191029"/>
  <pivotCaches>
    <pivotCache cacheId="6" r:id="rId11"/>
    <pivotCache cacheId="5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0" l="1"/>
  <c r="C20" i="10"/>
  <c r="C18" i="10"/>
  <c r="C16" i="10"/>
  <c r="C14" i="10"/>
  <c r="C12" i="10"/>
  <c r="C10" i="10"/>
  <c r="C8" i="10"/>
  <c r="C6" i="10"/>
  <c r="E403" i="8"/>
  <c r="E402" i="8"/>
  <c r="E401" i="8"/>
  <c r="E400" i="8"/>
  <c r="E399" i="8"/>
  <c r="E398" i="8"/>
  <c r="B397" i="8"/>
  <c r="B404" i="8"/>
  <c r="E404" i="8"/>
  <c r="I430" i="8"/>
  <c r="H430" i="8"/>
  <c r="J429" i="8"/>
  <c r="H429" i="8"/>
  <c r="D429" i="8"/>
  <c r="G350" i="8"/>
  <c r="G349" i="8"/>
  <c r="G348" i="8"/>
  <c r="G347" i="8"/>
  <c r="G346" i="8"/>
  <c r="G345" i="8"/>
  <c r="G344" i="8"/>
  <c r="F350" i="8"/>
  <c r="F349" i="8"/>
  <c r="F348" i="8"/>
  <c r="F347" i="8"/>
  <c r="F346" i="8"/>
  <c r="F345" i="8"/>
  <c r="F344" i="8"/>
  <c r="C344" i="8"/>
  <c r="B344" i="8"/>
  <c r="C360" i="8"/>
  <c r="B360" i="8"/>
  <c r="D376" i="8"/>
  <c r="I297" i="8"/>
  <c r="I296" i="8"/>
  <c r="I295" i="8"/>
  <c r="I294" i="8"/>
  <c r="I293" i="8"/>
  <c r="I292" i="8"/>
  <c r="I291" i="8"/>
  <c r="H297" i="8"/>
  <c r="G297" i="8"/>
  <c r="H296" i="8"/>
  <c r="G296" i="8"/>
  <c r="H295" i="8"/>
  <c r="G295" i="8"/>
  <c r="H294" i="8"/>
  <c r="G294" i="8"/>
  <c r="H293" i="8"/>
  <c r="G293" i="8"/>
  <c r="H292" i="8"/>
  <c r="G292" i="8"/>
  <c r="H291" i="8"/>
  <c r="G291" i="8"/>
  <c r="D291" i="8"/>
  <c r="C291" i="8"/>
  <c r="B291" i="8"/>
  <c r="D307" i="8"/>
  <c r="C307" i="8"/>
  <c r="B307" i="8"/>
  <c r="D323" i="8"/>
  <c r="K238" i="8"/>
  <c r="J238" i="8"/>
  <c r="I238" i="8"/>
  <c r="H238" i="8"/>
  <c r="E238" i="8"/>
  <c r="D238" i="8"/>
  <c r="C238" i="8"/>
  <c r="B238" i="8"/>
  <c r="E254" i="8"/>
  <c r="D254" i="8"/>
  <c r="C254" i="8"/>
  <c r="B254" i="8"/>
  <c r="K244" i="8"/>
  <c r="K243" i="8"/>
  <c r="K242" i="8"/>
  <c r="K241" i="8"/>
  <c r="K240" i="8"/>
  <c r="K239" i="8"/>
  <c r="J244" i="8"/>
  <c r="I244" i="8"/>
  <c r="H244" i="8"/>
  <c r="J243" i="8"/>
  <c r="I243" i="8"/>
  <c r="H243" i="8"/>
  <c r="J242" i="8"/>
  <c r="I242" i="8"/>
  <c r="H242" i="8"/>
  <c r="J241" i="8"/>
  <c r="I241" i="8"/>
  <c r="H241" i="8"/>
  <c r="J240" i="8"/>
  <c r="I240" i="8"/>
  <c r="H240" i="8"/>
  <c r="J239" i="8"/>
  <c r="I239" i="8"/>
  <c r="H239" i="8"/>
  <c r="D270" i="8"/>
  <c r="M191" i="8"/>
  <c r="L191" i="8"/>
  <c r="K191" i="8"/>
  <c r="J191" i="8"/>
  <c r="I191" i="8"/>
  <c r="M190" i="8"/>
  <c r="L190" i="8"/>
  <c r="K190" i="8"/>
  <c r="J190" i="8"/>
  <c r="I190" i="8"/>
  <c r="M189" i="8"/>
  <c r="L189" i="8"/>
  <c r="K189" i="8"/>
  <c r="J189" i="8"/>
  <c r="I189" i="8"/>
  <c r="M188" i="8"/>
  <c r="L188" i="8"/>
  <c r="K188" i="8"/>
  <c r="J188" i="8"/>
  <c r="I188" i="8"/>
  <c r="M187" i="8"/>
  <c r="L187" i="8"/>
  <c r="K187" i="8"/>
  <c r="J187" i="8"/>
  <c r="I187" i="8"/>
  <c r="M186" i="8"/>
  <c r="L186" i="8"/>
  <c r="K186" i="8"/>
  <c r="J186" i="8"/>
  <c r="I186" i="8"/>
  <c r="M185" i="8"/>
  <c r="L185" i="8"/>
  <c r="K185" i="8"/>
  <c r="J185" i="8"/>
  <c r="I185" i="8"/>
  <c r="F185" i="8"/>
  <c r="E185" i="8"/>
  <c r="D185" i="8"/>
  <c r="C185" i="8"/>
  <c r="B185" i="8"/>
  <c r="F201" i="8"/>
  <c r="E201" i="8"/>
  <c r="D201" i="8"/>
  <c r="C201" i="8"/>
  <c r="B201" i="8"/>
  <c r="D217" i="8"/>
  <c r="O138" i="8"/>
  <c r="N138" i="8"/>
  <c r="M138" i="8"/>
  <c r="L138" i="8"/>
  <c r="K138" i="8"/>
  <c r="J138" i="8"/>
  <c r="O137" i="8"/>
  <c r="N137" i="8"/>
  <c r="M137" i="8"/>
  <c r="L137" i="8"/>
  <c r="K137" i="8"/>
  <c r="J137" i="8"/>
  <c r="O136" i="8"/>
  <c r="N136" i="8"/>
  <c r="M136" i="8"/>
  <c r="L136" i="8"/>
  <c r="K136" i="8"/>
  <c r="J136" i="8"/>
  <c r="O135" i="8"/>
  <c r="N135" i="8"/>
  <c r="M135" i="8"/>
  <c r="L135" i="8"/>
  <c r="K135" i="8"/>
  <c r="J135" i="8"/>
  <c r="O134" i="8"/>
  <c r="N134" i="8"/>
  <c r="M134" i="8"/>
  <c r="L134" i="8"/>
  <c r="K134" i="8"/>
  <c r="J134" i="8"/>
  <c r="O133" i="8"/>
  <c r="N133" i="8"/>
  <c r="M133" i="8"/>
  <c r="L133" i="8"/>
  <c r="K133" i="8"/>
  <c r="J133" i="8"/>
  <c r="O132" i="8"/>
  <c r="N132" i="8"/>
  <c r="M132" i="8"/>
  <c r="L132" i="8"/>
  <c r="K132" i="8"/>
  <c r="J132" i="8"/>
  <c r="G132" i="8"/>
  <c r="F132" i="8"/>
  <c r="E132" i="8"/>
  <c r="D132" i="8"/>
  <c r="C132" i="8"/>
  <c r="B132" i="8"/>
  <c r="G148" i="8"/>
  <c r="F148" i="8"/>
  <c r="E148" i="8"/>
  <c r="D148" i="8"/>
  <c r="C148" i="8"/>
  <c r="B148" i="8"/>
  <c r="D164" i="8"/>
  <c r="Q86" i="8"/>
  <c r="P86" i="8"/>
  <c r="O86" i="8"/>
  <c r="N86" i="8"/>
  <c r="M86" i="8"/>
  <c r="L86" i="8"/>
  <c r="K86" i="8"/>
  <c r="Q85" i="8"/>
  <c r="P85" i="8"/>
  <c r="O85" i="8"/>
  <c r="N85" i="8"/>
  <c r="M85" i="8"/>
  <c r="L85" i="8"/>
  <c r="K85" i="8"/>
  <c r="Q84" i="8"/>
  <c r="P84" i="8"/>
  <c r="O84" i="8"/>
  <c r="N84" i="8"/>
  <c r="M84" i="8"/>
  <c r="L84" i="8"/>
  <c r="K84" i="8"/>
  <c r="Q83" i="8"/>
  <c r="P83" i="8"/>
  <c r="O83" i="8"/>
  <c r="N83" i="8"/>
  <c r="M83" i="8"/>
  <c r="L83" i="8"/>
  <c r="K83" i="8"/>
  <c r="Q82" i="8"/>
  <c r="P82" i="8"/>
  <c r="O82" i="8"/>
  <c r="N82" i="8"/>
  <c r="M82" i="8"/>
  <c r="L82" i="8"/>
  <c r="K82" i="8"/>
  <c r="Q81" i="8"/>
  <c r="P81" i="8"/>
  <c r="O81" i="8"/>
  <c r="N81" i="8"/>
  <c r="M81" i="8"/>
  <c r="L81" i="8"/>
  <c r="K81" i="8"/>
  <c r="Q80" i="8"/>
  <c r="P80" i="8"/>
  <c r="O80" i="8"/>
  <c r="N80" i="8"/>
  <c r="M80" i="8"/>
  <c r="L80" i="8"/>
  <c r="K80" i="8"/>
  <c r="H80" i="8"/>
  <c r="G80" i="8"/>
  <c r="F80" i="8"/>
  <c r="E80" i="8"/>
  <c r="D80" i="8"/>
  <c r="C80" i="8"/>
  <c r="B80" i="8"/>
  <c r="H96" i="8"/>
  <c r="G96" i="8"/>
  <c r="F96" i="8"/>
  <c r="E96" i="8"/>
  <c r="D96" i="8"/>
  <c r="C96" i="8"/>
  <c r="B96" i="8"/>
  <c r="D112" i="8"/>
  <c r="I43" i="8"/>
  <c r="H43" i="8"/>
  <c r="G43" i="8"/>
  <c r="F43" i="8"/>
  <c r="E43" i="8"/>
  <c r="D43" i="8"/>
  <c r="C43" i="8"/>
  <c r="B43" i="8"/>
  <c r="D59" i="8"/>
  <c r="I1" i="8"/>
  <c r="H1" i="8"/>
  <c r="G1" i="8"/>
  <c r="F1" i="8"/>
  <c r="E1" i="8"/>
  <c r="D1" i="8"/>
  <c r="C1" i="8"/>
  <c r="B1" i="8"/>
  <c r="J17" i="8"/>
  <c r="J16" i="8"/>
  <c r="J15" i="8"/>
  <c r="J14" i="8"/>
  <c r="J13" i="8"/>
  <c r="J12" i="8"/>
  <c r="J9" i="8"/>
  <c r="I9" i="8"/>
  <c r="H9" i="8"/>
  <c r="G9" i="8"/>
  <c r="F9" i="8"/>
  <c r="E9" i="8"/>
  <c r="D9" i="8"/>
  <c r="C9" i="8"/>
  <c r="B9" i="8"/>
  <c r="A17" i="8"/>
  <c r="D50" i="9"/>
  <c r="F49" i="9"/>
  <c r="B47" i="9"/>
  <c r="D46" i="9"/>
  <c r="F45" i="9"/>
  <c r="F44" i="9"/>
  <c r="G40" i="9"/>
  <c r="F40" i="9"/>
  <c r="E40" i="9"/>
  <c r="D40" i="9"/>
  <c r="C40" i="9"/>
  <c r="B40" i="9"/>
  <c r="G39" i="9"/>
  <c r="F39" i="9"/>
  <c r="E39" i="9"/>
  <c r="D39" i="9"/>
  <c r="C39" i="9"/>
  <c r="B39" i="9"/>
  <c r="G38" i="9"/>
  <c r="F38" i="9"/>
  <c r="E38" i="9"/>
  <c r="D38" i="9"/>
  <c r="C38" i="9"/>
  <c r="B38" i="9"/>
  <c r="G37" i="9"/>
  <c r="F37" i="9"/>
  <c r="E37" i="9"/>
  <c r="D37" i="9"/>
  <c r="C37" i="9"/>
  <c r="B37" i="9"/>
  <c r="G36" i="9"/>
  <c r="F36" i="9"/>
  <c r="E36" i="9"/>
  <c r="D36" i="9"/>
  <c r="C36" i="9"/>
  <c r="B36" i="9"/>
  <c r="O22" i="9"/>
  <c r="N22" i="9"/>
  <c r="M22" i="9"/>
  <c r="L22" i="9"/>
  <c r="K22" i="9"/>
  <c r="J22" i="9"/>
  <c r="P21" i="9"/>
  <c r="O21" i="9"/>
  <c r="H21" i="9"/>
  <c r="H50" i="9" s="1"/>
  <c r="G21" i="9"/>
  <c r="G50" i="9" s="1"/>
  <c r="F21" i="9"/>
  <c r="N21" i="9" s="1"/>
  <c r="E21" i="9"/>
  <c r="M21" i="9" s="1"/>
  <c r="D21" i="9"/>
  <c r="L21" i="9" s="1"/>
  <c r="C21" i="9"/>
  <c r="C50" i="9" s="1"/>
  <c r="B21" i="9"/>
  <c r="B50" i="9" s="1"/>
  <c r="A21" i="9"/>
  <c r="A50" i="9" s="1"/>
  <c r="P20" i="9"/>
  <c r="H20" i="9"/>
  <c r="H49" i="9" s="1"/>
  <c r="G20" i="9"/>
  <c r="O20" i="9" s="1"/>
  <c r="F20" i="9"/>
  <c r="N20" i="9" s="1"/>
  <c r="E20" i="9"/>
  <c r="E49" i="9" s="1"/>
  <c r="D20" i="9"/>
  <c r="D49" i="9" s="1"/>
  <c r="C20" i="9"/>
  <c r="C49" i="9" s="1"/>
  <c r="B20" i="9"/>
  <c r="B49" i="9" s="1"/>
  <c r="A20" i="9"/>
  <c r="A49" i="9" s="1"/>
  <c r="J19" i="9"/>
  <c r="H19" i="9"/>
  <c r="P19" i="9" s="1"/>
  <c r="G19" i="9"/>
  <c r="G48" i="9" s="1"/>
  <c r="F19" i="9"/>
  <c r="F48" i="9" s="1"/>
  <c r="E19" i="9"/>
  <c r="E48" i="9" s="1"/>
  <c r="D19" i="9"/>
  <c r="D48" i="9" s="1"/>
  <c r="C19" i="9"/>
  <c r="C48" i="9" s="1"/>
  <c r="B19" i="9"/>
  <c r="B48" i="9" s="1"/>
  <c r="A19" i="9"/>
  <c r="A48" i="9" s="1"/>
  <c r="K18" i="9"/>
  <c r="J18" i="9"/>
  <c r="H18" i="9"/>
  <c r="H47" i="9" s="1"/>
  <c r="G18" i="9"/>
  <c r="G47" i="9" s="1"/>
  <c r="F18" i="9"/>
  <c r="F47" i="9" s="1"/>
  <c r="E18" i="9"/>
  <c r="E47" i="9" s="1"/>
  <c r="D18" i="9"/>
  <c r="D47" i="9" s="1"/>
  <c r="C18" i="9"/>
  <c r="C47" i="9" s="1"/>
  <c r="B18" i="9"/>
  <c r="A18" i="9"/>
  <c r="A47" i="9" s="1"/>
  <c r="L17" i="9"/>
  <c r="K17" i="9"/>
  <c r="H17" i="9"/>
  <c r="P17" i="9" s="1"/>
  <c r="G17" i="9"/>
  <c r="O17" i="9" s="1"/>
  <c r="F17" i="9"/>
  <c r="N17" i="9" s="1"/>
  <c r="E17" i="9"/>
  <c r="M17" i="9" s="1"/>
  <c r="D17" i="9"/>
  <c r="C17" i="9"/>
  <c r="C46" i="9" s="1"/>
  <c r="B17" i="9"/>
  <c r="J17" i="9" s="1"/>
  <c r="A17" i="9"/>
  <c r="A46" i="9" s="1"/>
  <c r="M16" i="9"/>
  <c r="L16" i="9"/>
  <c r="H16" i="9"/>
  <c r="P16" i="9" s="1"/>
  <c r="G16" i="9"/>
  <c r="O16" i="9" s="1"/>
  <c r="F16" i="9"/>
  <c r="N16" i="9" s="1"/>
  <c r="E16" i="9"/>
  <c r="E45" i="9" s="1"/>
  <c r="D16" i="9"/>
  <c r="D45" i="9" s="1"/>
  <c r="C16" i="9"/>
  <c r="K16" i="9" s="1"/>
  <c r="B16" i="9"/>
  <c r="J16" i="9" s="1"/>
  <c r="A16" i="9"/>
  <c r="A45" i="9" s="1"/>
  <c r="K15" i="9"/>
  <c r="H15" i="9"/>
  <c r="P15" i="9" s="1"/>
  <c r="G15" i="9"/>
  <c r="G26" i="9" s="1"/>
  <c r="G35" i="9" s="1"/>
  <c r="F15" i="9"/>
  <c r="F26" i="9" s="1"/>
  <c r="F35" i="9" s="1"/>
  <c r="E15" i="9"/>
  <c r="E44" i="9" s="1"/>
  <c r="D15" i="9"/>
  <c r="D44" i="9" s="1"/>
  <c r="C15" i="9"/>
  <c r="C44" i="9" s="1"/>
  <c r="B15" i="9"/>
  <c r="J15" i="9" s="1"/>
  <c r="I11" i="8"/>
  <c r="H11" i="8"/>
  <c r="G11" i="8"/>
  <c r="F11" i="8"/>
  <c r="E11" i="8"/>
  <c r="D11" i="8"/>
  <c r="C11" i="8"/>
  <c r="B11" i="8"/>
  <c r="A16" i="8"/>
  <c r="A15" i="8"/>
  <c r="A14" i="8"/>
  <c r="A13" i="8"/>
  <c r="A12" i="8"/>
  <c r="J8" i="8"/>
  <c r="I8" i="8"/>
  <c r="H8" i="8"/>
  <c r="G8" i="8"/>
  <c r="F8" i="8"/>
  <c r="E8" i="8"/>
  <c r="D8" i="8"/>
  <c r="C8" i="8"/>
  <c r="B8" i="8"/>
  <c r="I7" i="8"/>
  <c r="H7" i="8"/>
  <c r="G7" i="8"/>
  <c r="F7" i="8"/>
  <c r="E7" i="8"/>
  <c r="D7" i="8"/>
  <c r="C7" i="8"/>
  <c r="B7" i="8"/>
  <c r="J6" i="8"/>
  <c r="I6" i="8"/>
  <c r="H6" i="8"/>
  <c r="G6" i="8"/>
  <c r="F6" i="8"/>
  <c r="E6" i="8"/>
  <c r="D6" i="8"/>
  <c r="C6" i="8"/>
  <c r="B6" i="8"/>
  <c r="I5" i="8"/>
  <c r="H5" i="8"/>
  <c r="G5" i="8"/>
  <c r="F5" i="8"/>
  <c r="E5" i="8"/>
  <c r="D5" i="8"/>
  <c r="C5" i="8"/>
  <c r="B5" i="8"/>
  <c r="B4" i="8"/>
  <c r="I4" i="8"/>
  <c r="H4" i="8"/>
  <c r="G4" i="8"/>
  <c r="F4" i="8"/>
  <c r="E4" i="8"/>
  <c r="D4" i="8"/>
  <c r="C4" i="8"/>
  <c r="H50" i="7"/>
  <c r="B49" i="7"/>
  <c r="D48" i="7"/>
  <c r="F47" i="7"/>
  <c r="H46" i="7"/>
  <c r="B45" i="7"/>
  <c r="B44" i="7"/>
  <c r="G40" i="7"/>
  <c r="F40" i="7"/>
  <c r="E40" i="7"/>
  <c r="D40" i="7"/>
  <c r="C40" i="7"/>
  <c r="B40" i="7"/>
  <c r="G39" i="7"/>
  <c r="F39" i="7"/>
  <c r="E39" i="7"/>
  <c r="D39" i="7"/>
  <c r="C39" i="7"/>
  <c r="B39" i="7"/>
  <c r="G38" i="7"/>
  <c r="F38" i="7"/>
  <c r="E38" i="7"/>
  <c r="D38" i="7"/>
  <c r="C38" i="7"/>
  <c r="B38" i="7"/>
  <c r="G37" i="7"/>
  <c r="F37" i="7"/>
  <c r="E37" i="7"/>
  <c r="D37" i="7"/>
  <c r="C37" i="7"/>
  <c r="B37" i="7"/>
  <c r="G36" i="7"/>
  <c r="F36" i="7"/>
  <c r="E36" i="7"/>
  <c r="D36" i="7"/>
  <c r="C36" i="7"/>
  <c r="B36" i="7"/>
  <c r="D26" i="7"/>
  <c r="D35" i="7" s="1"/>
  <c r="H21" i="7"/>
  <c r="G21" i="7"/>
  <c r="G50" i="7" s="1"/>
  <c r="F21" i="7"/>
  <c r="F50" i="7" s="1"/>
  <c r="E21" i="7"/>
  <c r="E50" i="7" s="1"/>
  <c r="D21" i="7"/>
  <c r="D50" i="7" s="1"/>
  <c r="C21" i="7"/>
  <c r="C50" i="7" s="1"/>
  <c r="B21" i="7"/>
  <c r="B50" i="7" s="1"/>
  <c r="A21" i="7"/>
  <c r="A50" i="7" s="1"/>
  <c r="H20" i="7"/>
  <c r="H49" i="7" s="1"/>
  <c r="G20" i="7"/>
  <c r="G49" i="7" s="1"/>
  <c r="F20" i="7"/>
  <c r="F49" i="7" s="1"/>
  <c r="E20" i="7"/>
  <c r="E49" i="7" s="1"/>
  <c r="D20" i="7"/>
  <c r="D49" i="7" s="1"/>
  <c r="C20" i="7"/>
  <c r="C49" i="7" s="1"/>
  <c r="B20" i="7"/>
  <c r="A20" i="7"/>
  <c r="A49" i="7" s="1"/>
  <c r="H19" i="7"/>
  <c r="H48" i="7" s="1"/>
  <c r="G19" i="7"/>
  <c r="G48" i="7" s="1"/>
  <c r="F19" i="7"/>
  <c r="F48" i="7" s="1"/>
  <c r="E19" i="7"/>
  <c r="E48" i="7" s="1"/>
  <c r="D19" i="7"/>
  <c r="C19" i="7"/>
  <c r="C48" i="7" s="1"/>
  <c r="B19" i="7"/>
  <c r="B48" i="7" s="1"/>
  <c r="A19" i="7"/>
  <c r="A48" i="7" s="1"/>
  <c r="H18" i="7"/>
  <c r="H47" i="7" s="1"/>
  <c r="G18" i="7"/>
  <c r="G47" i="7" s="1"/>
  <c r="F18" i="7"/>
  <c r="E18" i="7"/>
  <c r="E47" i="7" s="1"/>
  <c r="D18" i="7"/>
  <c r="D47" i="7" s="1"/>
  <c r="C18" i="7"/>
  <c r="C47" i="7" s="1"/>
  <c r="B18" i="7"/>
  <c r="B47" i="7" s="1"/>
  <c r="A18" i="7"/>
  <c r="A47" i="7" s="1"/>
  <c r="H17" i="7"/>
  <c r="G17" i="7"/>
  <c r="G46" i="7" s="1"/>
  <c r="F17" i="7"/>
  <c r="F46" i="7" s="1"/>
  <c r="E17" i="7"/>
  <c r="E46" i="7" s="1"/>
  <c r="D17" i="7"/>
  <c r="D46" i="7" s="1"/>
  <c r="C17" i="7"/>
  <c r="C46" i="7" s="1"/>
  <c r="B17" i="7"/>
  <c r="B46" i="7" s="1"/>
  <c r="A17" i="7"/>
  <c r="A46" i="7" s="1"/>
  <c r="H16" i="7"/>
  <c r="H45" i="7" s="1"/>
  <c r="G16" i="7"/>
  <c r="G45" i="7" s="1"/>
  <c r="F16" i="7"/>
  <c r="F45" i="7" s="1"/>
  <c r="E16" i="7"/>
  <c r="E45" i="7" s="1"/>
  <c r="D16" i="7"/>
  <c r="D45" i="7" s="1"/>
  <c r="C16" i="7"/>
  <c r="C45" i="7" s="1"/>
  <c r="B16" i="7"/>
  <c r="A16" i="7"/>
  <c r="A45" i="7" s="1"/>
  <c r="H15" i="7"/>
  <c r="H44" i="7" s="1"/>
  <c r="G15" i="7"/>
  <c r="G44" i="7" s="1"/>
  <c r="F15" i="7"/>
  <c r="F44" i="7" s="1"/>
  <c r="E15" i="7"/>
  <c r="E44" i="7" s="1"/>
  <c r="D15" i="7"/>
  <c r="D44" i="7" s="1"/>
  <c r="C15" i="7"/>
  <c r="C44" i="7" s="1"/>
  <c r="B15" i="7"/>
  <c r="B26" i="7" s="1"/>
  <c r="B35" i="7" s="1"/>
  <c r="J48" i="1"/>
  <c r="H50" i="6"/>
  <c r="E50" i="6"/>
  <c r="A50" i="6"/>
  <c r="G49" i="6"/>
  <c r="B49" i="6"/>
  <c r="E48" i="6"/>
  <c r="D48" i="6"/>
  <c r="A48" i="6"/>
  <c r="G47" i="6"/>
  <c r="F47" i="6"/>
  <c r="H46" i="6"/>
  <c r="E46" i="6"/>
  <c r="A46" i="6"/>
  <c r="G45" i="6"/>
  <c r="B45" i="6"/>
  <c r="G44" i="6"/>
  <c r="B44" i="6"/>
  <c r="G40" i="6"/>
  <c r="F40" i="6"/>
  <c r="E40" i="6"/>
  <c r="D40" i="6"/>
  <c r="C40" i="6"/>
  <c r="B40" i="6"/>
  <c r="G39" i="6"/>
  <c r="F39" i="6"/>
  <c r="E39" i="6"/>
  <c r="D39" i="6"/>
  <c r="C39" i="6"/>
  <c r="B39" i="6"/>
  <c r="G38" i="6"/>
  <c r="F38" i="6"/>
  <c r="E38" i="6"/>
  <c r="D38" i="6"/>
  <c r="C38" i="6"/>
  <c r="B38" i="6"/>
  <c r="G37" i="6"/>
  <c r="F37" i="6"/>
  <c r="E37" i="6"/>
  <c r="D37" i="6"/>
  <c r="C37" i="6"/>
  <c r="B37" i="6"/>
  <c r="G36" i="6"/>
  <c r="F36" i="6"/>
  <c r="E36" i="6"/>
  <c r="D36" i="6"/>
  <c r="C36" i="6"/>
  <c r="B36" i="6"/>
  <c r="E26" i="6"/>
  <c r="E35" i="6" s="1"/>
  <c r="D26" i="6"/>
  <c r="D35" i="6" s="1"/>
  <c r="H21" i="6"/>
  <c r="G21" i="6"/>
  <c r="G50" i="6" s="1"/>
  <c r="F21" i="6"/>
  <c r="F50" i="6" s="1"/>
  <c r="E21" i="6"/>
  <c r="D21" i="6"/>
  <c r="D50" i="6" s="1"/>
  <c r="C21" i="6"/>
  <c r="C50" i="6" s="1"/>
  <c r="B21" i="6"/>
  <c r="B50" i="6" s="1"/>
  <c r="A21" i="6"/>
  <c r="H20" i="6"/>
  <c r="H49" i="6" s="1"/>
  <c r="G20" i="6"/>
  <c r="F20" i="6"/>
  <c r="F49" i="6" s="1"/>
  <c r="E20" i="6"/>
  <c r="E49" i="6" s="1"/>
  <c r="D20" i="6"/>
  <c r="D49" i="6" s="1"/>
  <c r="C20" i="6"/>
  <c r="C49" i="6" s="1"/>
  <c r="B20" i="6"/>
  <c r="A20" i="6"/>
  <c r="A49" i="6" s="1"/>
  <c r="H19" i="6"/>
  <c r="H48" i="6" s="1"/>
  <c r="G19" i="6"/>
  <c r="G48" i="6" s="1"/>
  <c r="F19" i="6"/>
  <c r="F48" i="6" s="1"/>
  <c r="E19" i="6"/>
  <c r="D19" i="6"/>
  <c r="C19" i="6"/>
  <c r="C48" i="6" s="1"/>
  <c r="B19" i="6"/>
  <c r="B48" i="6" s="1"/>
  <c r="A19" i="6"/>
  <c r="H18" i="6"/>
  <c r="H47" i="6" s="1"/>
  <c r="G18" i="6"/>
  <c r="F18" i="6"/>
  <c r="E18" i="6"/>
  <c r="E47" i="6" s="1"/>
  <c r="D18" i="6"/>
  <c r="D47" i="6" s="1"/>
  <c r="C18" i="6"/>
  <c r="C47" i="6" s="1"/>
  <c r="B18" i="6"/>
  <c r="B47" i="6" s="1"/>
  <c r="A18" i="6"/>
  <c r="A47" i="6" s="1"/>
  <c r="H17" i="6"/>
  <c r="G17" i="6"/>
  <c r="G46" i="6" s="1"/>
  <c r="F17" i="6"/>
  <c r="F46" i="6" s="1"/>
  <c r="E17" i="6"/>
  <c r="D17" i="6"/>
  <c r="D46" i="6" s="1"/>
  <c r="C17" i="6"/>
  <c r="C46" i="6" s="1"/>
  <c r="B17" i="6"/>
  <c r="B46" i="6" s="1"/>
  <c r="A17" i="6"/>
  <c r="H16" i="6"/>
  <c r="H45" i="6" s="1"/>
  <c r="G16" i="6"/>
  <c r="F16" i="6"/>
  <c r="F45" i="6" s="1"/>
  <c r="E16" i="6"/>
  <c r="E45" i="6" s="1"/>
  <c r="D16" i="6"/>
  <c r="D45" i="6" s="1"/>
  <c r="C16" i="6"/>
  <c r="C45" i="6" s="1"/>
  <c r="B16" i="6"/>
  <c r="A16" i="6"/>
  <c r="A45" i="6" s="1"/>
  <c r="H15" i="6"/>
  <c r="H44" i="6" s="1"/>
  <c r="G15" i="6"/>
  <c r="G26" i="6" s="1"/>
  <c r="G35" i="6" s="1"/>
  <c r="F15" i="6"/>
  <c r="F44" i="6" s="1"/>
  <c r="E15" i="6"/>
  <c r="E44" i="6" s="1"/>
  <c r="D15" i="6"/>
  <c r="D44" i="6" s="1"/>
  <c r="C15" i="6"/>
  <c r="C44" i="6" s="1"/>
  <c r="B15" i="6"/>
  <c r="B26" i="6" s="1"/>
  <c r="B35" i="6" s="1"/>
  <c r="E50" i="5"/>
  <c r="D50" i="5"/>
  <c r="C50" i="5"/>
  <c r="B50" i="5"/>
  <c r="E49" i="5"/>
  <c r="D49" i="5"/>
  <c r="B49" i="5"/>
  <c r="D48" i="5"/>
  <c r="B48" i="5"/>
  <c r="A48" i="5"/>
  <c r="D47" i="5"/>
  <c r="C47" i="5"/>
  <c r="B47" i="5"/>
  <c r="A47" i="5"/>
  <c r="E46" i="5"/>
  <c r="D46" i="5"/>
  <c r="C46" i="5"/>
  <c r="B46" i="5"/>
  <c r="E45" i="5"/>
  <c r="D45" i="5"/>
  <c r="B45" i="5"/>
  <c r="E44" i="5"/>
  <c r="D44" i="5"/>
  <c r="B44" i="5"/>
  <c r="G40" i="5"/>
  <c r="F40" i="5"/>
  <c r="E40" i="5"/>
  <c r="D40" i="5"/>
  <c r="C40" i="5"/>
  <c r="B40" i="5"/>
  <c r="G39" i="5"/>
  <c r="F39" i="5"/>
  <c r="E39" i="5"/>
  <c r="D39" i="5"/>
  <c r="C39" i="5"/>
  <c r="B39" i="5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B35" i="5"/>
  <c r="G26" i="5"/>
  <c r="G35" i="5" s="1"/>
  <c r="D26" i="5"/>
  <c r="D35" i="5" s="1"/>
  <c r="B26" i="5"/>
  <c r="H21" i="5"/>
  <c r="H50" i="5" s="1"/>
  <c r="G21" i="5"/>
  <c r="G50" i="5" s="1"/>
  <c r="F21" i="5"/>
  <c r="F50" i="5" s="1"/>
  <c r="E21" i="5"/>
  <c r="D21" i="5"/>
  <c r="C21" i="5"/>
  <c r="B21" i="5"/>
  <c r="A21" i="5"/>
  <c r="A50" i="5" s="1"/>
  <c r="H20" i="5"/>
  <c r="H49" i="5" s="1"/>
  <c r="G20" i="5"/>
  <c r="G49" i="5" s="1"/>
  <c r="F20" i="5"/>
  <c r="F49" i="5" s="1"/>
  <c r="E20" i="5"/>
  <c r="D20" i="5"/>
  <c r="C20" i="5"/>
  <c r="C49" i="5" s="1"/>
  <c r="B20" i="5"/>
  <c r="A20" i="5"/>
  <c r="A49" i="5" s="1"/>
  <c r="H19" i="5"/>
  <c r="H48" i="5" s="1"/>
  <c r="G19" i="5"/>
  <c r="G48" i="5" s="1"/>
  <c r="F19" i="5"/>
  <c r="F48" i="5" s="1"/>
  <c r="E19" i="5"/>
  <c r="E48" i="5" s="1"/>
  <c r="D19" i="5"/>
  <c r="C19" i="5"/>
  <c r="C48" i="5" s="1"/>
  <c r="B19" i="5"/>
  <c r="A19" i="5"/>
  <c r="H18" i="5"/>
  <c r="H47" i="5" s="1"/>
  <c r="G18" i="5"/>
  <c r="G47" i="5" s="1"/>
  <c r="F18" i="5"/>
  <c r="F47" i="5" s="1"/>
  <c r="E18" i="5"/>
  <c r="E47" i="5" s="1"/>
  <c r="D18" i="5"/>
  <c r="C18" i="5"/>
  <c r="B18" i="5"/>
  <c r="A18" i="5"/>
  <c r="H17" i="5"/>
  <c r="H46" i="5" s="1"/>
  <c r="G17" i="5"/>
  <c r="G46" i="5" s="1"/>
  <c r="F17" i="5"/>
  <c r="F46" i="5" s="1"/>
  <c r="E17" i="5"/>
  <c r="D17" i="5"/>
  <c r="C17" i="5"/>
  <c r="B17" i="5"/>
  <c r="A17" i="5"/>
  <c r="A46" i="5" s="1"/>
  <c r="H16" i="5"/>
  <c r="H45" i="5" s="1"/>
  <c r="G16" i="5"/>
  <c r="G45" i="5" s="1"/>
  <c r="F16" i="5"/>
  <c r="F45" i="5" s="1"/>
  <c r="E16" i="5"/>
  <c r="D16" i="5"/>
  <c r="C16" i="5"/>
  <c r="C45" i="5" s="1"/>
  <c r="B16" i="5"/>
  <c r="A16" i="5"/>
  <c r="A45" i="5" s="1"/>
  <c r="H15" i="5"/>
  <c r="H44" i="5" s="1"/>
  <c r="G15" i="5"/>
  <c r="G44" i="5" s="1"/>
  <c r="F15" i="5"/>
  <c r="F44" i="5" s="1"/>
  <c r="E15" i="5"/>
  <c r="E26" i="5" s="1"/>
  <c r="E35" i="5" s="1"/>
  <c r="D15" i="5"/>
  <c r="C15" i="5"/>
  <c r="C44" i="5" s="1"/>
  <c r="B15" i="5"/>
  <c r="H52" i="3"/>
  <c r="H52" i="4"/>
  <c r="D50" i="4"/>
  <c r="F49" i="4"/>
  <c r="H48" i="4"/>
  <c r="B47" i="4"/>
  <c r="D46" i="4"/>
  <c r="F45" i="4"/>
  <c r="F44" i="4"/>
  <c r="G40" i="4"/>
  <c r="F40" i="4"/>
  <c r="E40" i="4"/>
  <c r="D40" i="4"/>
  <c r="C40" i="4"/>
  <c r="B40" i="4"/>
  <c r="G39" i="4"/>
  <c r="F39" i="4"/>
  <c r="E39" i="4"/>
  <c r="D39" i="4"/>
  <c r="C39" i="4"/>
  <c r="B39" i="4"/>
  <c r="G38" i="4"/>
  <c r="F38" i="4"/>
  <c r="E38" i="4"/>
  <c r="D38" i="4"/>
  <c r="C38" i="4"/>
  <c r="B38" i="4"/>
  <c r="G37" i="4"/>
  <c r="F37" i="4"/>
  <c r="E37" i="4"/>
  <c r="D37" i="4"/>
  <c r="C37" i="4"/>
  <c r="B37" i="4"/>
  <c r="G36" i="4"/>
  <c r="F36" i="4"/>
  <c r="E36" i="4"/>
  <c r="D36" i="4"/>
  <c r="C36" i="4"/>
  <c r="B36" i="4"/>
  <c r="H21" i="4"/>
  <c r="H50" i="4" s="1"/>
  <c r="G21" i="4"/>
  <c r="G50" i="4" s="1"/>
  <c r="F21" i="4"/>
  <c r="F50" i="4" s="1"/>
  <c r="E21" i="4"/>
  <c r="E50" i="4" s="1"/>
  <c r="D21" i="4"/>
  <c r="C21" i="4"/>
  <c r="C50" i="4" s="1"/>
  <c r="B21" i="4"/>
  <c r="B50" i="4" s="1"/>
  <c r="A21" i="4"/>
  <c r="A50" i="4" s="1"/>
  <c r="H20" i="4"/>
  <c r="H49" i="4" s="1"/>
  <c r="G20" i="4"/>
  <c r="G49" i="4" s="1"/>
  <c r="F20" i="4"/>
  <c r="E20" i="4"/>
  <c r="E49" i="4" s="1"/>
  <c r="D20" i="4"/>
  <c r="D49" i="4" s="1"/>
  <c r="C20" i="4"/>
  <c r="C49" i="4" s="1"/>
  <c r="B20" i="4"/>
  <c r="B49" i="4" s="1"/>
  <c r="A20" i="4"/>
  <c r="A49" i="4" s="1"/>
  <c r="H19" i="4"/>
  <c r="G19" i="4"/>
  <c r="G48" i="4" s="1"/>
  <c r="F19" i="4"/>
  <c r="F48" i="4" s="1"/>
  <c r="E19" i="4"/>
  <c r="E48" i="4" s="1"/>
  <c r="D19" i="4"/>
  <c r="D48" i="4" s="1"/>
  <c r="C19" i="4"/>
  <c r="C48" i="4" s="1"/>
  <c r="B19" i="4"/>
  <c r="B48" i="4" s="1"/>
  <c r="A19" i="4"/>
  <c r="A48" i="4" s="1"/>
  <c r="H18" i="4"/>
  <c r="H47" i="4" s="1"/>
  <c r="G18" i="4"/>
  <c r="G47" i="4" s="1"/>
  <c r="F18" i="4"/>
  <c r="F47" i="4" s="1"/>
  <c r="E18" i="4"/>
  <c r="E47" i="4" s="1"/>
  <c r="D18" i="4"/>
  <c r="D47" i="4" s="1"/>
  <c r="C18" i="4"/>
  <c r="C47" i="4" s="1"/>
  <c r="B18" i="4"/>
  <c r="A18" i="4"/>
  <c r="A47" i="4" s="1"/>
  <c r="H17" i="4"/>
  <c r="H46" i="4" s="1"/>
  <c r="G17" i="4"/>
  <c r="G46" i="4" s="1"/>
  <c r="F17" i="4"/>
  <c r="F46" i="4" s="1"/>
  <c r="E17" i="4"/>
  <c r="E46" i="4" s="1"/>
  <c r="D17" i="4"/>
  <c r="C17" i="4"/>
  <c r="C46" i="4" s="1"/>
  <c r="B17" i="4"/>
  <c r="B46" i="4" s="1"/>
  <c r="A17" i="4"/>
  <c r="A46" i="4" s="1"/>
  <c r="H16" i="4"/>
  <c r="H45" i="4" s="1"/>
  <c r="G16" i="4"/>
  <c r="G45" i="4" s="1"/>
  <c r="F16" i="4"/>
  <c r="E16" i="4"/>
  <c r="E45" i="4" s="1"/>
  <c r="D16" i="4"/>
  <c r="D45" i="4" s="1"/>
  <c r="C16" i="4"/>
  <c r="C45" i="4" s="1"/>
  <c r="B16" i="4"/>
  <c r="B45" i="4" s="1"/>
  <c r="A16" i="4"/>
  <c r="A45" i="4" s="1"/>
  <c r="H15" i="4"/>
  <c r="H44" i="4" s="1"/>
  <c r="G15" i="4"/>
  <c r="G26" i="4" s="1"/>
  <c r="G35" i="4" s="1"/>
  <c r="F15" i="4"/>
  <c r="F26" i="4" s="1"/>
  <c r="F35" i="4" s="1"/>
  <c r="E15" i="4"/>
  <c r="E44" i="4" s="1"/>
  <c r="D15" i="4"/>
  <c r="D44" i="4" s="1"/>
  <c r="C15" i="4"/>
  <c r="C44" i="4" s="1"/>
  <c r="B15" i="4"/>
  <c r="B44" i="4" s="1"/>
  <c r="D50" i="3"/>
  <c r="F49" i="3"/>
  <c r="B47" i="3"/>
  <c r="D46" i="3"/>
  <c r="F45" i="3"/>
  <c r="F44" i="3"/>
  <c r="G40" i="3"/>
  <c r="F40" i="3"/>
  <c r="E40" i="3"/>
  <c r="D40" i="3"/>
  <c r="C40" i="3"/>
  <c r="B40" i="3"/>
  <c r="G39" i="3"/>
  <c r="F39" i="3"/>
  <c r="E39" i="3"/>
  <c r="D39" i="3"/>
  <c r="C39" i="3"/>
  <c r="B39" i="3"/>
  <c r="G38" i="3"/>
  <c r="F38" i="3"/>
  <c r="E38" i="3"/>
  <c r="D38" i="3"/>
  <c r="C38" i="3"/>
  <c r="B38" i="3"/>
  <c r="G37" i="3"/>
  <c r="F37" i="3"/>
  <c r="E37" i="3"/>
  <c r="D37" i="3"/>
  <c r="C37" i="3"/>
  <c r="B37" i="3"/>
  <c r="G36" i="3"/>
  <c r="F36" i="3"/>
  <c r="E36" i="3"/>
  <c r="D36" i="3"/>
  <c r="C36" i="3"/>
  <c r="B36" i="3"/>
  <c r="H21" i="3"/>
  <c r="H50" i="3" s="1"/>
  <c r="G21" i="3"/>
  <c r="G50" i="3" s="1"/>
  <c r="F21" i="3"/>
  <c r="E21" i="3"/>
  <c r="D21" i="3"/>
  <c r="C21" i="3"/>
  <c r="C50" i="3" s="1"/>
  <c r="B21" i="3"/>
  <c r="B50" i="3" s="1"/>
  <c r="A21" i="3"/>
  <c r="A50" i="3" s="1"/>
  <c r="H20" i="3"/>
  <c r="H49" i="3" s="1"/>
  <c r="G20" i="3"/>
  <c r="F20" i="3"/>
  <c r="E20" i="3"/>
  <c r="E49" i="3" s="1"/>
  <c r="D20" i="3"/>
  <c r="D49" i="3" s="1"/>
  <c r="C20" i="3"/>
  <c r="C49" i="3" s="1"/>
  <c r="B20" i="3"/>
  <c r="B49" i="3" s="1"/>
  <c r="A20" i="3"/>
  <c r="A49" i="3" s="1"/>
  <c r="H19" i="3"/>
  <c r="G19" i="3"/>
  <c r="G48" i="3" s="1"/>
  <c r="F19" i="3"/>
  <c r="F48" i="3" s="1"/>
  <c r="E19" i="3"/>
  <c r="E48" i="3" s="1"/>
  <c r="D19" i="3"/>
  <c r="D48" i="3" s="1"/>
  <c r="C19" i="3"/>
  <c r="C48" i="3" s="1"/>
  <c r="B19" i="3"/>
  <c r="B48" i="3" s="1"/>
  <c r="A19" i="3"/>
  <c r="A48" i="3" s="1"/>
  <c r="H18" i="3"/>
  <c r="H47" i="3" s="1"/>
  <c r="G18" i="3"/>
  <c r="G47" i="3" s="1"/>
  <c r="F18" i="3"/>
  <c r="F47" i="3" s="1"/>
  <c r="E18" i="3"/>
  <c r="E47" i="3" s="1"/>
  <c r="D18" i="3"/>
  <c r="D47" i="3" s="1"/>
  <c r="C18" i="3"/>
  <c r="C47" i="3" s="1"/>
  <c r="B18" i="3"/>
  <c r="A18" i="3"/>
  <c r="A47" i="3" s="1"/>
  <c r="H17" i="3"/>
  <c r="G17" i="3"/>
  <c r="G46" i="3" s="1"/>
  <c r="F17" i="3"/>
  <c r="E17" i="3"/>
  <c r="E46" i="3" s="1"/>
  <c r="D17" i="3"/>
  <c r="C17" i="3"/>
  <c r="C46" i="3" s="1"/>
  <c r="B17" i="3"/>
  <c r="A17" i="3"/>
  <c r="A46" i="3" s="1"/>
  <c r="H16" i="3"/>
  <c r="H45" i="3" s="1"/>
  <c r="G16" i="3"/>
  <c r="F16" i="3"/>
  <c r="E16" i="3"/>
  <c r="E45" i="3" s="1"/>
  <c r="D16" i="3"/>
  <c r="D45" i="3" s="1"/>
  <c r="C16" i="3"/>
  <c r="B16" i="3"/>
  <c r="A16" i="3"/>
  <c r="A45" i="3" s="1"/>
  <c r="H15" i="3"/>
  <c r="G15" i="3"/>
  <c r="G26" i="3" s="1"/>
  <c r="G35" i="3" s="1"/>
  <c r="F15" i="3"/>
  <c r="F26" i="3" s="1"/>
  <c r="F35" i="3" s="1"/>
  <c r="E15" i="3"/>
  <c r="E44" i="3" s="1"/>
  <c r="D15" i="3"/>
  <c r="D44" i="3" s="1"/>
  <c r="C15" i="3"/>
  <c r="C44" i="3" s="1"/>
  <c r="B15" i="3"/>
  <c r="Q18" i="9" l="1"/>
  <c r="J47" i="9"/>
  <c r="I48" i="9"/>
  <c r="I49" i="9"/>
  <c r="J49" i="9" s="1"/>
  <c r="Q16" i="9"/>
  <c r="R16" i="9" s="1"/>
  <c r="R17" i="9"/>
  <c r="I47" i="9"/>
  <c r="Q17" i="9"/>
  <c r="L15" i="9"/>
  <c r="G44" i="9"/>
  <c r="G45" i="9"/>
  <c r="E46" i="9"/>
  <c r="G49" i="9"/>
  <c r="E50" i="9"/>
  <c r="I50" i="9" s="1"/>
  <c r="J50" i="9" s="1"/>
  <c r="M15" i="9"/>
  <c r="L18" i="9"/>
  <c r="K19" i="9"/>
  <c r="J20" i="9"/>
  <c r="B26" i="9"/>
  <c r="B35" i="9" s="1"/>
  <c r="H44" i="9"/>
  <c r="H45" i="9"/>
  <c r="F46" i="9"/>
  <c r="F50" i="9"/>
  <c r="N15" i="9"/>
  <c r="M18" i="9"/>
  <c r="L19" i="9"/>
  <c r="K20" i="9"/>
  <c r="J21" i="9"/>
  <c r="Q21" i="9" s="1"/>
  <c r="R21" i="9" s="1"/>
  <c r="C26" i="9"/>
  <c r="C35" i="9" s="1"/>
  <c r="G46" i="9"/>
  <c r="H48" i="9"/>
  <c r="J48" i="9" s="1"/>
  <c r="O15" i="9"/>
  <c r="N18" i="9"/>
  <c r="M19" i="9"/>
  <c r="L20" i="9"/>
  <c r="K21" i="9"/>
  <c r="D26" i="9"/>
  <c r="D35" i="9" s="1"/>
  <c r="B44" i="9"/>
  <c r="B45" i="9"/>
  <c r="H46" i="9"/>
  <c r="O18" i="9"/>
  <c r="N19" i="9"/>
  <c r="M20" i="9"/>
  <c r="E26" i="9"/>
  <c r="E35" i="9" s="1"/>
  <c r="C45" i="9"/>
  <c r="P18" i="9"/>
  <c r="O19" i="9"/>
  <c r="B46" i="9"/>
  <c r="I47" i="7"/>
  <c r="J47" i="7" s="1"/>
  <c r="I45" i="7"/>
  <c r="J45" i="7" s="1"/>
  <c r="I46" i="7"/>
  <c r="J46" i="7" s="1"/>
  <c r="I50" i="7"/>
  <c r="J50" i="7" s="1"/>
  <c r="H52" i="7"/>
  <c r="I48" i="7"/>
  <c r="J48" i="7" s="1"/>
  <c r="I49" i="7"/>
  <c r="J49" i="7" s="1"/>
  <c r="C26" i="7"/>
  <c r="C35" i="7" s="1"/>
  <c r="E26" i="7"/>
  <c r="E35" i="7" s="1"/>
  <c r="F26" i="7"/>
  <c r="F35" i="7" s="1"/>
  <c r="G26" i="7"/>
  <c r="G35" i="7" s="1"/>
  <c r="I46" i="6"/>
  <c r="J46" i="6" s="1"/>
  <c r="I47" i="6"/>
  <c r="J47" i="6" s="1"/>
  <c r="I48" i="6"/>
  <c r="J48" i="6" s="1"/>
  <c r="I50" i="6"/>
  <c r="J50" i="6" s="1"/>
  <c r="I45" i="6"/>
  <c r="I49" i="6"/>
  <c r="J49" i="6" s="1"/>
  <c r="H52" i="6"/>
  <c r="C26" i="6"/>
  <c r="C35" i="6" s="1"/>
  <c r="F26" i="6"/>
  <c r="F35" i="6" s="1"/>
  <c r="I46" i="5"/>
  <c r="J46" i="5" s="1"/>
  <c r="I49" i="5"/>
  <c r="J49" i="5" s="1"/>
  <c r="H52" i="5"/>
  <c r="I48" i="5"/>
  <c r="J48" i="5" s="1"/>
  <c r="I47" i="5"/>
  <c r="J47" i="5" s="1"/>
  <c r="I45" i="5"/>
  <c r="I50" i="5"/>
  <c r="J50" i="5" s="1"/>
  <c r="C26" i="5"/>
  <c r="C35" i="5" s="1"/>
  <c r="F26" i="5"/>
  <c r="F35" i="5" s="1"/>
  <c r="I45" i="4"/>
  <c r="I46" i="4"/>
  <c r="J46" i="4" s="1"/>
  <c r="I48" i="4"/>
  <c r="J48" i="4" s="1"/>
  <c r="I49" i="4"/>
  <c r="J49" i="4" s="1"/>
  <c r="I50" i="4"/>
  <c r="J50" i="4" s="1"/>
  <c r="I47" i="4"/>
  <c r="J47" i="4" s="1"/>
  <c r="G44" i="4"/>
  <c r="B26" i="4"/>
  <c r="B35" i="4" s="1"/>
  <c r="C26" i="4"/>
  <c r="C35" i="4" s="1"/>
  <c r="D26" i="4"/>
  <c r="D35" i="4" s="1"/>
  <c r="E26" i="4"/>
  <c r="E35" i="4" s="1"/>
  <c r="I47" i="3"/>
  <c r="J47" i="3" s="1"/>
  <c r="I48" i="3"/>
  <c r="G44" i="3"/>
  <c r="G45" i="3"/>
  <c r="G49" i="3"/>
  <c r="I49" i="3" s="1"/>
  <c r="J49" i="3" s="1"/>
  <c r="E50" i="3"/>
  <c r="B26" i="3"/>
  <c r="B35" i="3" s="1"/>
  <c r="H44" i="3"/>
  <c r="F46" i="3"/>
  <c r="F50" i="3"/>
  <c r="C26" i="3"/>
  <c r="C35" i="3" s="1"/>
  <c r="D26" i="3"/>
  <c r="D35" i="3" s="1"/>
  <c r="B44" i="3"/>
  <c r="B45" i="3"/>
  <c r="H46" i="3"/>
  <c r="E26" i="3"/>
  <c r="E35" i="3" s="1"/>
  <c r="C45" i="3"/>
  <c r="B46" i="3"/>
  <c r="H48" i="3"/>
  <c r="Q20" i="9" l="1"/>
  <c r="R20" i="9" s="1"/>
  <c r="Q19" i="9"/>
  <c r="R19" i="9" s="1"/>
  <c r="I46" i="9"/>
  <c r="J46" i="9" s="1"/>
  <c r="I45" i="9"/>
  <c r="R18" i="9"/>
  <c r="J45" i="9"/>
  <c r="J48" i="3"/>
  <c r="I50" i="3"/>
  <c r="J50" i="3" s="1"/>
  <c r="I46" i="3"/>
  <c r="J46" i="3" s="1"/>
  <c r="I52" i="7"/>
  <c r="J52" i="7"/>
  <c r="I52" i="6"/>
  <c r="J45" i="6"/>
  <c r="J52" i="6" s="1"/>
  <c r="J7" i="8" s="1"/>
  <c r="I52" i="5"/>
  <c r="J45" i="5"/>
  <c r="J52" i="5" s="1"/>
  <c r="I52" i="4"/>
  <c r="J45" i="4"/>
  <c r="J52" i="4" s="1"/>
  <c r="J5" i="8" s="1"/>
  <c r="I45" i="3"/>
  <c r="H7" i="1"/>
  <c r="H6" i="1"/>
  <c r="H5" i="1"/>
  <c r="H4" i="1"/>
  <c r="H3" i="1"/>
  <c r="H2" i="1"/>
  <c r="J52" i="9" l="1"/>
  <c r="J45" i="3"/>
  <c r="J52" i="3" s="1"/>
  <c r="J4" i="8" s="1"/>
  <c r="I52" i="3"/>
  <c r="I2" i="8" l="1"/>
  <c r="H2" i="8"/>
  <c r="G2" i="8"/>
  <c r="F2" i="8"/>
  <c r="E2" i="8"/>
  <c r="D2" i="8"/>
  <c r="B2" i="8"/>
  <c r="C2" i="8"/>
  <c r="H12" i="8" l="1"/>
  <c r="H13" i="8"/>
  <c r="H15" i="8"/>
  <c r="H14" i="8"/>
  <c r="H16" i="8"/>
  <c r="H17" i="8"/>
  <c r="I12" i="8"/>
  <c r="I13" i="8"/>
  <c r="I16" i="8"/>
  <c r="I14" i="8"/>
  <c r="I15" i="8"/>
  <c r="I17" i="8"/>
  <c r="C13" i="8"/>
  <c r="C14" i="8"/>
  <c r="C15" i="8"/>
  <c r="C16" i="8"/>
  <c r="C17" i="8"/>
  <c r="C12" i="8"/>
  <c r="E15" i="8"/>
  <c r="E16" i="8"/>
  <c r="E17" i="8"/>
  <c r="E12" i="8"/>
  <c r="E13" i="8"/>
  <c r="E14" i="8"/>
  <c r="F16" i="8"/>
  <c r="F17" i="8"/>
  <c r="F13" i="8"/>
  <c r="F12" i="8"/>
  <c r="F14" i="8"/>
  <c r="F15" i="8"/>
  <c r="D14" i="8"/>
  <c r="D15" i="8"/>
  <c r="D16" i="8"/>
  <c r="D17" i="8"/>
  <c r="D12" i="8"/>
  <c r="D13" i="8"/>
  <c r="G17" i="8"/>
  <c r="G12" i="8"/>
  <c r="G14" i="8"/>
  <c r="G13" i="8"/>
  <c r="G15" i="8"/>
  <c r="G16" i="8"/>
  <c r="B14" i="8"/>
  <c r="B17" i="8"/>
  <c r="B16" i="8"/>
  <c r="B12" i="8"/>
  <c r="B15" i="8"/>
  <c r="B13" i="8"/>
</calcChain>
</file>

<file path=xl/sharedStrings.xml><?xml version="1.0" encoding="utf-8"?>
<sst xmlns="http://schemas.openxmlformats.org/spreadsheetml/2006/main" count="1543" uniqueCount="206">
  <si>
    <t>ranking values</t>
  </si>
  <si>
    <t>AF points</t>
  </si>
  <si>
    <t>Display Resolution</t>
  </si>
  <si>
    <t>Effective Pixels</t>
  </si>
  <si>
    <t>ISO Rating (max)</t>
  </si>
  <si>
    <t>Lens</t>
  </si>
  <si>
    <t>NFC</t>
  </si>
  <si>
    <t>price</t>
  </si>
  <si>
    <t>Canon EOS 850D</t>
  </si>
  <si>
    <t>Canon-EOS-250D</t>
  </si>
  <si>
    <t>Canon-EOS-6D-Mark-II</t>
  </si>
  <si>
    <t>Canon-EOS-90D</t>
  </si>
  <si>
    <t>Pentax-K-3-Mark-III</t>
  </si>
  <si>
    <t>Sony-A7-III</t>
  </si>
  <si>
    <t>Azonosító:</t>
  </si>
  <si>
    <t>Objektumok:</t>
  </si>
  <si>
    <t>Attribútumok:</t>
  </si>
  <si>
    <t>Lépcsôk:</t>
  </si>
  <si>
    <t>Eltolás:</t>
  </si>
  <si>
    <t>Leírás:</t>
  </si>
  <si>
    <t>COCO STD: 9621833</t>
  </si>
  <si>
    <t>Rangsor</t>
  </si>
  <si>
    <t>X(A1)</t>
  </si>
  <si>
    <t>X(A2)</t>
  </si>
  <si>
    <t>X(A3)</t>
  </si>
  <si>
    <t>X(A4)</t>
  </si>
  <si>
    <t>X(A5)</t>
  </si>
  <si>
    <t>X(A6)</t>
  </si>
  <si>
    <t>Y(A7)</t>
  </si>
  <si>
    <t>O1</t>
  </si>
  <si>
    <t>O2</t>
  </si>
  <si>
    <t>O3</t>
  </si>
  <si>
    <t>O4</t>
  </si>
  <si>
    <t>O5</t>
  </si>
  <si>
    <t>O6</t>
  </si>
  <si>
    <t>Lépcsôk(1)</t>
  </si>
  <si>
    <t>S1</t>
  </si>
  <si>
    <t>(0+36420)/(1)=36420</t>
  </si>
  <si>
    <t>(0+0)/(1)=0</t>
  </si>
  <si>
    <t>(0+18901)/(1)=18901</t>
  </si>
  <si>
    <t>(0+63011)/(1)=63011</t>
  </si>
  <si>
    <t>(0+110999)/(1)=110999</t>
  </si>
  <si>
    <t>S2</t>
  </si>
  <si>
    <t>(0+18477)/(1)=18477</t>
  </si>
  <si>
    <t>(0+79094)/(1)=79094</t>
  </si>
  <si>
    <t>S3</t>
  </si>
  <si>
    <t>S4</t>
  </si>
  <si>
    <t>S5</t>
  </si>
  <si>
    <t>S6</t>
  </si>
  <si>
    <t>Lépcsôk(2)</t>
  </si>
  <si>
    <t>COCO:STD</t>
  </si>
  <si>
    <t>Becslés</t>
  </si>
  <si>
    <t>Tény+0</t>
  </si>
  <si>
    <t>Delta</t>
  </si>
  <si>
    <t>Delta/Tény</t>
  </si>
  <si>
    <t>conclusions</t>
  </si>
  <si>
    <t>norm-like price</t>
  </si>
  <si>
    <t>S1 összeg:</t>
  </si>
  <si>
    <t>S6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</si>
  <si>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</si>
  <si>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</si>
  <si>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</si>
  <si>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</si>
  <si>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</si>
  <si>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</si>
  <si>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</si>
  <si>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</si>
  <si>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</si>
  <si>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https://miau.my-x.hu/miau/283/camera%20database.xlsx</t>
  </si>
  <si>
    <t>URL</t>
  </si>
  <si>
    <t>https://www.google.com/search?q=af+points+camera</t>
  </si>
  <si>
    <t>?</t>
  </si>
  <si>
    <t>https://www.google.com/search?q=iso+ratings+camera</t>
  </si>
  <si>
    <t>nonsense</t>
  </si>
  <si>
    <t>remark</t>
  </si>
  <si>
    <t>An AF point is a specific part of the frame where the camera is able to focus on something.</t>
  </si>
  <si>
    <t>The higher the ISO rating, the greater the film's ability to capture images taken in low light.</t>
  </si>
  <si>
    <t>direction code</t>
  </si>
  <si>
    <t>direction</t>
  </si>
  <si>
    <t>the higher the expensiver</t>
  </si>
  <si>
    <t>Összeg / values</t>
  </si>
  <si>
    <t>Oszlopcímkék</t>
  </si>
  <si>
    <t>Sorcímkék</t>
  </si>
  <si>
    <t>piece</t>
  </si>
  <si>
    <t>pixel</t>
  </si>
  <si>
    <t>score</t>
  </si>
  <si>
    <t>yes=1/no=0</t>
  </si>
  <si>
    <t>GBP</t>
  </si>
  <si>
    <t>unit</t>
  </si>
  <si>
    <t>rank</t>
  </si>
  <si>
    <t>level1 = price for having it</t>
  </si>
  <si>
    <t>stair-levels (parameters for changing)</t>
  </si>
  <si>
    <t>differences (constraints)</t>
  </si>
  <si>
    <t>level1-level2</t>
  </si>
  <si>
    <t>2--3</t>
  </si>
  <si>
    <t>3--4</t>
  </si>
  <si>
    <t>4--5</t>
  </si>
  <si>
    <t>level5-level6</t>
  </si>
  <si>
    <t>price/performance evaluation</t>
  </si>
  <si>
    <t>estimations</t>
  </si>
  <si>
    <t>estimation</t>
  </si>
  <si>
    <t>difference</t>
  </si>
  <si>
    <t>interpertations</t>
  </si>
  <si>
    <t>should be cheaper</t>
  </si>
  <si>
    <t>could be more expensive</t>
  </si>
  <si>
    <t>error</t>
  </si>
  <si>
    <t>total</t>
  </si>
  <si>
    <t>non-used attributes</t>
  </si>
  <si>
    <t>non-used stairs</t>
  </si>
  <si>
    <t>non-used positions_a1</t>
  </si>
  <si>
    <t>non-used positions_a2</t>
  </si>
  <si>
    <t>non-used positions_a3</t>
  </si>
  <si>
    <t>non-used positions_a4</t>
  </si>
  <si>
    <t>non-used positions_a5</t>
  </si>
  <si>
    <t>non-used positions_a6</t>
  </si>
  <si>
    <t>directions</t>
  </si>
  <si>
    <t>rnd_report2</t>
  </si>
  <si>
    <t>rnd_report3</t>
  </si>
  <si>
    <t>rnd_report4</t>
  </si>
  <si>
    <t>rnd_report5</t>
  </si>
  <si>
    <t>rnd_report6</t>
  </si>
  <si>
    <t>correlations</t>
  </si>
  <si>
    <t>goodness points</t>
  </si>
  <si>
    <t>USD</t>
  </si>
  <si>
    <t>USD/points</t>
  </si>
  <si>
    <t>naive</t>
  </si>
  <si>
    <t>price/performance-ratio</t>
  </si>
  <si>
    <t>Excel-Solver_report(orig)</t>
  </si>
  <si>
    <t>goodness</t>
  </si>
  <si>
    <t>COCO STD: 5308339</t>
  </si>
  <si>
    <t>X(A7)</t>
  </si>
  <si>
    <t>X(A8)</t>
  </si>
  <si>
    <t>Y(A9)</t>
  </si>
  <si>
    <t>(483413.5+0)/(2)=241706.75</t>
  </si>
  <si>
    <t>(2042555.2+381859.7)/(2)=1212207.45</t>
  </si>
  <si>
    <t>(2530737.7+2530737.7)/(2)=2530737.75</t>
  </si>
  <si>
    <t>(0+0)/(2)=0</t>
  </si>
  <si>
    <t>(0+381859.7)/(2)=190929.85</t>
  </si>
  <si>
    <t>(0+2148901)/(2)=1074450.5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</si>
  <si>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1.35 Mb</t>
    </r>
  </si>
  <si>
    <t>evaluation:too high</t>
  </si>
  <si>
    <t>COCO STD: 4391017</t>
  </si>
  <si>
    <t>Y(A8)</t>
  </si>
  <si>
    <r>
      <t xml:space="preserve">action:exlusing </t>
    </r>
    <r>
      <rPr>
        <sz val="11"/>
        <color theme="1"/>
        <rFont val="Calibri"/>
        <family val="2"/>
        <charset val="238"/>
        <scheme val="minor"/>
      </rPr>
      <t>non-used-attributes</t>
    </r>
    <r>
      <rPr>
        <sz val="11"/>
        <color rgb="FFFF0000"/>
        <rFont val="Calibri"/>
        <family val="2"/>
        <charset val="134"/>
        <scheme val="minor"/>
      </rPr>
      <t xml:space="preserve"> because only 1 stair is existing</t>
    </r>
  </si>
  <si>
    <r>
      <t xml:space="preserve">action:exlusing </t>
    </r>
    <r>
      <rPr>
        <sz val="11"/>
        <color theme="1"/>
        <rFont val="Calibri"/>
        <family val="2"/>
        <charset val="238"/>
        <scheme val="minor"/>
      </rPr>
      <t>non-used-positions-a3</t>
    </r>
    <r>
      <rPr>
        <sz val="11"/>
        <color rgb="FFFF0000"/>
        <rFont val="Calibri"/>
        <family val="2"/>
        <charset val="134"/>
        <scheme val="minor"/>
      </rPr>
      <t xml:space="preserve"> because only 1 stair is existing</t>
    </r>
  </si>
  <si>
    <t>COCO STD: 2390016</t>
  </si>
  <si>
    <t>COCO STD: 8346794</t>
  </si>
  <si>
    <t>Y(A6)</t>
  </si>
  <si>
    <t>(2258512.8+2798335.9)/(2)=2528424.35</t>
  </si>
  <si>
    <t>(534524.4+0)/(2)=267262.2</t>
  </si>
  <si>
    <t>(0+2798335.9)/(2)=1399167.95</t>
  </si>
  <si>
    <t>(0+2798310.5)/(2)=1399155.25</t>
  </si>
  <si>
    <t>(0+2376102.5)/(2)=1188051.25</t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</si>
  <si>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</si>
  <si>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evaluation:too high, but decreasing</t>
  </si>
  <si>
    <t>COCO STD: 4760615</t>
  </si>
  <si>
    <t>Y(A5)</t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</si>
  <si>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</si>
  <si>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COCO STD: 5452511</t>
  </si>
  <si>
    <t>Y(A4)</t>
  </si>
  <si>
    <t>COCO STD: 2446305</t>
  </si>
  <si>
    <t>Y(A3)</t>
  </si>
  <si>
    <t>COCO STD: 1651159</t>
  </si>
  <si>
    <t>Y(A2)</t>
  </si>
  <si>
    <t>(2793030.6+2798336.9)/(2)=2795683.7</t>
  </si>
  <si>
    <t>(534524.5+2798336.9)/(2)=1666430.7</t>
  </si>
  <si>
    <t>(534524.5+2798311.5)/(2)=1666418</t>
  </si>
  <si>
    <t>(534524.5+2376103.3)/(2)=1455313.9</t>
  </si>
  <si>
    <r>
      <t xml:space="preserve">action:decreasing the </t>
    </r>
    <r>
      <rPr>
        <sz val="11"/>
        <color theme="1"/>
        <rFont val="Calibri"/>
        <family val="2"/>
        <charset val="238"/>
        <scheme val="minor"/>
      </rPr>
      <t xml:space="preserve">attribute's highest stair </t>
    </r>
    <r>
      <rPr>
        <sz val="11"/>
        <color rgb="FFFF0000"/>
        <rFont val="Calibri"/>
        <family val="2"/>
        <charset val="134"/>
        <scheme val="minor"/>
      </rPr>
      <t>because it is too high</t>
    </r>
  </si>
  <si>
    <t>new potential</t>
  </si>
  <si>
    <t>raw</t>
  </si>
  <si>
    <t>BEST(rank)</t>
  </si>
  <si>
    <r>
      <t xml:space="preserve">action:exlusing </t>
    </r>
    <r>
      <rPr>
        <sz val="11"/>
        <color theme="1"/>
        <rFont val="Calibri"/>
        <family val="2"/>
        <charset val="238"/>
        <scheme val="minor"/>
      </rPr>
      <t xml:space="preserve">attribute with the highest stair </t>
    </r>
    <r>
      <rPr>
        <sz val="11"/>
        <color rgb="FFFF0000"/>
        <rFont val="Calibri"/>
        <family val="2"/>
        <charset val="134"/>
        <scheme val="minor"/>
      </rPr>
      <t>because it is too high</t>
    </r>
  </si>
  <si>
    <t>Workflow</t>
  </si>
  <si>
    <t>creating an OAM with ideal solution (coco-online) and sub-optimal solution (Excel)</t>
  </si>
  <si>
    <t>creating new staircase values (cases: report2-3-4-5-6) starting from the sub-optimal Excel version (report2_orig)</t>
  </si>
  <si>
    <t>creating a NEW OAM with descriptors about the cases where Y = goodness concerning a fictive level of 2222222</t>
  </si>
  <si>
    <t>analysing the NEW OAM (step1): potential is higher than rational</t>
  </si>
  <si>
    <t>action1</t>
  </si>
  <si>
    <t>action2</t>
  </si>
  <si>
    <t>analysing the reduced NEW OAM (step2): potential is higher than rational</t>
  </si>
  <si>
    <t>analysing the reduced NEW OAM (step3): potential is higher than rational</t>
  </si>
  <si>
    <t>action3</t>
  </si>
  <si>
    <t>analysing the reduced NEW OAM (step4): potential is higher than rational</t>
  </si>
  <si>
    <t>action4</t>
  </si>
  <si>
    <t>analysing the reduced NEW OAM (step5): potential is higher than rational</t>
  </si>
  <si>
    <t>action5</t>
  </si>
  <si>
    <t>analysing the reduced NEW OAM (step6): potential is higher than rational</t>
  </si>
  <si>
    <t>action6</t>
  </si>
  <si>
    <t>analysing the reduced NEW OAM (step7): potential is higher than rational</t>
  </si>
  <si>
    <t>action7</t>
  </si>
  <si>
    <t>analysing the reduced NEW OAM (step8): potential is higher than rational</t>
  </si>
  <si>
    <t>action8</t>
  </si>
  <si>
    <t>reducing the particular stair (step9)</t>
  </si>
  <si>
    <t>conclusion (based on the know-best-solution)</t>
  </si>
  <si>
    <t>number of specific attributes = 8</t>
  </si>
  <si>
    <t>exclusion1</t>
  </si>
  <si>
    <t>exclusion2</t>
  </si>
  <si>
    <t>exclusion3</t>
  </si>
  <si>
    <t>exclusion4</t>
  </si>
  <si>
    <t>exclusion5</t>
  </si>
  <si>
    <t>exclusion6</t>
  </si>
  <si>
    <t>exclusion7</t>
  </si>
  <si>
    <t>last attribute</t>
  </si>
  <si>
    <t>no potential because non-used-stairs is limited among the cases!</t>
  </si>
  <si>
    <t>last attribute is rational, but only based on the best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</si>
</sst>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b/>
      <sz val="7"/>
      <color rgb="FF000000"/>
      <name val="Verdana"/>
      <family val="2"/>
      <charset val="238"/>
    </font>
    <font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u/>
      <sz val="11"/>
      <color theme="10"/>
      <name val="Calibri"/>
      <family val="2"/>
      <charset val="134"/>
      <scheme val="minor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0"/>
      <color rgb="FF202124"/>
      <name val="Arial"/>
      <family val="2"/>
      <charset val="238"/>
    </font>
    <font>
      <sz val="8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</cellStyleXfs>
  <cellXfs count="27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0" xfId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>
      <alignment vertical="center"/>
    </xf>
    <xf numFmtId="1" fontId="0" fillId="0" borderId="0" xfId="0" applyNumberFormat="1">
      <alignment vertical="center"/>
    </xf>
    <xf numFmtId="1" fontId="0" fillId="4" borderId="4" xfId="0" applyNumberFormat="1" applyFill="1" applyBorder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9" fontId="0" fillId="5" borderId="0" xfId="2" applyFont="1" applyFill="1" applyAlignment="1">
      <alignment vertical="center"/>
    </xf>
    <xf numFmtId="0" fontId="6" fillId="5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0" fillId="5" borderId="0" xfId="0" applyFill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0" fontId="0" fillId="6" borderId="0" xfId="0" applyFill="1">
      <alignment vertical="center"/>
    </xf>
    <xf numFmtId="0" fontId="2" fillId="6" borderId="0" xfId="0" applyFont="1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6" borderId="0" xfId="0" applyFill="1" applyAlignment="1">
      <alignment horizontal="center" vertical="center"/>
    </xf>
  </cellXfs>
  <cellStyles count="3">
    <cellStyle name="Hivatkozás" xfId="1" builtinId="8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1</xdr:col>
      <xdr:colOff>426720</xdr:colOff>
      <xdr:row>23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3D6C0764-904F-407D-BC0F-E6B200CE1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7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1</xdr:col>
      <xdr:colOff>426720</xdr:colOff>
      <xdr:row>76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24C922C1-1AC7-43C7-BF02-053673645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3027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1</xdr:col>
      <xdr:colOff>426720</xdr:colOff>
      <xdr:row>128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8D7FFD8C-CC45-41A0-A7F3-B16D62F44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130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1</xdr:col>
      <xdr:colOff>426720</xdr:colOff>
      <xdr:row>181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6162D57B-F88C-4DA4-B25F-377FEFFBC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9587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231</xdr:row>
      <xdr:rowOff>0</xdr:rowOff>
    </xdr:from>
    <xdr:to>
      <xdr:col>1</xdr:col>
      <xdr:colOff>426720</xdr:colOff>
      <xdr:row>234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1DE50FFE-DFF3-4F89-BFC3-9C8F77181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7868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284</xdr:row>
      <xdr:rowOff>0</xdr:rowOff>
    </xdr:from>
    <xdr:to>
      <xdr:col>1</xdr:col>
      <xdr:colOff>426720</xdr:colOff>
      <xdr:row>287</xdr:row>
      <xdr:rowOff>22860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F7E9E96C-8AB6-42F1-8E41-C5841DA62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6148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337</xdr:row>
      <xdr:rowOff>0</xdr:rowOff>
    </xdr:from>
    <xdr:to>
      <xdr:col>1</xdr:col>
      <xdr:colOff>426720</xdr:colOff>
      <xdr:row>340</xdr:row>
      <xdr:rowOff>22860</xdr:rowOff>
    </xdr:to>
    <xdr:pic>
      <xdr:nvPicPr>
        <xdr:cNvPr id="8" name="Kép 7" descr="COCO">
          <a:extLst>
            <a:ext uri="{FF2B5EF4-FFF2-40B4-BE49-F238E27FC236}">
              <a16:creationId xmlns:a16="http://schemas.microsoft.com/office/drawing/2014/main" id="{D7C5E80B-2542-40A2-98A6-2A76DB73B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4428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390</xdr:row>
      <xdr:rowOff>0</xdr:rowOff>
    </xdr:from>
    <xdr:to>
      <xdr:col>1</xdr:col>
      <xdr:colOff>426720</xdr:colOff>
      <xdr:row>393</xdr:row>
      <xdr:rowOff>22860</xdr:rowOff>
    </xdr:to>
    <xdr:pic>
      <xdr:nvPicPr>
        <xdr:cNvPr id="9" name="Kép 8" descr="COCO">
          <a:extLst>
            <a:ext uri="{FF2B5EF4-FFF2-40B4-BE49-F238E27FC236}">
              <a16:creationId xmlns:a16="http://schemas.microsoft.com/office/drawing/2014/main" id="{62C8F92E-64FD-43F8-BB4A-EED52A592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2708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1905000</xdr:colOff>
      <xdr:row>12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39538772-C599-45CB-A6F3-520693DBA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59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titude/AppData/Local/Temp/scp34821/var/www/miau/data/miau/283/camera%20data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report"/>
      <sheetName val="db (2)"/>
      <sheetName val="report2(orig)"/>
      <sheetName val="report2 (2)"/>
      <sheetName val="online solution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Latitude/AppData/Local/Temp/scp34821/var/www/miau/data/miau/283/camera%20databas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Latitude/AppData/Local/Temp/scp34821/var/www/miau/data/miau/283/camera%20database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629.276533564815" createdVersion="7" refreshedVersion="7" minRefreshableVersion="3" recordCount="42" xr:uid="{DDAB6A45-8A91-4C43-BF89-2F25AE37D9E3}">
  <cacheSource type="worksheet">
    <worksheetSource ref="A1:D43" sheet="db (2)" r:id="rId2"/>
  </cacheSource>
  <cacheFields count="4">
    <cacheField name="objects" numFmtId="0">
      <sharedItems count="6">
        <s v="Canon-EOS-90D"/>
        <s v="Pentax-K-3-Mark-III"/>
        <s v="Canon-EOS-6D-Mark-II"/>
        <s v="Sony-A7-III"/>
        <s v="Canon-EOS-250D"/>
        <s v="Canon EOS 850D"/>
      </sharedItems>
    </cacheField>
    <cacheField name="attributes" numFmtId="0">
      <sharedItems count="7">
        <s v="price"/>
        <s v="Lens"/>
        <s v="AF points"/>
        <s v="NFC"/>
        <s v="Effective Pixels"/>
        <s v="ISO Rating (max)"/>
        <s v="Display Resolution"/>
      </sharedItems>
    </cacheField>
    <cacheField name="values" numFmtId="0">
      <sharedItems containsSemiMixedTypes="0" containsString="0" containsNumber="1" minValue="0" maxValue="1620000"/>
    </cacheField>
    <cacheField name="units" numFmtId="0">
      <sharedItems count="5">
        <s v="GBP"/>
        <s v="yes=1/no=0"/>
        <s v="piece"/>
        <s v="pixel"/>
        <s v="scor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629.276533564815" createdVersion="7" refreshedVersion="7" minRefreshableVersion="3" recordCount="42" xr:uid="{D6D56050-ADB6-4B9C-95E6-2705C60EA96E}">
  <cacheSource type="worksheet">
    <worksheetSource ref="A1:D43" sheet="db (2)" r:id="rId2"/>
  </cacheSource>
  <cacheFields count="4">
    <cacheField name="objects" numFmtId="0">
      <sharedItems count="6">
        <s v="Canon-EOS-90D"/>
        <s v="Pentax-K-3-Mark-III"/>
        <s v="Canon-EOS-6D-Mark-II"/>
        <s v="Sony-A7-III"/>
        <s v="Canon-EOS-250D"/>
        <s v="Canon EOS 850D"/>
      </sharedItems>
    </cacheField>
    <cacheField name="attributes" numFmtId="0">
      <sharedItems count="7">
        <s v="price"/>
        <s v="Lens"/>
        <s v="AF points"/>
        <s v="NFC"/>
        <s v="Effective Pixels"/>
        <s v="ISO Rating (max)"/>
        <s v="Display Resolution"/>
      </sharedItems>
    </cacheField>
    <cacheField name="values" numFmtId="0">
      <sharedItems containsSemiMixedTypes="0" containsString="0" containsNumber="1" minValue="0" maxValue="1620000"/>
    </cacheField>
    <cacheField name="units" numFmtId="0">
      <sharedItems count="5">
        <s v="GBP"/>
        <s v="yes=1/no=0"/>
        <s v="piece"/>
        <s v="pixel"/>
        <s v="scor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x v="0"/>
    <x v="0"/>
    <n v="979.95"/>
    <x v="0"/>
  </r>
  <r>
    <x v="1"/>
    <x v="0"/>
    <n v="1610.06"/>
    <x v="0"/>
  </r>
  <r>
    <x v="2"/>
    <x v="0"/>
    <n v="1483.77"/>
    <x v="0"/>
  </r>
  <r>
    <x v="3"/>
    <x v="0"/>
    <n v="1344.15"/>
    <x v="0"/>
  </r>
  <r>
    <x v="4"/>
    <x v="0"/>
    <n v="1109.99"/>
    <x v="0"/>
  </r>
  <r>
    <x v="5"/>
    <x v="0"/>
    <n v="1299"/>
    <x v="0"/>
  </r>
  <r>
    <x v="0"/>
    <x v="1"/>
    <n v="0"/>
    <x v="1"/>
  </r>
  <r>
    <x v="1"/>
    <x v="1"/>
    <n v="0"/>
    <x v="1"/>
  </r>
  <r>
    <x v="2"/>
    <x v="1"/>
    <n v="1"/>
    <x v="1"/>
  </r>
  <r>
    <x v="3"/>
    <x v="1"/>
    <n v="0"/>
    <x v="1"/>
  </r>
  <r>
    <x v="4"/>
    <x v="1"/>
    <n v="1"/>
    <x v="1"/>
  </r>
  <r>
    <x v="5"/>
    <x v="1"/>
    <n v="1"/>
    <x v="1"/>
  </r>
  <r>
    <x v="0"/>
    <x v="2"/>
    <n v="45"/>
    <x v="2"/>
  </r>
  <r>
    <x v="1"/>
    <x v="2"/>
    <n v="101"/>
    <x v="2"/>
  </r>
  <r>
    <x v="2"/>
    <x v="2"/>
    <n v="45"/>
    <x v="2"/>
  </r>
  <r>
    <x v="3"/>
    <x v="2"/>
    <n v="693"/>
    <x v="2"/>
  </r>
  <r>
    <x v="4"/>
    <x v="2"/>
    <n v="143"/>
    <x v="2"/>
  </r>
  <r>
    <x v="5"/>
    <x v="2"/>
    <n v="45"/>
    <x v="2"/>
  </r>
  <r>
    <x v="0"/>
    <x v="3"/>
    <n v="0"/>
    <x v="1"/>
  </r>
  <r>
    <x v="1"/>
    <x v="3"/>
    <n v="1"/>
    <x v="1"/>
  </r>
  <r>
    <x v="2"/>
    <x v="3"/>
    <n v="1"/>
    <x v="1"/>
  </r>
  <r>
    <x v="3"/>
    <x v="3"/>
    <n v="1"/>
    <x v="1"/>
  </r>
  <r>
    <x v="4"/>
    <x v="3"/>
    <n v="0"/>
    <x v="1"/>
  </r>
  <r>
    <x v="5"/>
    <x v="3"/>
    <n v="0"/>
    <x v="1"/>
  </r>
  <r>
    <x v="0"/>
    <x v="4"/>
    <n v="32.5"/>
    <x v="3"/>
  </r>
  <r>
    <x v="1"/>
    <x v="4"/>
    <n v="26"/>
    <x v="3"/>
  </r>
  <r>
    <x v="2"/>
    <x v="4"/>
    <n v="26.2"/>
    <x v="3"/>
  </r>
  <r>
    <x v="3"/>
    <x v="4"/>
    <n v="24.2"/>
    <x v="3"/>
  </r>
  <r>
    <x v="4"/>
    <x v="4"/>
    <n v="24.1"/>
    <x v="3"/>
  </r>
  <r>
    <x v="5"/>
    <x v="4"/>
    <n v="24.2"/>
    <x v="3"/>
  </r>
  <r>
    <x v="0"/>
    <x v="5"/>
    <n v="25600"/>
    <x v="4"/>
  </r>
  <r>
    <x v="1"/>
    <x v="5"/>
    <n v="1600000"/>
    <x v="4"/>
  </r>
  <r>
    <x v="2"/>
    <x v="5"/>
    <n v="1024007"/>
    <x v="4"/>
  </r>
  <r>
    <x v="3"/>
    <x v="5"/>
    <n v="204800"/>
    <x v="4"/>
  </r>
  <r>
    <x v="4"/>
    <x v="5"/>
    <n v="25600"/>
    <x v="4"/>
  </r>
  <r>
    <x v="5"/>
    <x v="5"/>
    <n v="25600"/>
    <x v="4"/>
  </r>
  <r>
    <x v="0"/>
    <x v="6"/>
    <n v="1040000"/>
    <x v="3"/>
  </r>
  <r>
    <x v="1"/>
    <x v="6"/>
    <n v="1620000"/>
    <x v="3"/>
  </r>
  <r>
    <x v="2"/>
    <x v="6"/>
    <n v="1040000"/>
    <x v="3"/>
  </r>
  <r>
    <x v="3"/>
    <x v="6"/>
    <n v="921600"/>
    <x v="3"/>
  </r>
  <r>
    <x v="4"/>
    <x v="6"/>
    <n v="1040000"/>
    <x v="3"/>
  </r>
  <r>
    <x v="5"/>
    <x v="6"/>
    <n v="1040000"/>
    <x v="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x v="0"/>
    <x v="0"/>
    <n v="979.95"/>
    <x v="0"/>
  </r>
  <r>
    <x v="1"/>
    <x v="0"/>
    <n v="1610.06"/>
    <x v="0"/>
  </r>
  <r>
    <x v="2"/>
    <x v="0"/>
    <n v="1483.77"/>
    <x v="0"/>
  </r>
  <r>
    <x v="3"/>
    <x v="0"/>
    <n v="1344.15"/>
    <x v="0"/>
  </r>
  <r>
    <x v="4"/>
    <x v="0"/>
    <n v="1109.99"/>
    <x v="0"/>
  </r>
  <r>
    <x v="5"/>
    <x v="0"/>
    <n v="1299"/>
    <x v="0"/>
  </r>
  <r>
    <x v="0"/>
    <x v="1"/>
    <n v="0"/>
    <x v="1"/>
  </r>
  <r>
    <x v="1"/>
    <x v="1"/>
    <n v="0"/>
    <x v="1"/>
  </r>
  <r>
    <x v="2"/>
    <x v="1"/>
    <n v="1"/>
    <x v="1"/>
  </r>
  <r>
    <x v="3"/>
    <x v="1"/>
    <n v="0"/>
    <x v="1"/>
  </r>
  <r>
    <x v="4"/>
    <x v="1"/>
    <n v="1"/>
    <x v="1"/>
  </r>
  <r>
    <x v="5"/>
    <x v="1"/>
    <n v="1"/>
    <x v="1"/>
  </r>
  <r>
    <x v="0"/>
    <x v="2"/>
    <n v="45"/>
    <x v="2"/>
  </r>
  <r>
    <x v="1"/>
    <x v="2"/>
    <n v="101"/>
    <x v="2"/>
  </r>
  <r>
    <x v="2"/>
    <x v="2"/>
    <n v="45"/>
    <x v="2"/>
  </r>
  <r>
    <x v="3"/>
    <x v="2"/>
    <n v="693"/>
    <x v="2"/>
  </r>
  <r>
    <x v="4"/>
    <x v="2"/>
    <n v="143"/>
    <x v="2"/>
  </r>
  <r>
    <x v="5"/>
    <x v="2"/>
    <n v="45"/>
    <x v="2"/>
  </r>
  <r>
    <x v="0"/>
    <x v="3"/>
    <n v="0"/>
    <x v="1"/>
  </r>
  <r>
    <x v="1"/>
    <x v="3"/>
    <n v="1"/>
    <x v="1"/>
  </r>
  <r>
    <x v="2"/>
    <x v="3"/>
    <n v="1"/>
    <x v="1"/>
  </r>
  <r>
    <x v="3"/>
    <x v="3"/>
    <n v="1"/>
    <x v="1"/>
  </r>
  <r>
    <x v="4"/>
    <x v="3"/>
    <n v="0"/>
    <x v="1"/>
  </r>
  <r>
    <x v="5"/>
    <x v="3"/>
    <n v="0"/>
    <x v="1"/>
  </r>
  <r>
    <x v="0"/>
    <x v="4"/>
    <n v="32.5"/>
    <x v="3"/>
  </r>
  <r>
    <x v="1"/>
    <x v="4"/>
    <n v="26"/>
    <x v="3"/>
  </r>
  <r>
    <x v="2"/>
    <x v="4"/>
    <n v="26.2"/>
    <x v="3"/>
  </r>
  <r>
    <x v="3"/>
    <x v="4"/>
    <n v="24.2"/>
    <x v="3"/>
  </r>
  <r>
    <x v="4"/>
    <x v="4"/>
    <n v="24.1"/>
    <x v="3"/>
  </r>
  <r>
    <x v="5"/>
    <x v="4"/>
    <n v="24.2"/>
    <x v="3"/>
  </r>
  <r>
    <x v="0"/>
    <x v="5"/>
    <n v="25600"/>
    <x v="4"/>
  </r>
  <r>
    <x v="1"/>
    <x v="5"/>
    <n v="1600000"/>
    <x v="4"/>
  </r>
  <r>
    <x v="2"/>
    <x v="5"/>
    <n v="1024007"/>
    <x v="4"/>
  </r>
  <r>
    <x v="3"/>
    <x v="5"/>
    <n v="204800"/>
    <x v="4"/>
  </r>
  <r>
    <x v="4"/>
    <x v="5"/>
    <n v="25600"/>
    <x v="4"/>
  </r>
  <r>
    <x v="5"/>
    <x v="5"/>
    <n v="25600"/>
    <x v="4"/>
  </r>
  <r>
    <x v="0"/>
    <x v="6"/>
    <n v="1040000"/>
    <x v="3"/>
  </r>
  <r>
    <x v="1"/>
    <x v="6"/>
    <n v="1620000"/>
    <x v="3"/>
  </r>
  <r>
    <x v="2"/>
    <x v="6"/>
    <n v="1040000"/>
    <x v="3"/>
  </r>
  <r>
    <x v="3"/>
    <x v="6"/>
    <n v="921600"/>
    <x v="3"/>
  </r>
  <r>
    <x v="4"/>
    <x v="6"/>
    <n v="1040000"/>
    <x v="3"/>
  </r>
  <r>
    <x v="5"/>
    <x v="6"/>
    <n v="104000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1ECB10-7531-4B8B-B971-97C66945C62A}" name="Kimutatás3" cacheId="6" applyNumberFormats="0" applyBorderFormats="0" applyFontFormats="0" applyPatternFormats="0" applyAlignmentFormats="0" applyWidthHeightFormats="1" dataCaption="Értékek" updatedVersion="7" minRefreshableVersion="3" useAutoFormatting="1" rowGrandTotals="0" colGrandTotals="0" itemPrintTitles="1" createdVersion="7" indent="0" outline="1" outlineData="1" multipleFieldFilters="0">
  <location ref="A5:H13" firstHeaderRow="1" firstDataRow="3" firstDataCol="1"/>
  <pivotFields count="4">
    <pivotField axis="axisRow" showAll="0">
      <items count="7">
        <item x="5"/>
        <item x="4"/>
        <item x="2"/>
        <item x="0"/>
        <item x="1"/>
        <item x="3"/>
        <item t="default"/>
      </items>
    </pivotField>
    <pivotField axis="axisCol" showAll="0" defaultSubtotal="0">
      <items count="7">
        <item x="2"/>
        <item x="6"/>
        <item x="4"/>
        <item x="5"/>
        <item x="1"/>
        <item x="3"/>
        <item x="0"/>
      </items>
    </pivotField>
    <pivotField dataField="1" showAll="0"/>
    <pivotField axis="axisCol" showAll="0">
      <items count="6">
        <item x="0"/>
        <item x="2"/>
        <item x="3"/>
        <item x="4"/>
        <item x="1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2">
    <field x="1"/>
    <field x="3"/>
  </colFields>
  <colItems count="7">
    <i>
      <x/>
      <x v="1"/>
    </i>
    <i>
      <x v="1"/>
      <x v="2"/>
    </i>
    <i>
      <x v="2"/>
      <x v="2"/>
    </i>
    <i>
      <x v="3"/>
      <x v="3"/>
    </i>
    <i>
      <x v="4"/>
      <x v="4"/>
    </i>
    <i>
      <x v="5"/>
      <x v="4"/>
    </i>
    <i>
      <x v="6"/>
      <x/>
    </i>
  </colItems>
  <dataFields count="1">
    <dataField name="Összeg / value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48FB63-7833-4ACB-A25E-261FDF1E402F}" name="Kimutatás3" cacheId="6" applyNumberFormats="0" applyBorderFormats="0" applyFontFormats="0" applyPatternFormats="0" applyAlignmentFormats="0" applyWidthHeightFormats="1" dataCaption="Értékek" updatedVersion="7" minRefreshableVersion="3" useAutoFormatting="1" rowGrandTotals="0" colGrandTotals="0" itemPrintTitles="1" createdVersion="7" indent="0" outline="1" outlineData="1" multipleFieldFilters="0">
  <location ref="A5:H13" firstHeaderRow="1" firstDataRow="3" firstDataCol="1"/>
  <pivotFields count="4">
    <pivotField axis="axisRow" showAll="0">
      <items count="7">
        <item x="5"/>
        <item x="4"/>
        <item x="2"/>
        <item x="0"/>
        <item x="1"/>
        <item x="3"/>
        <item t="default"/>
      </items>
    </pivotField>
    <pivotField axis="axisCol" showAll="0" defaultSubtotal="0">
      <items count="7">
        <item x="2"/>
        <item x="6"/>
        <item x="4"/>
        <item x="5"/>
        <item x="1"/>
        <item x="3"/>
        <item x="0"/>
      </items>
    </pivotField>
    <pivotField dataField="1" showAll="0"/>
    <pivotField axis="axisCol" showAll="0">
      <items count="6">
        <item x="0"/>
        <item x="2"/>
        <item x="3"/>
        <item x="4"/>
        <item x="1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2">
    <field x="1"/>
    <field x="3"/>
  </colFields>
  <colItems count="7">
    <i>
      <x/>
      <x v="1"/>
    </i>
    <i>
      <x v="1"/>
      <x v="2"/>
    </i>
    <i>
      <x v="2"/>
      <x v="2"/>
    </i>
    <i>
      <x v="3"/>
      <x v="3"/>
    </i>
    <i>
      <x v="4"/>
      <x v="4"/>
    </i>
    <i>
      <x v="5"/>
      <x v="4"/>
    </i>
    <i>
      <x v="6"/>
      <x/>
    </i>
  </colItems>
  <dataFields count="1">
    <dataField name="Összeg / value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D0B4F0-A789-4BD5-A065-A8B149ECEB13}" name="Kimutatás3" cacheId="6" applyNumberFormats="0" applyBorderFormats="0" applyFontFormats="0" applyPatternFormats="0" applyAlignmentFormats="0" applyWidthHeightFormats="1" dataCaption="Értékek" updatedVersion="7" minRefreshableVersion="3" useAutoFormatting="1" rowGrandTotals="0" colGrandTotals="0" itemPrintTitles="1" createdVersion="7" indent="0" outline="1" outlineData="1" multipleFieldFilters="0">
  <location ref="A5:H13" firstHeaderRow="1" firstDataRow="3" firstDataCol="1"/>
  <pivotFields count="4">
    <pivotField axis="axisRow" showAll="0">
      <items count="7">
        <item x="5"/>
        <item x="4"/>
        <item x="2"/>
        <item x="0"/>
        <item x="1"/>
        <item x="3"/>
        <item t="default"/>
      </items>
    </pivotField>
    <pivotField axis="axisCol" showAll="0" defaultSubtotal="0">
      <items count="7">
        <item x="2"/>
        <item x="6"/>
        <item x="4"/>
        <item x="5"/>
        <item x="1"/>
        <item x="3"/>
        <item x="0"/>
      </items>
    </pivotField>
    <pivotField dataField="1" showAll="0"/>
    <pivotField axis="axisCol" showAll="0">
      <items count="6">
        <item x="0"/>
        <item x="2"/>
        <item x="3"/>
        <item x="4"/>
        <item x="1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2">
    <field x="1"/>
    <field x="3"/>
  </colFields>
  <colItems count="7">
    <i>
      <x/>
      <x v="1"/>
    </i>
    <i>
      <x v="1"/>
      <x v="2"/>
    </i>
    <i>
      <x v="2"/>
      <x v="2"/>
    </i>
    <i>
      <x v="3"/>
      <x v="3"/>
    </i>
    <i>
      <x v="4"/>
      <x v="4"/>
    </i>
    <i>
      <x v="5"/>
      <x v="4"/>
    </i>
    <i>
      <x v="6"/>
      <x/>
    </i>
  </colItems>
  <dataFields count="1">
    <dataField name="Összeg / value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57C702-1770-4003-8B33-BB2C3B666411}" name="Kimutatás3" cacheId="6" applyNumberFormats="0" applyBorderFormats="0" applyFontFormats="0" applyPatternFormats="0" applyAlignmentFormats="0" applyWidthHeightFormats="1" dataCaption="Értékek" updatedVersion="7" minRefreshableVersion="3" useAutoFormatting="1" rowGrandTotals="0" colGrandTotals="0" itemPrintTitles="1" createdVersion="7" indent="0" outline="1" outlineData="1" multipleFieldFilters="0">
  <location ref="A5:H13" firstHeaderRow="1" firstDataRow="3" firstDataCol="1"/>
  <pivotFields count="4">
    <pivotField axis="axisRow" showAll="0">
      <items count="7">
        <item x="5"/>
        <item x="4"/>
        <item x="2"/>
        <item x="0"/>
        <item x="1"/>
        <item x="3"/>
        <item t="default"/>
      </items>
    </pivotField>
    <pivotField axis="axisCol" showAll="0" defaultSubtotal="0">
      <items count="7">
        <item x="2"/>
        <item x="6"/>
        <item x="4"/>
        <item x="5"/>
        <item x="1"/>
        <item x="3"/>
        <item x="0"/>
      </items>
    </pivotField>
    <pivotField dataField="1" showAll="0"/>
    <pivotField axis="axisCol" showAll="0">
      <items count="6">
        <item x="0"/>
        <item x="2"/>
        <item x="3"/>
        <item x="4"/>
        <item x="1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2">
    <field x="1"/>
    <field x="3"/>
  </colFields>
  <colItems count="7">
    <i>
      <x/>
      <x v="1"/>
    </i>
    <i>
      <x v="1"/>
      <x v="2"/>
    </i>
    <i>
      <x v="2"/>
      <x v="2"/>
    </i>
    <i>
      <x v="3"/>
      <x v="3"/>
    </i>
    <i>
      <x v="4"/>
      <x v="4"/>
    </i>
    <i>
      <x v="5"/>
      <x v="4"/>
    </i>
    <i>
      <x v="6"/>
      <x/>
    </i>
  </colItems>
  <dataFields count="1">
    <dataField name="Összeg / value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1C25FF-3F21-448A-A21C-DAC001693242}" name="Kimutatás3" cacheId="6" applyNumberFormats="0" applyBorderFormats="0" applyFontFormats="0" applyPatternFormats="0" applyAlignmentFormats="0" applyWidthHeightFormats="1" dataCaption="Értékek" updatedVersion="7" minRefreshableVersion="3" useAutoFormatting="1" rowGrandTotals="0" colGrandTotals="0" itemPrintTitles="1" createdVersion="7" indent="0" outline="1" outlineData="1" multipleFieldFilters="0">
  <location ref="A5:H13" firstHeaderRow="1" firstDataRow="3" firstDataCol="1"/>
  <pivotFields count="4">
    <pivotField axis="axisRow" showAll="0">
      <items count="7">
        <item x="5"/>
        <item x="4"/>
        <item x="2"/>
        <item x="0"/>
        <item x="1"/>
        <item x="3"/>
        <item t="default"/>
      </items>
    </pivotField>
    <pivotField axis="axisCol" showAll="0" defaultSubtotal="0">
      <items count="7">
        <item x="2"/>
        <item x="6"/>
        <item x="4"/>
        <item x="5"/>
        <item x="1"/>
        <item x="3"/>
        <item x="0"/>
      </items>
    </pivotField>
    <pivotField dataField="1" showAll="0"/>
    <pivotField axis="axisCol" showAll="0">
      <items count="6">
        <item x="0"/>
        <item x="2"/>
        <item x="3"/>
        <item x="4"/>
        <item x="1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2">
    <field x="1"/>
    <field x="3"/>
  </colFields>
  <colItems count="7">
    <i>
      <x/>
      <x v="1"/>
    </i>
    <i>
      <x v="1"/>
      <x v="2"/>
    </i>
    <i>
      <x v="2"/>
      <x v="2"/>
    </i>
    <i>
      <x v="3"/>
      <x v="3"/>
    </i>
    <i>
      <x v="4"/>
      <x v="4"/>
    </i>
    <i>
      <x v="5"/>
      <x v="4"/>
    </i>
    <i>
      <x v="6"/>
      <x/>
    </i>
  </colItems>
  <dataFields count="1">
    <dataField name="Összeg / value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F1D8C4-23F3-4468-9F05-8FBFF1DCAACA}" name="Kimutatás3" cacheId="5" applyNumberFormats="0" applyBorderFormats="0" applyFontFormats="0" applyPatternFormats="0" applyAlignmentFormats="0" applyWidthHeightFormats="1" dataCaption="Értékek" updatedVersion="7" minRefreshableVersion="3" useAutoFormatting="1" rowGrandTotals="0" colGrandTotals="0" itemPrintTitles="1" createdVersion="7" indent="0" outline="1" outlineData="1" multipleFieldFilters="0">
  <location ref="A5:H13" firstHeaderRow="1" firstDataRow="3" firstDataCol="1"/>
  <pivotFields count="4">
    <pivotField axis="axisRow" showAll="0">
      <items count="7">
        <item x="5"/>
        <item x="4"/>
        <item x="2"/>
        <item x="0"/>
        <item x="1"/>
        <item x="3"/>
        <item t="default"/>
      </items>
    </pivotField>
    <pivotField axis="axisCol" showAll="0" defaultSubtotal="0">
      <items count="7">
        <item x="2"/>
        <item x="6"/>
        <item x="4"/>
        <item x="5"/>
        <item x="1"/>
        <item x="3"/>
        <item x="0"/>
      </items>
    </pivotField>
    <pivotField dataField="1" showAll="0"/>
    <pivotField axis="axisCol" showAll="0">
      <items count="6">
        <item x="0"/>
        <item x="2"/>
        <item x="3"/>
        <item x="4"/>
        <item x="1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2">
    <field x="1"/>
    <field x="3"/>
  </colFields>
  <colItems count="7">
    <i>
      <x/>
      <x v="1"/>
    </i>
    <i>
      <x v="1"/>
      <x v="2"/>
    </i>
    <i>
      <x v="2"/>
      <x v="2"/>
    </i>
    <i>
      <x v="3"/>
      <x v="3"/>
    </i>
    <i>
      <x v="4"/>
      <x v="4"/>
    </i>
    <i>
      <x v="5"/>
      <x v="4"/>
    </i>
    <i>
      <x v="6"/>
      <x/>
    </i>
  </colItems>
  <dataFields count="1">
    <dataField name="Összeg / value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miau.my-x.hu/myx-free/coco/test/165115920220326074322.html" TargetMode="External"/><Relationship Id="rId3" Type="http://schemas.openxmlformats.org/officeDocument/2006/relationships/hyperlink" Target="https://miau.my-x.hu/myx-free/coco/test/239001620220326073403.html" TargetMode="External"/><Relationship Id="rId7" Type="http://schemas.openxmlformats.org/officeDocument/2006/relationships/hyperlink" Target="https://miau.my-x.hu/myx-free/coco/test/244630520220326074145.html" TargetMode="External"/><Relationship Id="rId2" Type="http://schemas.openxmlformats.org/officeDocument/2006/relationships/hyperlink" Target="https://miau.my-x.hu/myx-free/coco/test/439101720220326073046.html" TargetMode="External"/><Relationship Id="rId1" Type="http://schemas.openxmlformats.org/officeDocument/2006/relationships/hyperlink" Target="https://miau.my-x.hu/myx-free/coco/test/530833920220326072748.html" TargetMode="External"/><Relationship Id="rId6" Type="http://schemas.openxmlformats.org/officeDocument/2006/relationships/hyperlink" Target="https://miau.my-x.hu/myx-free/coco/test/545251120220326074030.html" TargetMode="External"/><Relationship Id="rId5" Type="http://schemas.openxmlformats.org/officeDocument/2006/relationships/hyperlink" Target="https://miau.my-x.hu/myx-free/coco/test/476061520220326073850.html" TargetMode="External"/><Relationship Id="rId4" Type="http://schemas.openxmlformats.org/officeDocument/2006/relationships/hyperlink" Target="https://miau.my-x.hu/myx-free/coco/test/834679420220326073656.html" TargetMode="External"/><Relationship Id="rId9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iau/283/camera%20database.xlsx" TargetMode="External"/><Relationship Id="rId1" Type="http://schemas.openxmlformats.org/officeDocument/2006/relationships/hyperlink" Target="https://miau.my-x.hu/myx-free/coco/test/96218332022030906513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692C4-56F1-45BD-9BF0-BF31056759C4}">
  <dimension ref="A1:R54"/>
  <sheetViews>
    <sheetView topLeftCell="A25" zoomScale="85" zoomScaleNormal="85" workbookViewId="0">
      <selection activeCell="J52" sqref="J52"/>
    </sheetView>
  </sheetViews>
  <sheetFormatPr defaultRowHeight="14.4"/>
  <cols>
    <col min="1" max="1" width="33.5546875" bestFit="1" customWidth="1"/>
    <col min="2" max="5" width="22.88671875" bestFit="1" customWidth="1"/>
    <col min="6" max="7" width="23.33203125" bestFit="1" customWidth="1"/>
    <col min="8" max="8" width="9" bestFit="1" customWidth="1"/>
    <col min="9" max="9" width="9.88671875" bestFit="1" customWidth="1"/>
    <col min="10" max="10" width="14.88671875" bestFit="1" customWidth="1"/>
    <col min="11" max="11" width="26.5546875" bestFit="1" customWidth="1"/>
    <col min="12" max="12" width="14.88671875" bestFit="1" customWidth="1"/>
    <col min="13" max="13" width="15.21875" bestFit="1" customWidth="1"/>
    <col min="14" max="15" width="14.88671875" bestFit="1" customWidth="1"/>
    <col min="16" max="16" width="8.44140625" bestFit="1" customWidth="1"/>
    <col min="17" max="17" width="14.88671875" bestFit="1" customWidth="1"/>
    <col min="18" max="18" width="21.44140625" bestFit="1" customWidth="1"/>
  </cols>
  <sheetData>
    <row r="1" spans="1:18" ht="43.2">
      <c r="A1" t="s">
        <v>69</v>
      </c>
      <c r="B1" s="2" t="s">
        <v>70</v>
      </c>
      <c r="C1" t="s">
        <v>71</v>
      </c>
      <c r="D1" t="s">
        <v>71</v>
      </c>
      <c r="E1" s="2" t="s">
        <v>72</v>
      </c>
      <c r="F1" t="s">
        <v>71</v>
      </c>
      <c r="G1" t="s">
        <v>71</v>
      </c>
      <c r="H1" t="s">
        <v>73</v>
      </c>
    </row>
    <row r="2" spans="1:18" ht="57.6">
      <c r="A2" t="s">
        <v>74</v>
      </c>
      <c r="B2" s="2" t="s">
        <v>75</v>
      </c>
      <c r="C2" t="s">
        <v>71</v>
      </c>
      <c r="D2" t="s">
        <v>71</v>
      </c>
      <c r="E2" s="12" t="s">
        <v>76</v>
      </c>
      <c r="F2" t="s">
        <v>71</v>
      </c>
      <c r="G2" t="s">
        <v>71</v>
      </c>
      <c r="H2" t="s">
        <v>73</v>
      </c>
    </row>
    <row r="3" spans="1:18">
      <c r="A3" t="s">
        <v>77</v>
      </c>
      <c r="B3">
        <v>0</v>
      </c>
      <c r="C3">
        <v>0</v>
      </c>
      <c r="D3">
        <v>0</v>
      </c>
      <c r="E3" s="12">
        <v>0</v>
      </c>
      <c r="F3">
        <v>0</v>
      </c>
      <c r="G3">
        <v>0</v>
      </c>
      <c r="H3" t="s">
        <v>73</v>
      </c>
    </row>
    <row r="4" spans="1:18">
      <c r="A4" t="s">
        <v>78</v>
      </c>
      <c r="B4" t="s">
        <v>79</v>
      </c>
      <c r="C4" t="s">
        <v>79</v>
      </c>
      <c r="D4" t="s">
        <v>79</v>
      </c>
      <c r="E4" t="s">
        <v>79</v>
      </c>
      <c r="F4" t="s">
        <v>79</v>
      </c>
      <c r="G4" t="s">
        <v>79</v>
      </c>
      <c r="H4" t="s">
        <v>73</v>
      </c>
    </row>
    <row r="5" spans="1:18">
      <c r="A5" t="s">
        <v>80</v>
      </c>
      <c r="B5" t="s">
        <v>81</v>
      </c>
    </row>
    <row r="6" spans="1:18"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</row>
    <row r="7" spans="1:18">
      <c r="A7" t="s">
        <v>82</v>
      </c>
      <c r="B7" t="s">
        <v>83</v>
      </c>
      <c r="C7" t="s">
        <v>84</v>
      </c>
      <c r="D7" t="s">
        <v>84</v>
      </c>
      <c r="E7" t="s">
        <v>85</v>
      </c>
      <c r="F7" t="s">
        <v>86</v>
      </c>
      <c r="G7" t="s">
        <v>86</v>
      </c>
      <c r="H7" t="s">
        <v>87</v>
      </c>
    </row>
    <row r="8" spans="1:18">
      <c r="A8" s="13" t="s">
        <v>8</v>
      </c>
      <c r="B8">
        <v>45</v>
      </c>
      <c r="C8">
        <v>1040000</v>
      </c>
      <c r="D8">
        <v>24.2</v>
      </c>
      <c r="E8">
        <v>25600</v>
      </c>
      <c r="F8">
        <v>1</v>
      </c>
      <c r="G8">
        <v>0</v>
      </c>
      <c r="H8">
        <v>1299</v>
      </c>
    </row>
    <row r="9" spans="1:18">
      <c r="A9" s="13" t="s">
        <v>9</v>
      </c>
      <c r="B9">
        <v>143</v>
      </c>
      <c r="C9">
        <v>1040000</v>
      </c>
      <c r="D9">
        <v>24.1</v>
      </c>
      <c r="E9">
        <v>25600</v>
      </c>
      <c r="F9">
        <v>1</v>
      </c>
      <c r="G9">
        <v>0</v>
      </c>
      <c r="H9">
        <v>1109.99</v>
      </c>
    </row>
    <row r="10" spans="1:18">
      <c r="A10" s="13" t="s">
        <v>10</v>
      </c>
      <c r="B10">
        <v>45</v>
      </c>
      <c r="C10">
        <v>1040000</v>
      </c>
      <c r="D10">
        <v>26.2</v>
      </c>
      <c r="E10">
        <v>1024007</v>
      </c>
      <c r="F10">
        <v>1</v>
      </c>
      <c r="G10">
        <v>1</v>
      </c>
      <c r="H10">
        <v>1483.77</v>
      </c>
    </row>
    <row r="11" spans="1:18">
      <c r="A11" s="13" t="s">
        <v>11</v>
      </c>
      <c r="B11">
        <v>45</v>
      </c>
      <c r="C11">
        <v>1040000</v>
      </c>
      <c r="D11">
        <v>32.5</v>
      </c>
      <c r="E11">
        <v>25600</v>
      </c>
      <c r="F11">
        <v>0</v>
      </c>
      <c r="G11">
        <v>0</v>
      </c>
      <c r="H11">
        <v>979.95</v>
      </c>
    </row>
    <row r="12" spans="1:18">
      <c r="A12" s="13" t="s">
        <v>12</v>
      </c>
      <c r="B12">
        <v>101</v>
      </c>
      <c r="C12">
        <v>1620000</v>
      </c>
      <c r="D12">
        <v>26</v>
      </c>
      <c r="E12">
        <v>1600000</v>
      </c>
      <c r="F12">
        <v>0</v>
      </c>
      <c r="G12">
        <v>1</v>
      </c>
      <c r="H12">
        <v>1610.06</v>
      </c>
    </row>
    <row r="13" spans="1:18">
      <c r="A13" s="13" t="s">
        <v>13</v>
      </c>
      <c r="B13">
        <v>693</v>
      </c>
      <c r="C13">
        <v>921600</v>
      </c>
      <c r="D13">
        <v>24.2</v>
      </c>
      <c r="E13">
        <v>204800</v>
      </c>
      <c r="F13">
        <v>0</v>
      </c>
      <c r="G13">
        <v>1</v>
      </c>
      <c r="H13">
        <v>1344.15</v>
      </c>
    </row>
    <row r="15" spans="1:18">
      <c r="A15" s="13" t="s">
        <v>0</v>
      </c>
      <c r="B15" t="str">
        <f>B6</f>
        <v>AF points</v>
      </c>
      <c r="C15" t="str">
        <f t="shared" ref="C15:H15" si="0">C6</f>
        <v>Display Resolution</v>
      </c>
      <c r="D15" t="str">
        <f t="shared" si="0"/>
        <v>Effective Pixels</v>
      </c>
      <c r="E15" t="str">
        <f t="shared" si="0"/>
        <v>ISO Rating (max)</v>
      </c>
      <c r="F15" t="str">
        <f t="shared" si="0"/>
        <v>Lens</v>
      </c>
      <c r="G15" t="str">
        <f t="shared" si="0"/>
        <v>NFC</v>
      </c>
      <c r="H15" t="str">
        <f t="shared" si="0"/>
        <v>price</v>
      </c>
    </row>
    <row r="16" spans="1:18">
      <c r="A16" t="str">
        <f>A8</f>
        <v>Canon EOS 850D</v>
      </c>
      <c r="B16">
        <f>RANK(B8,B$8:B$13,B$3)</f>
        <v>4</v>
      </c>
      <c r="C16">
        <f t="shared" ref="C16:G16" si="1">RANK(C8,C$8:C$13,C$3)</f>
        <v>2</v>
      </c>
      <c r="D16">
        <f t="shared" si="1"/>
        <v>4</v>
      </c>
      <c r="E16">
        <f t="shared" si="1"/>
        <v>4</v>
      </c>
      <c r="F16">
        <f t="shared" si="1"/>
        <v>1</v>
      </c>
      <c r="G16">
        <f t="shared" si="1"/>
        <v>4</v>
      </c>
      <c r="H16" s="14">
        <f>H8</f>
        <v>1299</v>
      </c>
      <c r="P16" s="14"/>
      <c r="R16" s="15"/>
    </row>
    <row r="17" spans="1:18">
      <c r="A17" t="str">
        <f t="shared" ref="A17:A21" si="2">A9</f>
        <v>Canon-EOS-250D</v>
      </c>
      <c r="B17">
        <f t="shared" ref="B17:G21" si="3">RANK(B9,B$8:B$13,B$3)</f>
        <v>2</v>
      </c>
      <c r="C17">
        <f t="shared" si="3"/>
        <v>2</v>
      </c>
      <c r="D17">
        <f t="shared" si="3"/>
        <v>6</v>
      </c>
      <c r="E17">
        <f t="shared" si="3"/>
        <v>4</v>
      </c>
      <c r="F17">
        <f t="shared" si="3"/>
        <v>1</v>
      </c>
      <c r="G17">
        <f t="shared" si="3"/>
        <v>4</v>
      </c>
      <c r="H17" s="14">
        <f t="shared" ref="H17:H21" si="4">H9</f>
        <v>1109.99</v>
      </c>
      <c r="P17" s="14"/>
      <c r="R17" s="15"/>
    </row>
    <row r="18" spans="1:18">
      <c r="A18" t="str">
        <f t="shared" si="2"/>
        <v>Canon-EOS-6D-Mark-II</v>
      </c>
      <c r="B18">
        <f t="shared" si="3"/>
        <v>4</v>
      </c>
      <c r="C18">
        <f t="shared" si="3"/>
        <v>2</v>
      </c>
      <c r="D18">
        <f t="shared" si="3"/>
        <v>2</v>
      </c>
      <c r="E18">
        <f t="shared" si="3"/>
        <v>2</v>
      </c>
      <c r="F18">
        <f t="shared" si="3"/>
        <v>1</v>
      </c>
      <c r="G18">
        <f t="shared" si="3"/>
        <v>1</v>
      </c>
      <c r="H18" s="14">
        <f t="shared" si="4"/>
        <v>1483.77</v>
      </c>
      <c r="P18" s="14"/>
      <c r="R18" s="15"/>
    </row>
    <row r="19" spans="1:18">
      <c r="A19" t="str">
        <f t="shared" si="2"/>
        <v>Canon-EOS-90D</v>
      </c>
      <c r="B19">
        <f t="shared" si="3"/>
        <v>4</v>
      </c>
      <c r="C19">
        <f t="shared" si="3"/>
        <v>2</v>
      </c>
      <c r="D19">
        <f t="shared" si="3"/>
        <v>1</v>
      </c>
      <c r="E19">
        <f t="shared" si="3"/>
        <v>4</v>
      </c>
      <c r="F19">
        <f t="shared" si="3"/>
        <v>4</v>
      </c>
      <c r="G19">
        <f t="shared" si="3"/>
        <v>4</v>
      </c>
      <c r="H19" s="14">
        <f t="shared" si="4"/>
        <v>979.95</v>
      </c>
      <c r="P19" s="14"/>
      <c r="R19" s="15"/>
    </row>
    <row r="20" spans="1:18">
      <c r="A20" t="str">
        <f t="shared" si="2"/>
        <v>Pentax-K-3-Mark-III</v>
      </c>
      <c r="B20">
        <f t="shared" si="3"/>
        <v>3</v>
      </c>
      <c r="C20">
        <f t="shared" si="3"/>
        <v>1</v>
      </c>
      <c r="D20">
        <f t="shared" si="3"/>
        <v>3</v>
      </c>
      <c r="E20">
        <f t="shared" si="3"/>
        <v>1</v>
      </c>
      <c r="F20">
        <f t="shared" si="3"/>
        <v>4</v>
      </c>
      <c r="G20">
        <f t="shared" si="3"/>
        <v>1</v>
      </c>
      <c r="H20" s="14">
        <f t="shared" si="4"/>
        <v>1610.06</v>
      </c>
      <c r="P20" s="14"/>
      <c r="R20" s="15"/>
    </row>
    <row r="21" spans="1:18">
      <c r="A21" t="str">
        <f t="shared" si="2"/>
        <v>Sony-A7-III</v>
      </c>
      <c r="B21">
        <f t="shared" si="3"/>
        <v>1</v>
      </c>
      <c r="C21">
        <f t="shared" si="3"/>
        <v>6</v>
      </c>
      <c r="D21">
        <f t="shared" si="3"/>
        <v>4</v>
      </c>
      <c r="E21">
        <f t="shared" si="3"/>
        <v>3</v>
      </c>
      <c r="F21">
        <f t="shared" si="3"/>
        <v>4</v>
      </c>
      <c r="G21">
        <f t="shared" si="3"/>
        <v>1</v>
      </c>
      <c r="H21" s="14">
        <f t="shared" si="4"/>
        <v>1344.15</v>
      </c>
      <c r="P21" s="14"/>
      <c r="R21" s="15"/>
    </row>
    <row r="22" spans="1:18">
      <c r="A22" t="s">
        <v>88</v>
      </c>
      <c r="B22" t="s">
        <v>89</v>
      </c>
      <c r="C22" t="s">
        <v>89</v>
      </c>
      <c r="D22" t="s">
        <v>89</v>
      </c>
      <c r="E22" t="s">
        <v>89</v>
      </c>
      <c r="F22" t="s">
        <v>89</v>
      </c>
      <c r="G22" t="s">
        <v>89</v>
      </c>
      <c r="H22" s="14" t="s">
        <v>87</v>
      </c>
    </row>
    <row r="23" spans="1:18">
      <c r="H23" s="14"/>
    </row>
    <row r="24" spans="1:18">
      <c r="F24" t="s">
        <v>90</v>
      </c>
      <c r="G24" t="s">
        <v>90</v>
      </c>
    </row>
    <row r="25" spans="1:18">
      <c r="A25" t="s">
        <v>88</v>
      </c>
      <c r="B25" t="s">
        <v>87</v>
      </c>
      <c r="C25" t="s">
        <v>87</v>
      </c>
      <c r="D25" t="s">
        <v>87</v>
      </c>
      <c r="E25" t="s">
        <v>87</v>
      </c>
      <c r="F25" t="s">
        <v>87</v>
      </c>
      <c r="G25" t="s">
        <v>87</v>
      </c>
    </row>
    <row r="26" spans="1:18">
      <c r="A26" t="s">
        <v>91</v>
      </c>
      <c r="B26" t="str">
        <f>B15</f>
        <v>AF points</v>
      </c>
      <c r="C26" t="str">
        <f t="shared" ref="C26:G26" si="5">C15</f>
        <v>Display Resolution</v>
      </c>
      <c r="D26" t="str">
        <f t="shared" si="5"/>
        <v>Effective Pixels</v>
      </c>
      <c r="E26" t="str">
        <f t="shared" si="5"/>
        <v>ISO Rating (max)</v>
      </c>
      <c r="F26" t="str">
        <f t="shared" si="5"/>
        <v>Lens</v>
      </c>
      <c r="G26" t="str">
        <f t="shared" si="5"/>
        <v>NFC</v>
      </c>
    </row>
    <row r="27" spans="1:18">
      <c r="A27">
        <v>1</v>
      </c>
      <c r="B27" s="16">
        <v>444</v>
      </c>
      <c r="C27" s="16">
        <v>555</v>
      </c>
      <c r="D27" s="16">
        <v>444</v>
      </c>
      <c r="E27" s="16">
        <v>666</v>
      </c>
      <c r="F27" s="16">
        <v>444</v>
      </c>
      <c r="G27" s="16">
        <v>333</v>
      </c>
      <c r="H27" s="15"/>
      <c r="I27" s="15"/>
      <c r="J27" s="15"/>
    </row>
    <row r="28" spans="1:18">
      <c r="A28">
        <v>2</v>
      </c>
      <c r="B28" s="16">
        <v>222</v>
      </c>
      <c r="C28" s="16">
        <v>111</v>
      </c>
      <c r="D28" s="16">
        <v>222</v>
      </c>
      <c r="E28" s="16">
        <v>555</v>
      </c>
      <c r="F28" s="16">
        <v>222</v>
      </c>
      <c r="G28" s="16">
        <v>111</v>
      </c>
      <c r="H28" s="15"/>
      <c r="I28" s="15"/>
      <c r="J28" s="15"/>
    </row>
    <row r="29" spans="1:18">
      <c r="A29">
        <v>3</v>
      </c>
      <c r="B29" s="16">
        <v>111</v>
      </c>
      <c r="C29" s="16">
        <v>0</v>
      </c>
      <c r="D29" s="16">
        <v>1.3490738697620967E-2</v>
      </c>
      <c r="E29" s="16">
        <v>444</v>
      </c>
      <c r="F29" s="16">
        <v>222</v>
      </c>
      <c r="G29" s="16">
        <v>55</v>
      </c>
      <c r="H29" s="15"/>
      <c r="I29" s="15"/>
      <c r="J29" s="15"/>
    </row>
    <row r="30" spans="1:18">
      <c r="A30">
        <v>4</v>
      </c>
      <c r="B30" s="16">
        <v>55</v>
      </c>
      <c r="C30" s="16">
        <v>0</v>
      </c>
      <c r="D30" s="16">
        <v>1.3490738697620967E-2</v>
      </c>
      <c r="E30" s="16">
        <v>111</v>
      </c>
      <c r="F30" s="16">
        <v>222</v>
      </c>
      <c r="G30" s="16">
        <v>75</v>
      </c>
      <c r="H30" s="15"/>
      <c r="I30" s="15"/>
      <c r="J30" s="15"/>
    </row>
    <row r="31" spans="1:18">
      <c r="A31">
        <v>5</v>
      </c>
      <c r="B31" s="16">
        <v>0</v>
      </c>
      <c r="C31" s="16">
        <v>0</v>
      </c>
      <c r="D31" s="16">
        <v>6.7452845120159087E-3</v>
      </c>
      <c r="E31" s="16">
        <v>0</v>
      </c>
      <c r="F31" s="16">
        <v>0</v>
      </c>
      <c r="G31" s="16">
        <v>0</v>
      </c>
      <c r="H31" s="15"/>
      <c r="I31" s="15"/>
      <c r="J31" s="15"/>
    </row>
    <row r="32" spans="1:18">
      <c r="A32">
        <v>6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5"/>
      <c r="I32" s="15"/>
      <c r="J32" s="15"/>
    </row>
    <row r="33" spans="1:11">
      <c r="A33">
        <v>1</v>
      </c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/>
      <c r="I33" s="15"/>
      <c r="J33" s="15"/>
    </row>
    <row r="34" spans="1:11">
      <c r="B34" s="15"/>
      <c r="C34" s="15"/>
      <c r="D34" s="15"/>
      <c r="E34" s="15"/>
      <c r="F34" s="15"/>
      <c r="G34" s="15"/>
      <c r="H34" s="15"/>
      <c r="I34" s="15"/>
      <c r="J34" s="15"/>
    </row>
    <row r="35" spans="1:11">
      <c r="A35" t="s">
        <v>92</v>
      </c>
      <c r="B35" s="15" t="str">
        <f>B26</f>
        <v>AF points</v>
      </c>
      <c r="C35" s="15" t="str">
        <f t="shared" ref="C35:G35" si="6">C26</f>
        <v>Display Resolution</v>
      </c>
      <c r="D35" s="15" t="str">
        <f t="shared" si="6"/>
        <v>Effective Pixels</v>
      </c>
      <c r="E35" s="15" t="str">
        <f t="shared" si="6"/>
        <v>ISO Rating (max)</v>
      </c>
      <c r="F35" s="15" t="str">
        <f t="shared" si="6"/>
        <v>Lens</v>
      </c>
      <c r="G35" s="15" t="str">
        <f t="shared" si="6"/>
        <v>NFC</v>
      </c>
      <c r="H35" s="15"/>
      <c r="I35" s="15"/>
      <c r="J35" s="15"/>
    </row>
    <row r="36" spans="1:11">
      <c r="A36" t="s">
        <v>93</v>
      </c>
      <c r="B36" s="15">
        <f>B27-B28</f>
        <v>222</v>
      </c>
      <c r="C36" s="15">
        <f t="shared" ref="C36:G36" si="7">C27-C28</f>
        <v>444</v>
      </c>
      <c r="D36" s="15">
        <f t="shared" si="7"/>
        <v>222</v>
      </c>
      <c r="E36" s="15">
        <f t="shared" si="7"/>
        <v>111</v>
      </c>
      <c r="F36" s="15">
        <f t="shared" si="7"/>
        <v>222</v>
      </c>
      <c r="G36" s="15">
        <f t="shared" si="7"/>
        <v>222</v>
      </c>
      <c r="H36" s="15"/>
      <c r="I36" s="15"/>
      <c r="J36" s="15"/>
    </row>
    <row r="37" spans="1:11">
      <c r="A37" t="s">
        <v>94</v>
      </c>
      <c r="B37" s="15">
        <f t="shared" ref="B37:G40" si="8">B28-B29</f>
        <v>111</v>
      </c>
      <c r="C37" s="15">
        <f t="shared" si="8"/>
        <v>111</v>
      </c>
      <c r="D37" s="15">
        <f t="shared" si="8"/>
        <v>221.98650926130239</v>
      </c>
      <c r="E37" s="15">
        <f t="shared" si="8"/>
        <v>111</v>
      </c>
      <c r="F37" s="15">
        <f t="shared" si="8"/>
        <v>0</v>
      </c>
      <c r="G37" s="15">
        <f t="shared" si="8"/>
        <v>56</v>
      </c>
      <c r="H37" s="15"/>
      <c r="I37" s="15"/>
      <c r="J37" s="15"/>
    </row>
    <row r="38" spans="1:11">
      <c r="A38" t="s">
        <v>95</v>
      </c>
      <c r="B38" s="15">
        <f t="shared" si="8"/>
        <v>56</v>
      </c>
      <c r="C38" s="15">
        <f t="shared" si="8"/>
        <v>0</v>
      </c>
      <c r="D38" s="15">
        <f t="shared" si="8"/>
        <v>0</v>
      </c>
      <c r="E38" s="15">
        <f t="shared" si="8"/>
        <v>333</v>
      </c>
      <c r="F38" s="15">
        <f t="shared" si="8"/>
        <v>0</v>
      </c>
      <c r="G38" s="15">
        <f t="shared" si="8"/>
        <v>-20</v>
      </c>
      <c r="H38" s="15"/>
      <c r="I38" s="15"/>
      <c r="J38" s="15"/>
    </row>
    <row r="39" spans="1:11">
      <c r="A39" t="s">
        <v>96</v>
      </c>
      <c r="B39" s="15">
        <f t="shared" si="8"/>
        <v>55</v>
      </c>
      <c r="C39" s="15">
        <f t="shared" si="8"/>
        <v>0</v>
      </c>
      <c r="D39" s="15">
        <f t="shared" si="8"/>
        <v>6.7454541856050579E-3</v>
      </c>
      <c r="E39" s="15">
        <f t="shared" si="8"/>
        <v>111</v>
      </c>
      <c r="F39" s="15">
        <f t="shared" si="8"/>
        <v>222</v>
      </c>
      <c r="G39" s="15">
        <f t="shared" si="8"/>
        <v>75</v>
      </c>
      <c r="H39" s="15"/>
      <c r="I39" s="15"/>
      <c r="J39" s="15"/>
    </row>
    <row r="40" spans="1:11">
      <c r="A40" t="s">
        <v>97</v>
      </c>
      <c r="B40" s="15">
        <f t="shared" si="8"/>
        <v>0</v>
      </c>
      <c r="C40" s="15">
        <f t="shared" si="8"/>
        <v>0</v>
      </c>
      <c r="D40" s="15">
        <f t="shared" si="8"/>
        <v>6.7452845120159087E-3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5"/>
      <c r="I40" s="15"/>
      <c r="J40" s="15"/>
    </row>
    <row r="41" spans="1:11">
      <c r="A41" t="s">
        <v>88</v>
      </c>
      <c r="B41" s="15" t="s">
        <v>87</v>
      </c>
      <c r="C41" s="15" t="s">
        <v>87</v>
      </c>
      <c r="D41" s="15" t="s">
        <v>87</v>
      </c>
      <c r="E41" s="15" t="s">
        <v>87</v>
      </c>
      <c r="F41" s="15" t="s">
        <v>87</v>
      </c>
      <c r="G41" s="15" t="s">
        <v>87</v>
      </c>
      <c r="H41" s="15"/>
      <c r="I41" s="15"/>
      <c r="J41" s="15"/>
    </row>
    <row r="42" spans="1:11">
      <c r="B42" s="15"/>
      <c r="C42" s="15"/>
      <c r="D42" s="15"/>
      <c r="E42" s="15"/>
      <c r="F42" s="15"/>
      <c r="G42" s="15"/>
      <c r="H42" s="15"/>
      <c r="I42" s="15"/>
      <c r="J42" s="15"/>
    </row>
    <row r="43" spans="1:11">
      <c r="B43" s="15" t="s">
        <v>87</v>
      </c>
      <c r="C43" s="15" t="s">
        <v>87</v>
      </c>
      <c r="D43" s="15" t="s">
        <v>87</v>
      </c>
      <c r="E43" s="15" t="s">
        <v>87</v>
      </c>
      <c r="F43" s="15" t="s">
        <v>87</v>
      </c>
      <c r="G43" s="15" t="s">
        <v>87</v>
      </c>
      <c r="H43" s="15" t="s">
        <v>87</v>
      </c>
      <c r="I43" s="15" t="s">
        <v>87</v>
      </c>
      <c r="J43" s="15" t="s">
        <v>87</v>
      </c>
      <c r="K43" t="s">
        <v>98</v>
      </c>
    </row>
    <row r="44" spans="1:11">
      <c r="A44" t="s">
        <v>99</v>
      </c>
      <c r="B44" s="15" t="str">
        <f t="shared" ref="B44:H50" si="9">B15</f>
        <v>AF points</v>
      </c>
      <c r="C44" s="15" t="str">
        <f t="shared" si="9"/>
        <v>Display Resolution</v>
      </c>
      <c r="D44" s="15" t="str">
        <f t="shared" si="9"/>
        <v>Effective Pixels</v>
      </c>
      <c r="E44" s="15" t="str">
        <f t="shared" si="9"/>
        <v>ISO Rating (max)</v>
      </c>
      <c r="F44" s="15" t="str">
        <f t="shared" si="9"/>
        <v>Lens</v>
      </c>
      <c r="G44" s="15" t="str">
        <f t="shared" si="9"/>
        <v>NFC</v>
      </c>
      <c r="H44" s="15" t="str">
        <f t="shared" si="9"/>
        <v>price</v>
      </c>
      <c r="I44" s="15" t="s">
        <v>100</v>
      </c>
      <c r="J44" s="15" t="s">
        <v>101</v>
      </c>
      <c r="K44" t="s">
        <v>102</v>
      </c>
    </row>
    <row r="45" spans="1:11">
      <c r="A45" t="str">
        <f t="shared" ref="A45:A50" si="10">A16</f>
        <v>Canon EOS 850D</v>
      </c>
      <c r="B45" s="15">
        <f>VLOOKUP(B16,$A$27:$G$32,B$33,0)</f>
        <v>55</v>
      </c>
      <c r="C45" s="15">
        <f t="shared" ref="C45:G45" si="11">VLOOKUP(C16,$A$27:$G$32,C$33,0)</f>
        <v>111</v>
      </c>
      <c r="D45" s="15">
        <f t="shared" si="11"/>
        <v>1.3490738697620967E-2</v>
      </c>
      <c r="E45" s="15">
        <f t="shared" si="11"/>
        <v>111</v>
      </c>
      <c r="F45" s="15">
        <f t="shared" si="11"/>
        <v>444</v>
      </c>
      <c r="G45" s="15">
        <f t="shared" si="11"/>
        <v>75</v>
      </c>
      <c r="H45" s="15">
        <f t="shared" si="9"/>
        <v>1299</v>
      </c>
      <c r="I45" s="15">
        <f>SUM(B45:G45)</f>
        <v>796.01349073869756</v>
      </c>
      <c r="J45" s="15">
        <f>H45-I45</f>
        <v>502.98650926130244</v>
      </c>
      <c r="K45" t="s">
        <v>103</v>
      </c>
    </row>
    <row r="46" spans="1:11">
      <c r="A46" t="str">
        <f t="shared" si="10"/>
        <v>Canon-EOS-250D</v>
      </c>
      <c r="B46" s="15">
        <f t="shared" ref="B46:G50" si="12">VLOOKUP(B17,$A$27:$G$32,B$33,0)</f>
        <v>222</v>
      </c>
      <c r="C46" s="15">
        <f t="shared" si="12"/>
        <v>111</v>
      </c>
      <c r="D46" s="15">
        <f t="shared" si="12"/>
        <v>0</v>
      </c>
      <c r="E46" s="15">
        <f t="shared" si="12"/>
        <v>111</v>
      </c>
      <c r="F46" s="15">
        <f t="shared" si="12"/>
        <v>444</v>
      </c>
      <c r="G46" s="15">
        <f t="shared" si="12"/>
        <v>75</v>
      </c>
      <c r="H46" s="15">
        <f t="shared" si="9"/>
        <v>1109.99</v>
      </c>
      <c r="I46" s="15">
        <f t="shared" ref="I46:I50" si="13">SUM(B46:G46)</f>
        <v>963</v>
      </c>
      <c r="J46" s="15">
        <f t="shared" ref="J46:J50" si="14">H46-I46</f>
        <v>146.99</v>
      </c>
      <c r="K46" t="s">
        <v>104</v>
      </c>
    </row>
    <row r="47" spans="1:11">
      <c r="A47" t="str">
        <f t="shared" si="10"/>
        <v>Canon-EOS-6D-Mark-II</v>
      </c>
      <c r="B47" s="15">
        <f t="shared" si="12"/>
        <v>55</v>
      </c>
      <c r="C47" s="15">
        <f t="shared" si="12"/>
        <v>111</v>
      </c>
      <c r="D47" s="15">
        <f t="shared" si="12"/>
        <v>222</v>
      </c>
      <c r="E47" s="15">
        <f t="shared" si="12"/>
        <v>555</v>
      </c>
      <c r="F47" s="15">
        <f t="shared" si="12"/>
        <v>444</v>
      </c>
      <c r="G47" s="15">
        <f t="shared" si="12"/>
        <v>333</v>
      </c>
      <c r="H47" s="15">
        <f t="shared" si="9"/>
        <v>1483.77</v>
      </c>
      <c r="I47" s="15">
        <f t="shared" si="13"/>
        <v>1720</v>
      </c>
      <c r="J47" s="15">
        <f t="shared" si="14"/>
        <v>-236.23000000000002</v>
      </c>
      <c r="K47" t="s">
        <v>56</v>
      </c>
    </row>
    <row r="48" spans="1:11">
      <c r="A48" t="str">
        <f t="shared" si="10"/>
        <v>Canon-EOS-90D</v>
      </c>
      <c r="B48" s="15">
        <f t="shared" si="12"/>
        <v>55</v>
      </c>
      <c r="C48" s="15">
        <f t="shared" si="12"/>
        <v>111</v>
      </c>
      <c r="D48" s="15">
        <f t="shared" si="12"/>
        <v>444</v>
      </c>
      <c r="E48" s="15">
        <f t="shared" si="12"/>
        <v>111</v>
      </c>
      <c r="F48" s="15">
        <f t="shared" si="12"/>
        <v>222</v>
      </c>
      <c r="G48" s="15">
        <f t="shared" si="12"/>
        <v>75</v>
      </c>
      <c r="H48" s="15">
        <f t="shared" si="9"/>
        <v>979.95</v>
      </c>
      <c r="I48" s="15">
        <f t="shared" si="13"/>
        <v>1018</v>
      </c>
      <c r="J48" s="15">
        <f t="shared" si="14"/>
        <v>-38.049999999999955</v>
      </c>
      <c r="K48" t="s">
        <v>56</v>
      </c>
    </row>
    <row r="49" spans="1:11">
      <c r="A49" t="str">
        <f t="shared" si="10"/>
        <v>Pentax-K-3-Mark-III</v>
      </c>
      <c r="B49" s="15">
        <f t="shared" si="12"/>
        <v>111</v>
      </c>
      <c r="C49" s="15">
        <f t="shared" si="12"/>
        <v>555</v>
      </c>
      <c r="D49" s="15">
        <f t="shared" si="12"/>
        <v>1.3490738697620967E-2</v>
      </c>
      <c r="E49" s="15">
        <f t="shared" si="12"/>
        <v>666</v>
      </c>
      <c r="F49" s="15">
        <f t="shared" si="12"/>
        <v>222</v>
      </c>
      <c r="G49" s="15">
        <f t="shared" si="12"/>
        <v>333</v>
      </c>
      <c r="H49" s="15">
        <f t="shared" si="9"/>
        <v>1610.06</v>
      </c>
      <c r="I49" s="15">
        <f t="shared" si="13"/>
        <v>1887.0134907386978</v>
      </c>
      <c r="J49" s="15">
        <f t="shared" si="14"/>
        <v>-276.95349073869784</v>
      </c>
      <c r="K49" t="s">
        <v>56</v>
      </c>
    </row>
    <row r="50" spans="1:11">
      <c r="A50" t="str">
        <f t="shared" si="10"/>
        <v>Sony-A7-III</v>
      </c>
      <c r="B50" s="15">
        <f t="shared" si="12"/>
        <v>444</v>
      </c>
      <c r="C50" s="15">
        <f t="shared" si="12"/>
        <v>0</v>
      </c>
      <c r="D50" s="15">
        <f t="shared" si="12"/>
        <v>1.3490738697620967E-2</v>
      </c>
      <c r="E50" s="15">
        <f t="shared" si="12"/>
        <v>444</v>
      </c>
      <c r="F50" s="15">
        <f t="shared" si="12"/>
        <v>222</v>
      </c>
      <c r="G50" s="15">
        <f t="shared" si="12"/>
        <v>333</v>
      </c>
      <c r="H50" s="15">
        <f t="shared" si="9"/>
        <v>1344.15</v>
      </c>
      <c r="I50" s="15">
        <f t="shared" si="13"/>
        <v>1443.0134907386976</v>
      </c>
      <c r="J50" s="15">
        <f t="shared" si="14"/>
        <v>-98.863490738697465</v>
      </c>
      <c r="K50" t="s">
        <v>56</v>
      </c>
    </row>
    <row r="51" spans="1:11">
      <c r="B51" s="15"/>
      <c r="C51" s="15"/>
      <c r="D51" s="15"/>
      <c r="E51" s="15"/>
      <c r="F51" s="15"/>
      <c r="G51" s="15"/>
      <c r="H51" s="15" t="s">
        <v>106</v>
      </c>
      <c r="I51" s="15" t="s">
        <v>106</v>
      </c>
      <c r="J51" s="15" t="s">
        <v>105</v>
      </c>
    </row>
    <row r="52" spans="1:11">
      <c r="B52" s="15"/>
      <c r="C52" s="15"/>
      <c r="D52" s="15"/>
      <c r="E52" s="15"/>
      <c r="F52" s="15"/>
      <c r="G52" s="15"/>
      <c r="H52" s="15">
        <f>SUM(H45:H50)</f>
        <v>7826.92</v>
      </c>
      <c r="I52" s="15">
        <f>SUM(I45:I50)</f>
        <v>7827.040472216092</v>
      </c>
      <c r="J52" s="15">
        <f>SUMSQ(J45:J50)</f>
        <v>418331.12983226078</v>
      </c>
    </row>
    <row r="53" spans="1:11">
      <c r="B53" s="15"/>
      <c r="C53" s="15"/>
      <c r="D53" s="15"/>
      <c r="E53" s="15"/>
      <c r="F53" s="15"/>
      <c r="G53" s="15"/>
      <c r="H53" s="15"/>
      <c r="I53" s="15"/>
      <c r="J53" s="15"/>
    </row>
    <row r="54" spans="1:11">
      <c r="B54" s="15"/>
      <c r="C54" s="15"/>
      <c r="D54" s="15"/>
      <c r="E54" s="15"/>
      <c r="F54" s="15"/>
      <c r="G54" s="15"/>
      <c r="H54" s="15"/>
      <c r="I54" s="15"/>
      <c r="J54" s="15"/>
    </row>
  </sheetData>
  <conditionalFormatting sqref="R16:R2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94041-DDB7-4C92-9677-59460953665F}">
  <dimension ref="A1:R54"/>
  <sheetViews>
    <sheetView topLeftCell="A25" zoomScale="85" zoomScaleNormal="85" workbookViewId="0">
      <selection activeCell="J52" sqref="J52"/>
    </sheetView>
  </sheetViews>
  <sheetFormatPr defaultRowHeight="14.4"/>
  <cols>
    <col min="1" max="1" width="33.5546875" bestFit="1" customWidth="1"/>
    <col min="2" max="5" width="22.88671875" bestFit="1" customWidth="1"/>
    <col min="6" max="7" width="23.33203125" bestFit="1" customWidth="1"/>
    <col min="8" max="8" width="9" bestFit="1" customWidth="1"/>
    <col min="9" max="9" width="9.88671875" bestFit="1" customWidth="1"/>
    <col min="10" max="10" width="14.88671875" bestFit="1" customWidth="1"/>
    <col min="11" max="11" width="26.5546875" bestFit="1" customWidth="1"/>
    <col min="12" max="12" width="14.88671875" bestFit="1" customWidth="1"/>
    <col min="13" max="13" width="15.21875" bestFit="1" customWidth="1"/>
    <col min="14" max="15" width="14.88671875" bestFit="1" customWidth="1"/>
    <col min="16" max="16" width="8.44140625" bestFit="1" customWidth="1"/>
    <col min="17" max="17" width="14.88671875" bestFit="1" customWidth="1"/>
    <col min="18" max="18" width="21.44140625" bestFit="1" customWidth="1"/>
  </cols>
  <sheetData>
    <row r="1" spans="1:18" ht="43.2">
      <c r="A1" t="s">
        <v>69</v>
      </c>
      <c r="B1" s="2" t="s">
        <v>70</v>
      </c>
      <c r="C1" t="s">
        <v>71</v>
      </c>
      <c r="D1" t="s">
        <v>71</v>
      </c>
      <c r="E1" s="2" t="s">
        <v>72</v>
      </c>
      <c r="F1" t="s">
        <v>71</v>
      </c>
      <c r="G1" t="s">
        <v>71</v>
      </c>
      <c r="H1" t="s">
        <v>73</v>
      </c>
    </row>
    <row r="2" spans="1:18" ht="57.6">
      <c r="A2" t="s">
        <v>74</v>
      </c>
      <c r="B2" s="2" t="s">
        <v>75</v>
      </c>
      <c r="C2" t="s">
        <v>71</v>
      </c>
      <c r="D2" t="s">
        <v>71</v>
      </c>
      <c r="E2" s="12" t="s">
        <v>76</v>
      </c>
      <c r="F2" t="s">
        <v>71</v>
      </c>
      <c r="G2" t="s">
        <v>71</v>
      </c>
      <c r="H2" t="s">
        <v>73</v>
      </c>
    </row>
    <row r="3" spans="1:18">
      <c r="A3" t="s">
        <v>77</v>
      </c>
      <c r="B3">
        <v>0</v>
      </c>
      <c r="C3">
        <v>0</v>
      </c>
      <c r="D3">
        <v>0</v>
      </c>
      <c r="E3" s="12">
        <v>0</v>
      </c>
      <c r="F3">
        <v>0</v>
      </c>
      <c r="G3">
        <v>0</v>
      </c>
      <c r="H3" t="s">
        <v>73</v>
      </c>
    </row>
    <row r="4" spans="1:18">
      <c r="A4" t="s">
        <v>78</v>
      </c>
      <c r="B4" t="s">
        <v>79</v>
      </c>
      <c r="C4" t="s">
        <v>79</v>
      </c>
      <c r="D4" t="s">
        <v>79</v>
      </c>
      <c r="E4" t="s">
        <v>79</v>
      </c>
      <c r="F4" t="s">
        <v>79</v>
      </c>
      <c r="G4" t="s">
        <v>79</v>
      </c>
      <c r="H4" t="s">
        <v>73</v>
      </c>
    </row>
    <row r="5" spans="1:18">
      <c r="A5" t="s">
        <v>80</v>
      </c>
      <c r="B5" t="s">
        <v>81</v>
      </c>
    </row>
    <row r="6" spans="1:18"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</row>
    <row r="7" spans="1:18">
      <c r="A7" t="s">
        <v>82</v>
      </c>
      <c r="B7" t="s">
        <v>83</v>
      </c>
      <c r="C7" t="s">
        <v>84</v>
      </c>
      <c r="D7" t="s">
        <v>84</v>
      </c>
      <c r="E7" t="s">
        <v>85</v>
      </c>
      <c r="F7" t="s">
        <v>86</v>
      </c>
      <c r="G7" t="s">
        <v>86</v>
      </c>
      <c r="H7" t="s">
        <v>87</v>
      </c>
    </row>
    <row r="8" spans="1:18">
      <c r="A8" s="13" t="s">
        <v>8</v>
      </c>
      <c r="B8">
        <v>45</v>
      </c>
      <c r="C8">
        <v>1040000</v>
      </c>
      <c r="D8">
        <v>24.2</v>
      </c>
      <c r="E8">
        <v>25600</v>
      </c>
      <c r="F8">
        <v>1</v>
      </c>
      <c r="G8">
        <v>0</v>
      </c>
      <c r="H8">
        <v>1299</v>
      </c>
    </row>
    <row r="9" spans="1:18">
      <c r="A9" s="13" t="s">
        <v>9</v>
      </c>
      <c r="B9">
        <v>143</v>
      </c>
      <c r="C9">
        <v>1040000</v>
      </c>
      <c r="D9">
        <v>24.1</v>
      </c>
      <c r="E9">
        <v>25600</v>
      </c>
      <c r="F9">
        <v>1</v>
      </c>
      <c r="G9">
        <v>0</v>
      </c>
      <c r="H9">
        <v>1109.99</v>
      </c>
    </row>
    <row r="10" spans="1:18">
      <c r="A10" s="13" t="s">
        <v>10</v>
      </c>
      <c r="B10">
        <v>45</v>
      </c>
      <c r="C10">
        <v>1040000</v>
      </c>
      <c r="D10">
        <v>26.2</v>
      </c>
      <c r="E10">
        <v>1024007</v>
      </c>
      <c r="F10">
        <v>1</v>
      </c>
      <c r="G10">
        <v>1</v>
      </c>
      <c r="H10">
        <v>1483.77</v>
      </c>
    </row>
    <row r="11" spans="1:18">
      <c r="A11" s="13" t="s">
        <v>11</v>
      </c>
      <c r="B11">
        <v>45</v>
      </c>
      <c r="C11">
        <v>1040000</v>
      </c>
      <c r="D11">
        <v>32.5</v>
      </c>
      <c r="E11">
        <v>25600</v>
      </c>
      <c r="F11">
        <v>0</v>
      </c>
      <c r="G11">
        <v>0</v>
      </c>
      <c r="H11">
        <v>979.95</v>
      </c>
    </row>
    <row r="12" spans="1:18">
      <c r="A12" s="13" t="s">
        <v>12</v>
      </c>
      <c r="B12">
        <v>101</v>
      </c>
      <c r="C12">
        <v>1620000</v>
      </c>
      <c r="D12">
        <v>26</v>
      </c>
      <c r="E12">
        <v>1600000</v>
      </c>
      <c r="F12">
        <v>0</v>
      </c>
      <c r="G12">
        <v>1</v>
      </c>
      <c r="H12">
        <v>1610.06</v>
      </c>
    </row>
    <row r="13" spans="1:18">
      <c r="A13" s="13" t="s">
        <v>13</v>
      </c>
      <c r="B13">
        <v>693</v>
      </c>
      <c r="C13">
        <v>921600</v>
      </c>
      <c r="D13">
        <v>24.2</v>
      </c>
      <c r="E13">
        <v>204800</v>
      </c>
      <c r="F13">
        <v>0</v>
      </c>
      <c r="G13">
        <v>1</v>
      </c>
      <c r="H13">
        <v>1344.15</v>
      </c>
    </row>
    <row r="15" spans="1:18">
      <c r="A15" s="13" t="s">
        <v>0</v>
      </c>
      <c r="B15" t="str">
        <f>B6</f>
        <v>AF points</v>
      </c>
      <c r="C15" t="str">
        <f t="shared" ref="C15:H15" si="0">C6</f>
        <v>Display Resolution</v>
      </c>
      <c r="D15" t="str">
        <f t="shared" si="0"/>
        <v>Effective Pixels</v>
      </c>
      <c r="E15" t="str">
        <f t="shared" si="0"/>
        <v>ISO Rating (max)</v>
      </c>
      <c r="F15" t="str">
        <f t="shared" si="0"/>
        <v>Lens</v>
      </c>
      <c r="G15" t="str">
        <f t="shared" si="0"/>
        <v>NFC</v>
      </c>
      <c r="H15" t="str">
        <f t="shared" si="0"/>
        <v>price</v>
      </c>
    </row>
    <row r="16" spans="1:18">
      <c r="A16" t="str">
        <f>A8</f>
        <v>Canon EOS 850D</v>
      </c>
      <c r="B16">
        <f>RANK(B8,B$8:B$13,B$3)</f>
        <v>4</v>
      </c>
      <c r="C16">
        <f t="shared" ref="C16:G16" si="1">RANK(C8,C$8:C$13,C$3)</f>
        <v>2</v>
      </c>
      <c r="D16">
        <f t="shared" si="1"/>
        <v>4</v>
      </c>
      <c r="E16">
        <f t="shared" si="1"/>
        <v>4</v>
      </c>
      <c r="F16">
        <f t="shared" si="1"/>
        <v>1</v>
      </c>
      <c r="G16">
        <f t="shared" si="1"/>
        <v>4</v>
      </c>
      <c r="H16" s="14">
        <f>H8</f>
        <v>1299</v>
      </c>
      <c r="P16" s="14"/>
      <c r="R16" s="15"/>
    </row>
    <row r="17" spans="1:18">
      <c r="A17" t="str">
        <f t="shared" ref="A17:A21" si="2">A9</f>
        <v>Canon-EOS-250D</v>
      </c>
      <c r="B17">
        <f t="shared" ref="B17:G21" si="3">RANK(B9,B$8:B$13,B$3)</f>
        <v>2</v>
      </c>
      <c r="C17">
        <f t="shared" si="3"/>
        <v>2</v>
      </c>
      <c r="D17">
        <f t="shared" si="3"/>
        <v>6</v>
      </c>
      <c r="E17">
        <f t="shared" si="3"/>
        <v>4</v>
      </c>
      <c r="F17">
        <f t="shared" si="3"/>
        <v>1</v>
      </c>
      <c r="G17">
        <f t="shared" si="3"/>
        <v>4</v>
      </c>
      <c r="H17" s="14">
        <f t="shared" ref="H17:H21" si="4">H9</f>
        <v>1109.99</v>
      </c>
      <c r="P17" s="14"/>
      <c r="R17" s="15"/>
    </row>
    <row r="18" spans="1:18">
      <c r="A18" t="str">
        <f t="shared" si="2"/>
        <v>Canon-EOS-6D-Mark-II</v>
      </c>
      <c r="B18">
        <f t="shared" si="3"/>
        <v>4</v>
      </c>
      <c r="C18">
        <f t="shared" si="3"/>
        <v>2</v>
      </c>
      <c r="D18">
        <f t="shared" si="3"/>
        <v>2</v>
      </c>
      <c r="E18">
        <f t="shared" si="3"/>
        <v>2</v>
      </c>
      <c r="F18">
        <f t="shared" si="3"/>
        <v>1</v>
      </c>
      <c r="G18">
        <f t="shared" si="3"/>
        <v>1</v>
      </c>
      <c r="H18" s="14">
        <f t="shared" si="4"/>
        <v>1483.77</v>
      </c>
      <c r="P18" s="14"/>
      <c r="R18" s="15"/>
    </row>
    <row r="19" spans="1:18">
      <c r="A19" t="str">
        <f t="shared" si="2"/>
        <v>Canon-EOS-90D</v>
      </c>
      <c r="B19">
        <f t="shared" si="3"/>
        <v>4</v>
      </c>
      <c r="C19">
        <f t="shared" si="3"/>
        <v>2</v>
      </c>
      <c r="D19">
        <f t="shared" si="3"/>
        <v>1</v>
      </c>
      <c r="E19">
        <f t="shared" si="3"/>
        <v>4</v>
      </c>
      <c r="F19">
        <f t="shared" si="3"/>
        <v>4</v>
      </c>
      <c r="G19">
        <f t="shared" si="3"/>
        <v>4</v>
      </c>
      <c r="H19" s="14">
        <f t="shared" si="4"/>
        <v>979.95</v>
      </c>
      <c r="P19" s="14"/>
      <c r="R19" s="15"/>
    </row>
    <row r="20" spans="1:18">
      <c r="A20" t="str">
        <f t="shared" si="2"/>
        <v>Pentax-K-3-Mark-III</v>
      </c>
      <c r="B20">
        <f t="shared" si="3"/>
        <v>3</v>
      </c>
      <c r="C20">
        <f t="shared" si="3"/>
        <v>1</v>
      </c>
      <c r="D20">
        <f t="shared" si="3"/>
        <v>3</v>
      </c>
      <c r="E20">
        <f t="shared" si="3"/>
        <v>1</v>
      </c>
      <c r="F20">
        <f t="shared" si="3"/>
        <v>4</v>
      </c>
      <c r="G20">
        <f t="shared" si="3"/>
        <v>1</v>
      </c>
      <c r="H20" s="14">
        <f t="shared" si="4"/>
        <v>1610.06</v>
      </c>
      <c r="P20" s="14"/>
      <c r="R20" s="15"/>
    </row>
    <row r="21" spans="1:18">
      <c r="A21" t="str">
        <f t="shared" si="2"/>
        <v>Sony-A7-III</v>
      </c>
      <c r="B21">
        <f t="shared" si="3"/>
        <v>1</v>
      </c>
      <c r="C21">
        <f t="shared" si="3"/>
        <v>6</v>
      </c>
      <c r="D21">
        <f t="shared" si="3"/>
        <v>4</v>
      </c>
      <c r="E21">
        <f t="shared" si="3"/>
        <v>3</v>
      </c>
      <c r="F21">
        <f t="shared" si="3"/>
        <v>4</v>
      </c>
      <c r="G21">
        <f t="shared" si="3"/>
        <v>1</v>
      </c>
      <c r="H21" s="14">
        <f t="shared" si="4"/>
        <v>1344.15</v>
      </c>
      <c r="P21" s="14"/>
      <c r="R21" s="15"/>
    </row>
    <row r="22" spans="1:18">
      <c r="A22" t="s">
        <v>88</v>
      </c>
      <c r="B22" t="s">
        <v>89</v>
      </c>
      <c r="C22" t="s">
        <v>89</v>
      </c>
      <c r="D22" t="s">
        <v>89</v>
      </c>
      <c r="E22" t="s">
        <v>89</v>
      </c>
      <c r="F22" t="s">
        <v>89</v>
      </c>
      <c r="G22" t="s">
        <v>89</v>
      </c>
      <c r="H22" s="14" t="s">
        <v>87</v>
      </c>
    </row>
    <row r="23" spans="1:18">
      <c r="H23" s="14"/>
    </row>
    <row r="24" spans="1:18">
      <c r="F24" t="s">
        <v>90</v>
      </c>
      <c r="G24" t="s">
        <v>90</v>
      </c>
    </row>
    <row r="25" spans="1:18">
      <c r="A25" t="s">
        <v>88</v>
      </c>
      <c r="B25" t="s">
        <v>87</v>
      </c>
      <c r="C25" t="s">
        <v>87</v>
      </c>
      <c r="D25" t="s">
        <v>87</v>
      </c>
      <c r="E25" t="s">
        <v>87</v>
      </c>
      <c r="F25" t="s">
        <v>87</v>
      </c>
      <c r="G25" t="s">
        <v>87</v>
      </c>
    </row>
    <row r="26" spans="1:18">
      <c r="A26" t="s">
        <v>91</v>
      </c>
      <c r="B26" t="str">
        <f>B15</f>
        <v>AF points</v>
      </c>
      <c r="C26" t="str">
        <f t="shared" ref="C26:G26" si="5">C15</f>
        <v>Display Resolution</v>
      </c>
      <c r="D26" t="str">
        <f t="shared" si="5"/>
        <v>Effective Pixels</v>
      </c>
      <c r="E26" t="str">
        <f t="shared" si="5"/>
        <v>ISO Rating (max)</v>
      </c>
      <c r="F26" t="str">
        <f t="shared" si="5"/>
        <v>Lens</v>
      </c>
      <c r="G26" t="str">
        <f t="shared" si="5"/>
        <v>NFC</v>
      </c>
    </row>
    <row r="27" spans="1:18">
      <c r="A27">
        <v>1</v>
      </c>
      <c r="B27" s="16">
        <v>653.17890924474113</v>
      </c>
      <c r="C27" s="16">
        <v>385.41741036706162</v>
      </c>
      <c r="D27" s="16">
        <v>444</v>
      </c>
      <c r="E27" s="16">
        <v>762.51589568230156</v>
      </c>
      <c r="F27" s="16">
        <v>444</v>
      </c>
      <c r="G27" s="16">
        <v>279.27495125482466</v>
      </c>
      <c r="H27" s="15"/>
      <c r="I27" s="15"/>
      <c r="J27" s="15"/>
    </row>
    <row r="28" spans="1:18">
      <c r="A28">
        <v>2</v>
      </c>
      <c r="B28" s="16">
        <v>182.83735702927089</v>
      </c>
      <c r="C28" s="16">
        <v>30</v>
      </c>
      <c r="D28" s="16">
        <v>222</v>
      </c>
      <c r="E28" s="16">
        <v>411.68270331746425</v>
      </c>
      <c r="F28" s="16">
        <v>222</v>
      </c>
      <c r="G28" s="16">
        <v>111</v>
      </c>
      <c r="H28" s="15"/>
      <c r="I28" s="15"/>
      <c r="J28" s="15"/>
    </row>
    <row r="29" spans="1:18">
      <c r="A29">
        <v>3</v>
      </c>
      <c r="B29" s="16">
        <v>182.83735703326241</v>
      </c>
      <c r="C29" s="16">
        <v>0</v>
      </c>
      <c r="D29" s="16">
        <v>1.3490738697620967E-2</v>
      </c>
      <c r="E29" s="16">
        <v>411.6827033174643</v>
      </c>
      <c r="F29" s="16">
        <v>222</v>
      </c>
      <c r="G29" s="16">
        <v>111</v>
      </c>
      <c r="H29" s="15"/>
      <c r="I29" s="15"/>
      <c r="J29" s="15"/>
    </row>
    <row r="30" spans="1:18">
      <c r="A30">
        <v>4</v>
      </c>
      <c r="B30" s="16">
        <v>183</v>
      </c>
      <c r="C30" s="16">
        <v>0</v>
      </c>
      <c r="D30" s="16">
        <v>1.3490738697620967E-2</v>
      </c>
      <c r="E30" s="16">
        <v>111</v>
      </c>
      <c r="F30" s="16">
        <v>222</v>
      </c>
      <c r="G30" s="16">
        <v>111</v>
      </c>
      <c r="H30" s="15"/>
      <c r="I30" s="15"/>
      <c r="J30" s="15"/>
    </row>
    <row r="31" spans="1:18">
      <c r="A31">
        <v>5</v>
      </c>
      <c r="B31" s="16">
        <v>0</v>
      </c>
      <c r="C31" s="16">
        <v>0</v>
      </c>
      <c r="D31" s="16">
        <v>6.7452845120159087E-3</v>
      </c>
      <c r="E31" s="16">
        <v>1</v>
      </c>
      <c r="F31" s="16">
        <v>0</v>
      </c>
      <c r="G31" s="16">
        <v>0</v>
      </c>
      <c r="H31" s="15"/>
      <c r="I31" s="15"/>
      <c r="J31" s="15"/>
    </row>
    <row r="32" spans="1:18">
      <c r="A32">
        <v>6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5"/>
      <c r="I32" s="15"/>
      <c r="J32" s="15"/>
    </row>
    <row r="33" spans="1:11">
      <c r="A33">
        <v>1</v>
      </c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/>
      <c r="I33" s="15"/>
      <c r="J33" s="15"/>
    </row>
    <row r="34" spans="1:11">
      <c r="B34" s="15"/>
      <c r="C34" s="15"/>
      <c r="D34" s="15"/>
      <c r="E34" s="15"/>
      <c r="F34" s="15"/>
      <c r="G34" s="15"/>
      <c r="H34" s="15"/>
      <c r="I34" s="15"/>
      <c r="J34" s="15"/>
    </row>
    <row r="35" spans="1:11">
      <c r="A35" t="s">
        <v>92</v>
      </c>
      <c r="B35" s="15" t="str">
        <f>B26</f>
        <v>AF points</v>
      </c>
      <c r="C35" s="15" t="str">
        <f t="shared" ref="C35:G35" si="6">C26</f>
        <v>Display Resolution</v>
      </c>
      <c r="D35" s="15" t="str">
        <f t="shared" si="6"/>
        <v>Effective Pixels</v>
      </c>
      <c r="E35" s="15" t="str">
        <f t="shared" si="6"/>
        <v>ISO Rating (max)</v>
      </c>
      <c r="F35" s="15" t="str">
        <f t="shared" si="6"/>
        <v>Lens</v>
      </c>
      <c r="G35" s="15" t="str">
        <f t="shared" si="6"/>
        <v>NFC</v>
      </c>
      <c r="H35" s="15"/>
      <c r="I35" s="15"/>
      <c r="J35" s="15"/>
    </row>
    <row r="36" spans="1:11">
      <c r="A36" t="s">
        <v>93</v>
      </c>
      <c r="B36" s="15">
        <f>B27-B28</f>
        <v>470.34155221547024</v>
      </c>
      <c r="C36" s="15">
        <f t="shared" ref="C36:G36" si="7">C27-C28</f>
        <v>355.41741036706162</v>
      </c>
      <c r="D36" s="15">
        <f t="shared" si="7"/>
        <v>222</v>
      </c>
      <c r="E36" s="15">
        <f t="shared" si="7"/>
        <v>350.83319236483732</v>
      </c>
      <c r="F36" s="15">
        <f t="shared" si="7"/>
        <v>222</v>
      </c>
      <c r="G36" s="15">
        <f t="shared" si="7"/>
        <v>168.27495125482466</v>
      </c>
      <c r="H36" s="15"/>
      <c r="I36" s="15"/>
      <c r="J36" s="15"/>
    </row>
    <row r="37" spans="1:11">
      <c r="A37" t="s">
        <v>94</v>
      </c>
      <c r="B37" s="15">
        <f t="shared" ref="B37:G40" si="8">B28-B29</f>
        <v>-3.9915164506965084E-9</v>
      </c>
      <c r="C37" s="15">
        <f t="shared" si="8"/>
        <v>30</v>
      </c>
      <c r="D37" s="15">
        <f t="shared" si="8"/>
        <v>221.98650926130239</v>
      </c>
      <c r="E37" s="15">
        <f t="shared" si="8"/>
        <v>0</v>
      </c>
      <c r="F37" s="15">
        <f t="shared" si="8"/>
        <v>0</v>
      </c>
      <c r="G37" s="15">
        <f t="shared" si="8"/>
        <v>0</v>
      </c>
      <c r="H37" s="15"/>
      <c r="I37" s="15"/>
      <c r="J37" s="15"/>
    </row>
    <row r="38" spans="1:11">
      <c r="A38" t="s">
        <v>95</v>
      </c>
      <c r="B38" s="15">
        <f t="shared" si="8"/>
        <v>-0.16264296673759304</v>
      </c>
      <c r="C38" s="15">
        <f t="shared" si="8"/>
        <v>0</v>
      </c>
      <c r="D38" s="15">
        <f t="shared" si="8"/>
        <v>0</v>
      </c>
      <c r="E38" s="15">
        <f t="shared" si="8"/>
        <v>300.6827033174643</v>
      </c>
      <c r="F38" s="15">
        <f t="shared" si="8"/>
        <v>0</v>
      </c>
      <c r="G38" s="15">
        <f t="shared" si="8"/>
        <v>0</v>
      </c>
      <c r="H38" s="15"/>
      <c r="I38" s="15"/>
      <c r="J38" s="15"/>
    </row>
    <row r="39" spans="1:11">
      <c r="A39" t="s">
        <v>96</v>
      </c>
      <c r="B39" s="15">
        <f t="shared" si="8"/>
        <v>183</v>
      </c>
      <c r="C39" s="15">
        <f t="shared" si="8"/>
        <v>0</v>
      </c>
      <c r="D39" s="15">
        <f t="shared" si="8"/>
        <v>6.7454541856050579E-3</v>
      </c>
      <c r="E39" s="15">
        <f t="shared" si="8"/>
        <v>110</v>
      </c>
      <c r="F39" s="15">
        <f t="shared" si="8"/>
        <v>222</v>
      </c>
      <c r="G39" s="15">
        <f t="shared" si="8"/>
        <v>111</v>
      </c>
      <c r="H39" s="15"/>
      <c r="I39" s="15"/>
      <c r="J39" s="15"/>
    </row>
    <row r="40" spans="1:11">
      <c r="A40" t="s">
        <v>97</v>
      </c>
      <c r="B40" s="15">
        <f t="shared" si="8"/>
        <v>0</v>
      </c>
      <c r="C40" s="15">
        <f t="shared" si="8"/>
        <v>0</v>
      </c>
      <c r="D40" s="15">
        <f t="shared" si="8"/>
        <v>6.7452845120159087E-3</v>
      </c>
      <c r="E40" s="15">
        <f t="shared" si="8"/>
        <v>1</v>
      </c>
      <c r="F40" s="15">
        <f t="shared" si="8"/>
        <v>0</v>
      </c>
      <c r="G40" s="15">
        <f t="shared" si="8"/>
        <v>0</v>
      </c>
      <c r="H40" s="15"/>
      <c r="I40" s="15"/>
      <c r="J40" s="15"/>
    </row>
    <row r="41" spans="1:11">
      <c r="A41" t="s">
        <v>88</v>
      </c>
      <c r="B41" s="15" t="s">
        <v>87</v>
      </c>
      <c r="C41" s="15" t="s">
        <v>87</v>
      </c>
      <c r="D41" s="15" t="s">
        <v>87</v>
      </c>
      <c r="E41" s="15" t="s">
        <v>87</v>
      </c>
      <c r="F41" s="15" t="s">
        <v>87</v>
      </c>
      <c r="G41" s="15" t="s">
        <v>87</v>
      </c>
      <c r="H41" s="15"/>
      <c r="I41" s="15"/>
      <c r="J41" s="15"/>
    </row>
    <row r="42" spans="1:11">
      <c r="B42" s="15"/>
      <c r="C42" s="15"/>
      <c r="D42" s="15"/>
      <c r="E42" s="15"/>
      <c r="F42" s="15"/>
      <c r="G42" s="15"/>
      <c r="H42" s="15"/>
      <c r="I42" s="15"/>
      <c r="J42" s="15"/>
    </row>
    <row r="43" spans="1:11">
      <c r="B43" s="15" t="s">
        <v>87</v>
      </c>
      <c r="C43" s="15" t="s">
        <v>87</v>
      </c>
      <c r="D43" s="15" t="s">
        <v>87</v>
      </c>
      <c r="E43" s="15" t="s">
        <v>87</v>
      </c>
      <c r="F43" s="15" t="s">
        <v>87</v>
      </c>
      <c r="G43" s="15" t="s">
        <v>87</v>
      </c>
      <c r="H43" s="15" t="s">
        <v>87</v>
      </c>
      <c r="I43" s="15" t="s">
        <v>87</v>
      </c>
      <c r="J43" s="15" t="s">
        <v>87</v>
      </c>
      <c r="K43" t="s">
        <v>98</v>
      </c>
    </row>
    <row r="44" spans="1:11">
      <c r="A44" t="s">
        <v>99</v>
      </c>
      <c r="B44" s="15" t="str">
        <f t="shared" ref="B44:H50" si="9">B15</f>
        <v>AF points</v>
      </c>
      <c r="C44" s="15" t="str">
        <f t="shared" si="9"/>
        <v>Display Resolution</v>
      </c>
      <c r="D44" s="15" t="str">
        <f t="shared" si="9"/>
        <v>Effective Pixels</v>
      </c>
      <c r="E44" s="15" t="str">
        <f t="shared" si="9"/>
        <v>ISO Rating (max)</v>
      </c>
      <c r="F44" s="15" t="str">
        <f t="shared" si="9"/>
        <v>Lens</v>
      </c>
      <c r="G44" s="15" t="str">
        <f t="shared" si="9"/>
        <v>NFC</v>
      </c>
      <c r="H44" s="15" t="str">
        <f t="shared" si="9"/>
        <v>price</v>
      </c>
      <c r="I44" s="15" t="s">
        <v>100</v>
      </c>
      <c r="J44" s="15" t="s">
        <v>101</v>
      </c>
      <c r="K44" t="s">
        <v>102</v>
      </c>
    </row>
    <row r="45" spans="1:11">
      <c r="A45" t="str">
        <f t="shared" ref="A45:A50" si="10">A16</f>
        <v>Canon EOS 850D</v>
      </c>
      <c r="B45" s="15">
        <f>VLOOKUP(B16,$A$27:$G$32,B$33,0)</f>
        <v>183</v>
      </c>
      <c r="C45" s="15">
        <f t="shared" ref="C45:G45" si="11">VLOOKUP(C16,$A$27:$G$32,C$33,0)</f>
        <v>30</v>
      </c>
      <c r="D45" s="15">
        <f t="shared" si="11"/>
        <v>1.3490738697620967E-2</v>
      </c>
      <c r="E45" s="15">
        <f t="shared" si="11"/>
        <v>111</v>
      </c>
      <c r="F45" s="15">
        <f t="shared" si="11"/>
        <v>444</v>
      </c>
      <c r="G45" s="15">
        <f t="shared" si="11"/>
        <v>111</v>
      </c>
      <c r="H45" s="15">
        <f t="shared" si="9"/>
        <v>1299</v>
      </c>
      <c r="I45" s="15">
        <f>SUM(B45:G45)</f>
        <v>879.01349073869756</v>
      </c>
      <c r="J45" s="15">
        <f>H45-I45</f>
        <v>419.98650926130244</v>
      </c>
      <c r="K45" t="s">
        <v>103</v>
      </c>
    </row>
    <row r="46" spans="1:11">
      <c r="A46" t="str">
        <f t="shared" si="10"/>
        <v>Canon-EOS-250D</v>
      </c>
      <c r="B46" s="15">
        <f t="shared" ref="B46:G50" si="12">VLOOKUP(B17,$A$27:$G$32,B$33,0)</f>
        <v>182.83735702927089</v>
      </c>
      <c r="C46" s="15">
        <f t="shared" si="12"/>
        <v>30</v>
      </c>
      <c r="D46" s="15">
        <f t="shared" si="12"/>
        <v>0</v>
      </c>
      <c r="E46" s="15">
        <f t="shared" si="12"/>
        <v>111</v>
      </c>
      <c r="F46" s="15">
        <f t="shared" si="12"/>
        <v>444</v>
      </c>
      <c r="G46" s="15">
        <f t="shared" si="12"/>
        <v>111</v>
      </c>
      <c r="H46" s="15">
        <f t="shared" si="9"/>
        <v>1109.99</v>
      </c>
      <c r="I46" s="15">
        <f t="shared" ref="I46:I50" si="13">SUM(B46:G46)</f>
        <v>878.83735702927083</v>
      </c>
      <c r="J46" s="15">
        <f t="shared" ref="J46:J50" si="14">H46-I46</f>
        <v>231.15264297072918</v>
      </c>
      <c r="K46" t="s">
        <v>104</v>
      </c>
    </row>
    <row r="47" spans="1:11">
      <c r="A47" t="str">
        <f t="shared" si="10"/>
        <v>Canon-EOS-6D-Mark-II</v>
      </c>
      <c r="B47" s="15">
        <f t="shared" si="12"/>
        <v>183</v>
      </c>
      <c r="C47" s="15">
        <f t="shared" si="12"/>
        <v>30</v>
      </c>
      <c r="D47" s="15">
        <f t="shared" si="12"/>
        <v>222</v>
      </c>
      <c r="E47" s="15">
        <f t="shared" si="12"/>
        <v>411.68270331746425</v>
      </c>
      <c r="F47" s="15">
        <f t="shared" si="12"/>
        <v>444</v>
      </c>
      <c r="G47" s="15">
        <f t="shared" si="12"/>
        <v>279.27495125482466</v>
      </c>
      <c r="H47" s="15">
        <f t="shared" si="9"/>
        <v>1483.77</v>
      </c>
      <c r="I47" s="15">
        <f t="shared" si="13"/>
        <v>1569.9576545722889</v>
      </c>
      <c r="J47" s="15">
        <f t="shared" si="14"/>
        <v>-86.18765457228892</v>
      </c>
      <c r="K47" t="s">
        <v>56</v>
      </c>
    </row>
    <row r="48" spans="1:11">
      <c r="A48" t="str">
        <f t="shared" si="10"/>
        <v>Canon-EOS-90D</v>
      </c>
      <c r="B48" s="15">
        <f t="shared" si="12"/>
        <v>183</v>
      </c>
      <c r="C48" s="15">
        <f t="shared" si="12"/>
        <v>30</v>
      </c>
      <c r="D48" s="15">
        <f t="shared" si="12"/>
        <v>444</v>
      </c>
      <c r="E48" s="15">
        <f t="shared" si="12"/>
        <v>111</v>
      </c>
      <c r="F48" s="15">
        <f t="shared" si="12"/>
        <v>222</v>
      </c>
      <c r="G48" s="15">
        <f t="shared" si="12"/>
        <v>111</v>
      </c>
      <c r="H48" s="15">
        <f t="shared" si="9"/>
        <v>979.95</v>
      </c>
      <c r="I48" s="15">
        <f t="shared" si="13"/>
        <v>1101</v>
      </c>
      <c r="J48" s="15">
        <f t="shared" si="14"/>
        <v>-121.04999999999995</v>
      </c>
      <c r="K48" t="s">
        <v>56</v>
      </c>
    </row>
    <row r="49" spans="1:11">
      <c r="A49" t="str">
        <f t="shared" si="10"/>
        <v>Pentax-K-3-Mark-III</v>
      </c>
      <c r="B49" s="15">
        <f t="shared" si="12"/>
        <v>182.83735703326241</v>
      </c>
      <c r="C49" s="15">
        <f t="shared" si="12"/>
        <v>385.41741036706162</v>
      </c>
      <c r="D49" s="15">
        <f t="shared" si="12"/>
        <v>1.3490738697620967E-2</v>
      </c>
      <c r="E49" s="15">
        <f t="shared" si="12"/>
        <v>762.51589568230156</v>
      </c>
      <c r="F49" s="15">
        <f t="shared" si="12"/>
        <v>222</v>
      </c>
      <c r="G49" s="15">
        <f t="shared" si="12"/>
        <v>279.27495125482466</v>
      </c>
      <c r="H49" s="15">
        <f t="shared" si="9"/>
        <v>1610.06</v>
      </c>
      <c r="I49" s="15">
        <f t="shared" si="13"/>
        <v>1832.0591050761479</v>
      </c>
      <c r="J49" s="15">
        <f t="shared" si="14"/>
        <v>-221.999105076148</v>
      </c>
      <c r="K49" t="s">
        <v>56</v>
      </c>
    </row>
    <row r="50" spans="1:11">
      <c r="A50" t="str">
        <f t="shared" si="10"/>
        <v>Sony-A7-III</v>
      </c>
      <c r="B50" s="15">
        <f t="shared" si="12"/>
        <v>653.17890924474113</v>
      </c>
      <c r="C50" s="15">
        <f t="shared" si="12"/>
        <v>0</v>
      </c>
      <c r="D50" s="15">
        <f t="shared" si="12"/>
        <v>1.3490738697620967E-2</v>
      </c>
      <c r="E50" s="15">
        <f t="shared" si="12"/>
        <v>411.6827033174643</v>
      </c>
      <c r="F50" s="15">
        <f t="shared" si="12"/>
        <v>222</v>
      </c>
      <c r="G50" s="15">
        <f t="shared" si="12"/>
        <v>279.27495125482466</v>
      </c>
      <c r="H50" s="15">
        <f t="shared" si="9"/>
        <v>1344.15</v>
      </c>
      <c r="I50" s="15">
        <f t="shared" si="13"/>
        <v>1566.1500545557276</v>
      </c>
      <c r="J50" s="15">
        <f t="shared" si="14"/>
        <v>-222.0000545557275</v>
      </c>
      <c r="K50" t="s">
        <v>56</v>
      </c>
    </row>
    <row r="51" spans="1:11">
      <c r="B51" s="15"/>
      <c r="C51" s="15"/>
      <c r="D51" s="15"/>
      <c r="E51" s="15"/>
      <c r="F51" s="15"/>
      <c r="G51" s="15"/>
      <c r="H51" s="15" t="s">
        <v>106</v>
      </c>
      <c r="I51" s="15" t="s">
        <v>106</v>
      </c>
      <c r="J51" s="15" t="s">
        <v>105</v>
      </c>
    </row>
    <row r="52" spans="1:11">
      <c r="B52" s="15"/>
      <c r="C52" s="15"/>
      <c r="D52" s="15"/>
      <c r="E52" s="15"/>
      <c r="F52" s="15"/>
      <c r="G52" s="15"/>
      <c r="H52" s="15">
        <f>SUM(H45:H50)</f>
        <v>7826.92</v>
      </c>
      <c r="I52" s="15">
        <f>SUM(I45:I50)</f>
        <v>7827.0176619721324</v>
      </c>
      <c r="J52" s="15">
        <f>SUMSQ(J45:J50)</f>
        <v>350469.25349187624</v>
      </c>
    </row>
    <row r="53" spans="1:11">
      <c r="B53" s="15"/>
      <c r="C53" s="15"/>
      <c r="D53" s="15"/>
      <c r="E53" s="15"/>
      <c r="F53" s="15"/>
      <c r="G53" s="15"/>
      <c r="H53" s="15"/>
      <c r="I53" s="15"/>
      <c r="J53" s="15"/>
    </row>
    <row r="54" spans="1:11">
      <c r="B54" s="15"/>
      <c r="C54" s="15"/>
      <c r="D54" s="15"/>
      <c r="E54" s="15"/>
      <c r="F54" s="15"/>
      <c r="G54" s="15"/>
      <c r="H54" s="15"/>
      <c r="I54" s="15"/>
      <c r="J54" s="15"/>
    </row>
  </sheetData>
  <conditionalFormatting sqref="R16:R2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C8B5D-3182-4D47-8208-61BA2485AC9E}">
  <dimension ref="A1:R54"/>
  <sheetViews>
    <sheetView topLeftCell="A25" zoomScale="85" zoomScaleNormal="85" workbookViewId="0">
      <selection activeCell="J52" sqref="J52"/>
    </sheetView>
  </sheetViews>
  <sheetFormatPr defaultRowHeight="14.4"/>
  <cols>
    <col min="1" max="1" width="33.5546875" bestFit="1" customWidth="1"/>
    <col min="2" max="5" width="22.88671875" bestFit="1" customWidth="1"/>
    <col min="6" max="7" width="23.33203125" bestFit="1" customWidth="1"/>
    <col min="8" max="8" width="9" bestFit="1" customWidth="1"/>
    <col min="9" max="9" width="9.88671875" bestFit="1" customWidth="1"/>
    <col min="10" max="10" width="14.88671875" bestFit="1" customWidth="1"/>
    <col min="11" max="11" width="26.5546875" bestFit="1" customWidth="1"/>
    <col min="12" max="12" width="14.88671875" bestFit="1" customWidth="1"/>
    <col min="13" max="13" width="15.21875" bestFit="1" customWidth="1"/>
    <col min="14" max="15" width="14.88671875" bestFit="1" customWidth="1"/>
    <col min="16" max="16" width="8.44140625" bestFit="1" customWidth="1"/>
    <col min="17" max="17" width="14.88671875" bestFit="1" customWidth="1"/>
    <col min="18" max="18" width="21.44140625" bestFit="1" customWidth="1"/>
  </cols>
  <sheetData>
    <row r="1" spans="1:18" ht="43.2">
      <c r="A1" t="s">
        <v>69</v>
      </c>
      <c r="B1" s="2" t="s">
        <v>70</v>
      </c>
      <c r="C1" t="s">
        <v>71</v>
      </c>
      <c r="D1" t="s">
        <v>71</v>
      </c>
      <c r="E1" s="2" t="s">
        <v>72</v>
      </c>
      <c r="F1" t="s">
        <v>71</v>
      </c>
      <c r="G1" t="s">
        <v>71</v>
      </c>
      <c r="H1" t="s">
        <v>73</v>
      </c>
    </row>
    <row r="2" spans="1:18" ht="57.6">
      <c r="A2" t="s">
        <v>74</v>
      </c>
      <c r="B2" s="2" t="s">
        <v>75</v>
      </c>
      <c r="C2" t="s">
        <v>71</v>
      </c>
      <c r="D2" t="s">
        <v>71</v>
      </c>
      <c r="E2" s="12" t="s">
        <v>76</v>
      </c>
      <c r="F2" t="s">
        <v>71</v>
      </c>
      <c r="G2" t="s">
        <v>71</v>
      </c>
      <c r="H2" t="s">
        <v>73</v>
      </c>
    </row>
    <row r="3" spans="1:18">
      <c r="A3" t="s">
        <v>77</v>
      </c>
      <c r="B3">
        <v>0</v>
      </c>
      <c r="C3">
        <v>0</v>
      </c>
      <c r="D3">
        <v>0</v>
      </c>
      <c r="E3" s="12">
        <v>0</v>
      </c>
      <c r="F3">
        <v>0</v>
      </c>
      <c r="G3">
        <v>0</v>
      </c>
      <c r="H3" t="s">
        <v>73</v>
      </c>
    </row>
    <row r="4" spans="1:18">
      <c r="A4" t="s">
        <v>78</v>
      </c>
      <c r="B4" t="s">
        <v>79</v>
      </c>
      <c r="C4" t="s">
        <v>79</v>
      </c>
      <c r="D4" t="s">
        <v>79</v>
      </c>
      <c r="E4" t="s">
        <v>79</v>
      </c>
      <c r="F4" t="s">
        <v>79</v>
      </c>
      <c r="G4" t="s">
        <v>79</v>
      </c>
      <c r="H4" t="s">
        <v>73</v>
      </c>
    </row>
    <row r="5" spans="1:18">
      <c r="A5" t="s">
        <v>80</v>
      </c>
      <c r="B5" t="s">
        <v>81</v>
      </c>
    </row>
    <row r="6" spans="1:18"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</row>
    <row r="7" spans="1:18">
      <c r="A7" t="s">
        <v>82</v>
      </c>
      <c r="B7" t="s">
        <v>83</v>
      </c>
      <c r="C7" t="s">
        <v>84</v>
      </c>
      <c r="D7" t="s">
        <v>84</v>
      </c>
      <c r="E7" t="s">
        <v>85</v>
      </c>
      <c r="F7" t="s">
        <v>86</v>
      </c>
      <c r="G7" t="s">
        <v>86</v>
      </c>
      <c r="H7" t="s">
        <v>87</v>
      </c>
    </row>
    <row r="8" spans="1:18">
      <c r="A8" s="13" t="s">
        <v>8</v>
      </c>
      <c r="B8">
        <v>45</v>
      </c>
      <c r="C8">
        <v>1040000</v>
      </c>
      <c r="D8">
        <v>24.2</v>
      </c>
      <c r="E8">
        <v>25600</v>
      </c>
      <c r="F8">
        <v>1</v>
      </c>
      <c r="G8">
        <v>0</v>
      </c>
      <c r="H8">
        <v>1299</v>
      </c>
    </row>
    <row r="9" spans="1:18">
      <c r="A9" s="13" t="s">
        <v>9</v>
      </c>
      <c r="B9">
        <v>143</v>
      </c>
      <c r="C9">
        <v>1040000</v>
      </c>
      <c r="D9">
        <v>24.1</v>
      </c>
      <c r="E9">
        <v>25600</v>
      </c>
      <c r="F9">
        <v>1</v>
      </c>
      <c r="G9">
        <v>0</v>
      </c>
      <c r="H9">
        <v>1109.99</v>
      </c>
    </row>
    <row r="10" spans="1:18">
      <c r="A10" s="13" t="s">
        <v>10</v>
      </c>
      <c r="B10">
        <v>45</v>
      </c>
      <c r="C10">
        <v>1040000</v>
      </c>
      <c r="D10">
        <v>26.2</v>
      </c>
      <c r="E10">
        <v>1024007</v>
      </c>
      <c r="F10">
        <v>1</v>
      </c>
      <c r="G10">
        <v>1</v>
      </c>
      <c r="H10">
        <v>1483.77</v>
      </c>
    </row>
    <row r="11" spans="1:18">
      <c r="A11" s="13" t="s">
        <v>11</v>
      </c>
      <c r="B11">
        <v>45</v>
      </c>
      <c r="C11">
        <v>1040000</v>
      </c>
      <c r="D11">
        <v>32.5</v>
      </c>
      <c r="E11">
        <v>25600</v>
      </c>
      <c r="F11">
        <v>0</v>
      </c>
      <c r="G11">
        <v>0</v>
      </c>
      <c r="H11">
        <v>979.95</v>
      </c>
    </row>
    <row r="12" spans="1:18">
      <c r="A12" s="13" t="s">
        <v>12</v>
      </c>
      <c r="B12">
        <v>101</v>
      </c>
      <c r="C12">
        <v>1620000</v>
      </c>
      <c r="D12">
        <v>26</v>
      </c>
      <c r="E12">
        <v>1600000</v>
      </c>
      <c r="F12">
        <v>0</v>
      </c>
      <c r="G12">
        <v>1</v>
      </c>
      <c r="H12">
        <v>1610.06</v>
      </c>
    </row>
    <row r="13" spans="1:18">
      <c r="A13" s="13" t="s">
        <v>13</v>
      </c>
      <c r="B13">
        <v>693</v>
      </c>
      <c r="C13">
        <v>921600</v>
      </c>
      <c r="D13">
        <v>24.2</v>
      </c>
      <c r="E13">
        <v>204800</v>
      </c>
      <c r="F13">
        <v>0</v>
      </c>
      <c r="G13">
        <v>1</v>
      </c>
      <c r="H13">
        <v>1344.15</v>
      </c>
    </row>
    <row r="15" spans="1:18">
      <c r="A15" s="13" t="s">
        <v>0</v>
      </c>
      <c r="B15" t="str">
        <f>B6</f>
        <v>AF points</v>
      </c>
      <c r="C15" t="str">
        <f t="shared" ref="C15:H15" si="0">C6</f>
        <v>Display Resolution</v>
      </c>
      <c r="D15" t="str">
        <f t="shared" si="0"/>
        <v>Effective Pixels</v>
      </c>
      <c r="E15" t="str">
        <f t="shared" si="0"/>
        <v>ISO Rating (max)</v>
      </c>
      <c r="F15" t="str">
        <f t="shared" si="0"/>
        <v>Lens</v>
      </c>
      <c r="G15" t="str">
        <f t="shared" si="0"/>
        <v>NFC</v>
      </c>
      <c r="H15" t="str">
        <f t="shared" si="0"/>
        <v>price</v>
      </c>
    </row>
    <row r="16" spans="1:18">
      <c r="A16" t="str">
        <f>A8</f>
        <v>Canon EOS 850D</v>
      </c>
      <c r="B16">
        <f>RANK(B8,B$8:B$13,B$3)</f>
        <v>4</v>
      </c>
      <c r="C16">
        <f t="shared" ref="C16:G16" si="1">RANK(C8,C$8:C$13,C$3)</f>
        <v>2</v>
      </c>
      <c r="D16">
        <f t="shared" si="1"/>
        <v>4</v>
      </c>
      <c r="E16">
        <f t="shared" si="1"/>
        <v>4</v>
      </c>
      <c r="F16">
        <f t="shared" si="1"/>
        <v>1</v>
      </c>
      <c r="G16">
        <f t="shared" si="1"/>
        <v>4</v>
      </c>
      <c r="H16" s="14">
        <f>H8</f>
        <v>1299</v>
      </c>
      <c r="P16" s="14"/>
      <c r="R16" s="15"/>
    </row>
    <row r="17" spans="1:18">
      <c r="A17" t="str">
        <f t="shared" ref="A17:A21" si="2">A9</f>
        <v>Canon-EOS-250D</v>
      </c>
      <c r="B17">
        <f t="shared" ref="B17:G21" si="3">RANK(B9,B$8:B$13,B$3)</f>
        <v>2</v>
      </c>
      <c r="C17">
        <f t="shared" si="3"/>
        <v>2</v>
      </c>
      <c r="D17">
        <f t="shared" si="3"/>
        <v>6</v>
      </c>
      <c r="E17">
        <f t="shared" si="3"/>
        <v>4</v>
      </c>
      <c r="F17">
        <f t="shared" si="3"/>
        <v>1</v>
      </c>
      <c r="G17">
        <f t="shared" si="3"/>
        <v>4</v>
      </c>
      <c r="H17" s="14">
        <f t="shared" ref="H17:H21" si="4">H9</f>
        <v>1109.99</v>
      </c>
      <c r="P17" s="14"/>
      <c r="R17" s="15"/>
    </row>
    <row r="18" spans="1:18">
      <c r="A18" t="str">
        <f t="shared" si="2"/>
        <v>Canon-EOS-6D-Mark-II</v>
      </c>
      <c r="B18">
        <f t="shared" si="3"/>
        <v>4</v>
      </c>
      <c r="C18">
        <f t="shared" si="3"/>
        <v>2</v>
      </c>
      <c r="D18">
        <f t="shared" si="3"/>
        <v>2</v>
      </c>
      <c r="E18">
        <f t="shared" si="3"/>
        <v>2</v>
      </c>
      <c r="F18">
        <f t="shared" si="3"/>
        <v>1</v>
      </c>
      <c r="G18">
        <f t="shared" si="3"/>
        <v>1</v>
      </c>
      <c r="H18" s="14">
        <f t="shared" si="4"/>
        <v>1483.77</v>
      </c>
      <c r="P18" s="14"/>
      <c r="R18" s="15"/>
    </row>
    <row r="19" spans="1:18">
      <c r="A19" t="str">
        <f t="shared" si="2"/>
        <v>Canon-EOS-90D</v>
      </c>
      <c r="B19">
        <f t="shared" si="3"/>
        <v>4</v>
      </c>
      <c r="C19">
        <f t="shared" si="3"/>
        <v>2</v>
      </c>
      <c r="D19">
        <f t="shared" si="3"/>
        <v>1</v>
      </c>
      <c r="E19">
        <f t="shared" si="3"/>
        <v>4</v>
      </c>
      <c r="F19">
        <f t="shared" si="3"/>
        <v>4</v>
      </c>
      <c r="G19">
        <f t="shared" si="3"/>
        <v>4</v>
      </c>
      <c r="H19" s="14">
        <f t="shared" si="4"/>
        <v>979.95</v>
      </c>
      <c r="P19" s="14"/>
      <c r="R19" s="15"/>
    </row>
    <row r="20" spans="1:18">
      <c r="A20" t="str">
        <f t="shared" si="2"/>
        <v>Pentax-K-3-Mark-III</v>
      </c>
      <c r="B20">
        <f t="shared" si="3"/>
        <v>3</v>
      </c>
      <c r="C20">
        <f t="shared" si="3"/>
        <v>1</v>
      </c>
      <c r="D20">
        <f t="shared" si="3"/>
        <v>3</v>
      </c>
      <c r="E20">
        <f t="shared" si="3"/>
        <v>1</v>
      </c>
      <c r="F20">
        <f t="shared" si="3"/>
        <v>4</v>
      </c>
      <c r="G20">
        <f t="shared" si="3"/>
        <v>1</v>
      </c>
      <c r="H20" s="14">
        <f t="shared" si="4"/>
        <v>1610.06</v>
      </c>
      <c r="P20" s="14"/>
      <c r="R20" s="15"/>
    </row>
    <row r="21" spans="1:18">
      <c r="A21" t="str">
        <f t="shared" si="2"/>
        <v>Sony-A7-III</v>
      </c>
      <c r="B21">
        <f t="shared" si="3"/>
        <v>1</v>
      </c>
      <c r="C21">
        <f t="shared" si="3"/>
        <v>6</v>
      </c>
      <c r="D21">
        <f t="shared" si="3"/>
        <v>4</v>
      </c>
      <c r="E21">
        <f t="shared" si="3"/>
        <v>3</v>
      </c>
      <c r="F21">
        <f t="shared" si="3"/>
        <v>4</v>
      </c>
      <c r="G21">
        <f t="shared" si="3"/>
        <v>1</v>
      </c>
      <c r="H21" s="14">
        <f t="shared" si="4"/>
        <v>1344.15</v>
      </c>
      <c r="P21" s="14"/>
      <c r="R21" s="15"/>
    </row>
    <row r="22" spans="1:18">
      <c r="A22" t="s">
        <v>88</v>
      </c>
      <c r="B22" t="s">
        <v>89</v>
      </c>
      <c r="C22" t="s">
        <v>89</v>
      </c>
      <c r="D22" t="s">
        <v>89</v>
      </c>
      <c r="E22" t="s">
        <v>89</v>
      </c>
      <c r="F22" t="s">
        <v>89</v>
      </c>
      <c r="G22" t="s">
        <v>89</v>
      </c>
      <c r="H22" s="14" t="s">
        <v>87</v>
      </c>
    </row>
    <row r="23" spans="1:18">
      <c r="H23" s="14"/>
    </row>
    <row r="24" spans="1:18">
      <c r="F24" t="s">
        <v>90</v>
      </c>
      <c r="G24" t="s">
        <v>90</v>
      </c>
    </row>
    <row r="25" spans="1:18">
      <c r="A25" t="s">
        <v>88</v>
      </c>
      <c r="B25" t="s">
        <v>87</v>
      </c>
      <c r="C25" t="s">
        <v>87</v>
      </c>
      <c r="D25" t="s">
        <v>87</v>
      </c>
      <c r="E25" t="s">
        <v>87</v>
      </c>
      <c r="F25" t="s">
        <v>87</v>
      </c>
      <c r="G25" t="s">
        <v>87</v>
      </c>
    </row>
    <row r="26" spans="1:18">
      <c r="A26" t="s">
        <v>91</v>
      </c>
      <c r="B26" t="str">
        <f>B15</f>
        <v>AF points</v>
      </c>
      <c r="C26" t="str">
        <f t="shared" ref="C26:G26" si="5">C15</f>
        <v>Display Resolution</v>
      </c>
      <c r="D26" t="str">
        <f t="shared" si="5"/>
        <v>Effective Pixels</v>
      </c>
      <c r="E26" t="str">
        <f t="shared" si="5"/>
        <v>ISO Rating (max)</v>
      </c>
      <c r="F26" t="str">
        <f t="shared" si="5"/>
        <v>Lens</v>
      </c>
      <c r="G26" t="str">
        <f t="shared" si="5"/>
        <v>NFC</v>
      </c>
    </row>
    <row r="27" spans="1:18">
      <c r="A27">
        <v>1</v>
      </c>
      <c r="B27" s="16">
        <v>653.17890924474113</v>
      </c>
      <c r="C27" s="16">
        <v>385.41741036706162</v>
      </c>
      <c r="D27" s="16">
        <v>444</v>
      </c>
      <c r="E27" s="16">
        <v>762.51589568230156</v>
      </c>
      <c r="F27" s="16">
        <v>666</v>
      </c>
      <c r="G27" s="16">
        <v>279.27495125482466</v>
      </c>
      <c r="H27" s="15"/>
      <c r="I27" s="15"/>
      <c r="J27" s="15"/>
    </row>
    <row r="28" spans="1:18">
      <c r="A28">
        <v>2</v>
      </c>
      <c r="B28" s="16">
        <v>182.83735702927089</v>
      </c>
      <c r="C28" s="16">
        <v>0</v>
      </c>
      <c r="D28" s="16">
        <v>1.3490738697620967E-2</v>
      </c>
      <c r="E28" s="16">
        <v>411.68270331746425</v>
      </c>
      <c r="F28" s="16">
        <v>0</v>
      </c>
      <c r="G28" s="16">
        <v>0</v>
      </c>
      <c r="H28" s="15"/>
      <c r="I28" s="15"/>
      <c r="J28" s="15"/>
    </row>
    <row r="29" spans="1:18">
      <c r="A29">
        <v>3</v>
      </c>
      <c r="B29" s="16">
        <v>182.83735703326241</v>
      </c>
      <c r="C29" s="16">
        <v>0</v>
      </c>
      <c r="D29" s="16">
        <v>1.3490738697620967E-2</v>
      </c>
      <c r="E29" s="16">
        <v>411.6827033174643</v>
      </c>
      <c r="F29" s="16">
        <v>0</v>
      </c>
      <c r="G29" s="16">
        <v>0</v>
      </c>
      <c r="H29" s="15"/>
      <c r="I29" s="15"/>
      <c r="J29" s="15"/>
    </row>
    <row r="30" spans="1:18">
      <c r="A30">
        <v>4</v>
      </c>
      <c r="B30" s="16">
        <v>183</v>
      </c>
      <c r="C30" s="16">
        <v>0</v>
      </c>
      <c r="D30" s="16">
        <v>1.3490738697620967E-2</v>
      </c>
      <c r="E30" s="16">
        <v>336</v>
      </c>
      <c r="F30" s="16">
        <v>0</v>
      </c>
      <c r="G30" s="16">
        <v>0</v>
      </c>
      <c r="H30" s="15"/>
      <c r="I30" s="15"/>
      <c r="J30" s="15"/>
    </row>
    <row r="31" spans="1:18">
      <c r="A31">
        <v>5</v>
      </c>
      <c r="B31" s="16">
        <v>0</v>
      </c>
      <c r="C31" s="16">
        <v>0</v>
      </c>
      <c r="D31" s="16">
        <v>6.7452845120159087E-3</v>
      </c>
      <c r="E31" s="16">
        <v>0</v>
      </c>
      <c r="F31" s="16">
        <v>0</v>
      </c>
      <c r="G31" s="16">
        <v>0</v>
      </c>
      <c r="H31" s="15"/>
      <c r="I31" s="15"/>
      <c r="J31" s="15"/>
    </row>
    <row r="32" spans="1:18">
      <c r="A32">
        <v>6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5"/>
      <c r="I32" s="15"/>
      <c r="J32" s="15"/>
    </row>
    <row r="33" spans="1:11">
      <c r="A33">
        <v>1</v>
      </c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/>
      <c r="I33" s="15"/>
      <c r="J33" s="15"/>
    </row>
    <row r="34" spans="1:11">
      <c r="B34" s="15"/>
      <c r="C34" s="15"/>
      <c r="D34" s="15"/>
      <c r="E34" s="15"/>
      <c r="F34" s="15"/>
      <c r="G34" s="15"/>
      <c r="H34" s="15"/>
      <c r="I34" s="15"/>
      <c r="J34" s="15"/>
    </row>
    <row r="35" spans="1:11">
      <c r="A35" t="s">
        <v>92</v>
      </c>
      <c r="B35" s="15" t="str">
        <f>B26</f>
        <v>AF points</v>
      </c>
      <c r="C35" s="15" t="str">
        <f t="shared" ref="C35:G35" si="6">C26</f>
        <v>Display Resolution</v>
      </c>
      <c r="D35" s="15" t="str">
        <f t="shared" si="6"/>
        <v>Effective Pixels</v>
      </c>
      <c r="E35" s="15" t="str">
        <f t="shared" si="6"/>
        <v>ISO Rating (max)</v>
      </c>
      <c r="F35" s="15" t="str">
        <f t="shared" si="6"/>
        <v>Lens</v>
      </c>
      <c r="G35" s="15" t="str">
        <f t="shared" si="6"/>
        <v>NFC</v>
      </c>
      <c r="H35" s="15"/>
      <c r="I35" s="15"/>
      <c r="J35" s="15"/>
    </row>
    <row r="36" spans="1:11">
      <c r="A36" t="s">
        <v>93</v>
      </c>
      <c r="B36" s="15">
        <f>B27-B28</f>
        <v>470.34155221547024</v>
      </c>
      <c r="C36" s="15">
        <f t="shared" ref="C36:G36" si="7">C27-C28</f>
        <v>385.41741036706162</v>
      </c>
      <c r="D36" s="15">
        <f t="shared" si="7"/>
        <v>443.98650926130239</v>
      </c>
      <c r="E36" s="15">
        <f t="shared" si="7"/>
        <v>350.83319236483732</v>
      </c>
      <c r="F36" s="15">
        <f t="shared" si="7"/>
        <v>666</v>
      </c>
      <c r="G36" s="15">
        <f t="shared" si="7"/>
        <v>279.27495125482466</v>
      </c>
      <c r="H36" s="15"/>
      <c r="I36" s="15"/>
      <c r="J36" s="15"/>
    </row>
    <row r="37" spans="1:11">
      <c r="A37" t="s">
        <v>94</v>
      </c>
      <c r="B37" s="15">
        <f t="shared" ref="B37:G40" si="8">B28-B29</f>
        <v>-3.9915164506965084E-9</v>
      </c>
      <c r="C37" s="15">
        <f t="shared" si="8"/>
        <v>0</v>
      </c>
      <c r="D37" s="15">
        <f t="shared" si="8"/>
        <v>0</v>
      </c>
      <c r="E37" s="15">
        <f t="shared" si="8"/>
        <v>0</v>
      </c>
      <c r="F37" s="15">
        <f t="shared" si="8"/>
        <v>0</v>
      </c>
      <c r="G37" s="15">
        <f t="shared" si="8"/>
        <v>0</v>
      </c>
      <c r="H37" s="15"/>
      <c r="I37" s="15"/>
      <c r="J37" s="15"/>
    </row>
    <row r="38" spans="1:11">
      <c r="A38" t="s">
        <v>95</v>
      </c>
      <c r="B38" s="15">
        <f t="shared" si="8"/>
        <v>-0.16264296673759304</v>
      </c>
      <c r="C38" s="15">
        <f t="shared" si="8"/>
        <v>0</v>
      </c>
      <c r="D38" s="15">
        <f t="shared" si="8"/>
        <v>0</v>
      </c>
      <c r="E38" s="15">
        <f t="shared" si="8"/>
        <v>75.682703317464302</v>
      </c>
      <c r="F38" s="15">
        <f t="shared" si="8"/>
        <v>0</v>
      </c>
      <c r="G38" s="15">
        <f t="shared" si="8"/>
        <v>0</v>
      </c>
      <c r="H38" s="15"/>
      <c r="I38" s="15"/>
      <c r="J38" s="15"/>
    </row>
    <row r="39" spans="1:11">
      <c r="A39" t="s">
        <v>96</v>
      </c>
      <c r="B39" s="15">
        <f t="shared" si="8"/>
        <v>183</v>
      </c>
      <c r="C39" s="15">
        <f t="shared" si="8"/>
        <v>0</v>
      </c>
      <c r="D39" s="15">
        <f t="shared" si="8"/>
        <v>6.7454541856050579E-3</v>
      </c>
      <c r="E39" s="15">
        <f t="shared" si="8"/>
        <v>336</v>
      </c>
      <c r="F39" s="15">
        <f t="shared" si="8"/>
        <v>0</v>
      </c>
      <c r="G39" s="15">
        <f t="shared" si="8"/>
        <v>0</v>
      </c>
      <c r="H39" s="15"/>
      <c r="I39" s="15"/>
      <c r="J39" s="15"/>
    </row>
    <row r="40" spans="1:11">
      <c r="A40" t="s">
        <v>97</v>
      </c>
      <c r="B40" s="15">
        <f t="shared" si="8"/>
        <v>0</v>
      </c>
      <c r="C40" s="15">
        <f t="shared" si="8"/>
        <v>0</v>
      </c>
      <c r="D40" s="15">
        <f t="shared" si="8"/>
        <v>6.7452845120159087E-3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5"/>
      <c r="I40" s="15"/>
      <c r="J40" s="15"/>
    </row>
    <row r="41" spans="1:11">
      <c r="A41" t="s">
        <v>88</v>
      </c>
      <c r="B41" s="15" t="s">
        <v>87</v>
      </c>
      <c r="C41" s="15" t="s">
        <v>87</v>
      </c>
      <c r="D41" s="15" t="s">
        <v>87</v>
      </c>
      <c r="E41" s="15" t="s">
        <v>87</v>
      </c>
      <c r="F41" s="15" t="s">
        <v>87</v>
      </c>
      <c r="G41" s="15" t="s">
        <v>87</v>
      </c>
      <c r="H41" s="15"/>
      <c r="I41" s="15"/>
      <c r="J41" s="15"/>
    </row>
    <row r="42" spans="1:11">
      <c r="B42" s="15"/>
      <c r="C42" s="15"/>
      <c r="D42" s="15"/>
      <c r="E42" s="15"/>
      <c r="F42" s="15"/>
      <c r="G42" s="15"/>
      <c r="H42" s="15"/>
      <c r="I42" s="15"/>
      <c r="J42" s="15"/>
    </row>
    <row r="43" spans="1:11">
      <c r="B43" s="15" t="s">
        <v>87</v>
      </c>
      <c r="C43" s="15" t="s">
        <v>87</v>
      </c>
      <c r="D43" s="15" t="s">
        <v>87</v>
      </c>
      <c r="E43" s="15" t="s">
        <v>87</v>
      </c>
      <c r="F43" s="15" t="s">
        <v>87</v>
      </c>
      <c r="G43" s="15" t="s">
        <v>87</v>
      </c>
      <c r="H43" s="15" t="s">
        <v>87</v>
      </c>
      <c r="I43" s="15" t="s">
        <v>87</v>
      </c>
      <c r="J43" s="15" t="s">
        <v>87</v>
      </c>
      <c r="K43" t="s">
        <v>98</v>
      </c>
    </row>
    <row r="44" spans="1:11">
      <c r="A44" t="s">
        <v>99</v>
      </c>
      <c r="B44" s="15" t="str">
        <f t="shared" ref="B44:H50" si="9">B15</f>
        <v>AF points</v>
      </c>
      <c r="C44" s="15" t="str">
        <f t="shared" si="9"/>
        <v>Display Resolution</v>
      </c>
      <c r="D44" s="15" t="str">
        <f t="shared" si="9"/>
        <v>Effective Pixels</v>
      </c>
      <c r="E44" s="15" t="str">
        <f t="shared" si="9"/>
        <v>ISO Rating (max)</v>
      </c>
      <c r="F44" s="15" t="str">
        <f t="shared" si="9"/>
        <v>Lens</v>
      </c>
      <c r="G44" s="15" t="str">
        <f t="shared" si="9"/>
        <v>NFC</v>
      </c>
      <c r="H44" s="15" t="str">
        <f t="shared" si="9"/>
        <v>price</v>
      </c>
      <c r="I44" s="15" t="s">
        <v>100</v>
      </c>
      <c r="J44" s="15" t="s">
        <v>101</v>
      </c>
      <c r="K44" t="s">
        <v>102</v>
      </c>
    </row>
    <row r="45" spans="1:11">
      <c r="A45" t="str">
        <f t="shared" ref="A45:A50" si="10">A16</f>
        <v>Canon EOS 850D</v>
      </c>
      <c r="B45" s="15">
        <f>VLOOKUP(B16,$A$27:$G$32,B$33,0)</f>
        <v>183</v>
      </c>
      <c r="C45" s="15">
        <f t="shared" ref="C45:G45" si="11">VLOOKUP(C16,$A$27:$G$32,C$33,0)</f>
        <v>0</v>
      </c>
      <c r="D45" s="15">
        <f t="shared" si="11"/>
        <v>1.3490738697620967E-2</v>
      </c>
      <c r="E45" s="15">
        <f t="shared" si="11"/>
        <v>336</v>
      </c>
      <c r="F45" s="15">
        <f t="shared" si="11"/>
        <v>666</v>
      </c>
      <c r="G45" s="15">
        <f t="shared" si="11"/>
        <v>0</v>
      </c>
      <c r="H45" s="15">
        <f t="shared" si="9"/>
        <v>1299</v>
      </c>
      <c r="I45" s="15">
        <f>SUM(B45:G45)</f>
        <v>1185.0134907386976</v>
      </c>
      <c r="J45" s="15">
        <f>H45-I45</f>
        <v>113.98650926130244</v>
      </c>
      <c r="K45" t="s">
        <v>103</v>
      </c>
    </row>
    <row r="46" spans="1:11">
      <c r="A46" t="str">
        <f t="shared" si="10"/>
        <v>Canon-EOS-250D</v>
      </c>
      <c r="B46" s="15">
        <f t="shared" ref="B46:G50" si="12">VLOOKUP(B17,$A$27:$G$32,B$33,0)</f>
        <v>182.83735702927089</v>
      </c>
      <c r="C46" s="15">
        <f t="shared" si="12"/>
        <v>0</v>
      </c>
      <c r="D46" s="15">
        <f t="shared" si="12"/>
        <v>0</v>
      </c>
      <c r="E46" s="15">
        <f t="shared" si="12"/>
        <v>336</v>
      </c>
      <c r="F46" s="15">
        <f t="shared" si="12"/>
        <v>666</v>
      </c>
      <c r="G46" s="15">
        <f t="shared" si="12"/>
        <v>0</v>
      </c>
      <c r="H46" s="15">
        <f t="shared" si="9"/>
        <v>1109.99</v>
      </c>
      <c r="I46" s="15">
        <f t="shared" ref="I46:I50" si="13">SUM(B46:G46)</f>
        <v>1184.8373570292708</v>
      </c>
      <c r="J46" s="15">
        <f t="shared" ref="J46:J50" si="14">H46-I46</f>
        <v>-74.847357029270825</v>
      </c>
      <c r="K46" t="s">
        <v>104</v>
      </c>
    </row>
    <row r="47" spans="1:11">
      <c r="A47" t="str">
        <f t="shared" si="10"/>
        <v>Canon-EOS-6D-Mark-II</v>
      </c>
      <c r="B47" s="15">
        <f t="shared" si="12"/>
        <v>183</v>
      </c>
      <c r="C47" s="15">
        <f t="shared" si="12"/>
        <v>0</v>
      </c>
      <c r="D47" s="15">
        <f t="shared" si="12"/>
        <v>1.3490738697620967E-2</v>
      </c>
      <c r="E47" s="15">
        <f t="shared" si="12"/>
        <v>411.68270331746425</v>
      </c>
      <c r="F47" s="15">
        <f t="shared" si="12"/>
        <v>666</v>
      </c>
      <c r="G47" s="15">
        <f t="shared" si="12"/>
        <v>279.27495125482466</v>
      </c>
      <c r="H47" s="15">
        <f t="shared" si="9"/>
        <v>1483.77</v>
      </c>
      <c r="I47" s="15">
        <f t="shared" si="13"/>
        <v>1539.9711453109865</v>
      </c>
      <c r="J47" s="15">
        <f t="shared" si="14"/>
        <v>-56.201145310986476</v>
      </c>
      <c r="K47" t="s">
        <v>56</v>
      </c>
    </row>
    <row r="48" spans="1:11">
      <c r="A48" t="str">
        <f t="shared" si="10"/>
        <v>Canon-EOS-90D</v>
      </c>
      <c r="B48" s="15">
        <f t="shared" si="12"/>
        <v>183</v>
      </c>
      <c r="C48" s="15">
        <f t="shared" si="12"/>
        <v>0</v>
      </c>
      <c r="D48" s="15">
        <f t="shared" si="12"/>
        <v>444</v>
      </c>
      <c r="E48" s="15">
        <f t="shared" si="12"/>
        <v>336</v>
      </c>
      <c r="F48" s="15">
        <f t="shared" si="12"/>
        <v>0</v>
      </c>
      <c r="G48" s="15">
        <f t="shared" si="12"/>
        <v>0</v>
      </c>
      <c r="H48" s="15">
        <f t="shared" si="9"/>
        <v>979.95</v>
      </c>
      <c r="I48" s="15">
        <f t="shared" si="13"/>
        <v>963</v>
      </c>
      <c r="J48" s="15">
        <f t="shared" si="14"/>
        <v>16.950000000000045</v>
      </c>
      <c r="K48" t="s">
        <v>56</v>
      </c>
    </row>
    <row r="49" spans="1:11">
      <c r="A49" t="str">
        <f t="shared" si="10"/>
        <v>Pentax-K-3-Mark-III</v>
      </c>
      <c r="B49" s="15">
        <f t="shared" si="12"/>
        <v>182.83735703326241</v>
      </c>
      <c r="C49" s="15">
        <f t="shared" si="12"/>
        <v>385.41741036706162</v>
      </c>
      <c r="D49" s="15">
        <f t="shared" si="12"/>
        <v>1.3490738697620967E-2</v>
      </c>
      <c r="E49" s="15">
        <f t="shared" si="12"/>
        <v>762.51589568230156</v>
      </c>
      <c r="F49" s="15">
        <f t="shared" si="12"/>
        <v>0</v>
      </c>
      <c r="G49" s="15">
        <f t="shared" si="12"/>
        <v>279.27495125482466</v>
      </c>
      <c r="H49" s="15">
        <f t="shared" si="9"/>
        <v>1610.06</v>
      </c>
      <c r="I49" s="15">
        <f t="shared" si="13"/>
        <v>1610.0591050761479</v>
      </c>
      <c r="J49" s="15">
        <f t="shared" si="14"/>
        <v>8.9492385200173885E-4</v>
      </c>
      <c r="K49" t="s">
        <v>56</v>
      </c>
    </row>
    <row r="50" spans="1:11">
      <c r="A50" t="str">
        <f t="shared" si="10"/>
        <v>Sony-A7-III</v>
      </c>
      <c r="B50" s="15">
        <f t="shared" si="12"/>
        <v>653.17890924474113</v>
      </c>
      <c r="C50" s="15">
        <f t="shared" si="12"/>
        <v>0</v>
      </c>
      <c r="D50" s="15">
        <f t="shared" si="12"/>
        <v>1.3490738697620967E-2</v>
      </c>
      <c r="E50" s="15">
        <f t="shared" si="12"/>
        <v>411.6827033174643</v>
      </c>
      <c r="F50" s="15">
        <f t="shared" si="12"/>
        <v>0</v>
      </c>
      <c r="G50" s="15">
        <f t="shared" si="12"/>
        <v>279.27495125482466</v>
      </c>
      <c r="H50" s="15">
        <f t="shared" si="9"/>
        <v>1344.15</v>
      </c>
      <c r="I50" s="15">
        <f t="shared" si="13"/>
        <v>1344.1500545557276</v>
      </c>
      <c r="J50" s="15">
        <f t="shared" si="14"/>
        <v>-5.4555727501792717E-5</v>
      </c>
      <c r="K50" t="s">
        <v>56</v>
      </c>
    </row>
    <row r="51" spans="1:11">
      <c r="B51" s="15"/>
      <c r="C51" s="15"/>
      <c r="D51" s="15"/>
      <c r="E51" s="15"/>
      <c r="F51" s="15"/>
      <c r="G51" s="15"/>
      <c r="H51" s="15" t="s">
        <v>106</v>
      </c>
      <c r="I51" s="15" t="s">
        <v>106</v>
      </c>
      <c r="J51" s="15" t="s">
        <v>105</v>
      </c>
    </row>
    <row r="52" spans="1:11">
      <c r="B52" s="15"/>
      <c r="C52" s="15"/>
      <c r="D52" s="15"/>
      <c r="E52" s="15"/>
      <c r="F52" s="15"/>
      <c r="G52" s="15"/>
      <c r="H52" s="15">
        <f>SUM(H45:H50)</f>
        <v>7826.92</v>
      </c>
      <c r="I52" s="15">
        <f>SUM(I45:I50)</f>
        <v>7827.0311527108297</v>
      </c>
      <c r="J52" s="15">
        <f>SUMSQ(J45:J50)</f>
        <v>22040.92238291461</v>
      </c>
    </row>
    <row r="53" spans="1:11">
      <c r="B53" s="15"/>
      <c r="C53" s="15"/>
      <c r="D53" s="15"/>
      <c r="E53" s="15"/>
      <c r="F53" s="15"/>
      <c r="G53" s="15"/>
      <c r="H53" s="15"/>
      <c r="I53" s="15"/>
      <c r="J53" s="15"/>
    </row>
    <row r="54" spans="1:11">
      <c r="B54" s="15"/>
      <c r="C54" s="15"/>
      <c r="D54" s="15"/>
      <c r="E54" s="15"/>
      <c r="F54" s="15"/>
      <c r="G54" s="15"/>
      <c r="H54" s="15"/>
      <c r="I54" s="15"/>
      <c r="J54" s="15"/>
    </row>
  </sheetData>
  <conditionalFormatting sqref="R16:R2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0245D-E1C0-44F9-8569-A9A712AFA7BA}">
  <dimension ref="A1:R54"/>
  <sheetViews>
    <sheetView topLeftCell="A25" zoomScale="85" zoomScaleNormal="85" workbookViewId="0">
      <selection activeCell="J52" sqref="J52"/>
    </sheetView>
  </sheetViews>
  <sheetFormatPr defaultRowHeight="14.4"/>
  <cols>
    <col min="1" max="1" width="33.5546875" bestFit="1" customWidth="1"/>
    <col min="2" max="5" width="22.88671875" bestFit="1" customWidth="1"/>
    <col min="6" max="7" width="23.33203125" bestFit="1" customWidth="1"/>
    <col min="8" max="8" width="9" bestFit="1" customWidth="1"/>
    <col min="9" max="9" width="9.88671875" bestFit="1" customWidth="1"/>
    <col min="10" max="10" width="14.88671875" bestFit="1" customWidth="1"/>
    <col min="11" max="11" width="26.5546875" bestFit="1" customWidth="1"/>
    <col min="12" max="12" width="14.88671875" bestFit="1" customWidth="1"/>
    <col min="13" max="13" width="15.21875" bestFit="1" customWidth="1"/>
    <col min="14" max="15" width="14.88671875" bestFit="1" customWidth="1"/>
    <col min="16" max="16" width="8.44140625" bestFit="1" customWidth="1"/>
    <col min="17" max="17" width="14.88671875" bestFit="1" customWidth="1"/>
    <col min="18" max="18" width="21.44140625" bestFit="1" customWidth="1"/>
  </cols>
  <sheetData>
    <row r="1" spans="1:18" ht="43.2">
      <c r="A1" t="s">
        <v>69</v>
      </c>
      <c r="B1" s="2" t="s">
        <v>70</v>
      </c>
      <c r="C1" t="s">
        <v>71</v>
      </c>
      <c r="D1" t="s">
        <v>71</v>
      </c>
      <c r="E1" s="2" t="s">
        <v>72</v>
      </c>
      <c r="F1" t="s">
        <v>71</v>
      </c>
      <c r="G1" t="s">
        <v>71</v>
      </c>
      <c r="H1" t="s">
        <v>73</v>
      </c>
    </row>
    <row r="2" spans="1:18" ht="57.6">
      <c r="A2" t="s">
        <v>74</v>
      </c>
      <c r="B2" s="2" t="s">
        <v>75</v>
      </c>
      <c r="C2" t="s">
        <v>71</v>
      </c>
      <c r="D2" t="s">
        <v>71</v>
      </c>
      <c r="E2" s="12" t="s">
        <v>76</v>
      </c>
      <c r="F2" t="s">
        <v>71</v>
      </c>
      <c r="G2" t="s">
        <v>71</v>
      </c>
      <c r="H2" t="s">
        <v>73</v>
      </c>
    </row>
    <row r="3" spans="1:18">
      <c r="A3" t="s">
        <v>77</v>
      </c>
      <c r="B3">
        <v>0</v>
      </c>
      <c r="C3">
        <v>0</v>
      </c>
      <c r="D3">
        <v>0</v>
      </c>
      <c r="E3" s="12">
        <v>0</v>
      </c>
      <c r="F3">
        <v>0</v>
      </c>
      <c r="G3">
        <v>0</v>
      </c>
      <c r="H3" t="s">
        <v>73</v>
      </c>
    </row>
    <row r="4" spans="1:18">
      <c r="A4" t="s">
        <v>78</v>
      </c>
      <c r="B4" t="s">
        <v>79</v>
      </c>
      <c r="C4" t="s">
        <v>79</v>
      </c>
      <c r="D4" t="s">
        <v>79</v>
      </c>
      <c r="E4" t="s">
        <v>79</v>
      </c>
      <c r="F4" t="s">
        <v>79</v>
      </c>
      <c r="G4" t="s">
        <v>79</v>
      </c>
      <c r="H4" t="s">
        <v>73</v>
      </c>
    </row>
    <row r="5" spans="1:18">
      <c r="A5" t="s">
        <v>80</v>
      </c>
      <c r="B5" t="s">
        <v>81</v>
      </c>
    </row>
    <row r="6" spans="1:18"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</row>
    <row r="7" spans="1:18">
      <c r="A7" t="s">
        <v>82</v>
      </c>
      <c r="B7" t="s">
        <v>83</v>
      </c>
      <c r="C7" t="s">
        <v>84</v>
      </c>
      <c r="D7" t="s">
        <v>84</v>
      </c>
      <c r="E7" t="s">
        <v>85</v>
      </c>
      <c r="F7" t="s">
        <v>86</v>
      </c>
      <c r="G7" t="s">
        <v>86</v>
      </c>
      <c r="H7" t="s">
        <v>87</v>
      </c>
    </row>
    <row r="8" spans="1:18">
      <c r="A8" s="13" t="s">
        <v>8</v>
      </c>
      <c r="B8">
        <v>45</v>
      </c>
      <c r="C8">
        <v>1040000</v>
      </c>
      <c r="D8">
        <v>24.2</v>
      </c>
      <c r="E8">
        <v>25600</v>
      </c>
      <c r="F8">
        <v>1</v>
      </c>
      <c r="G8">
        <v>0</v>
      </c>
      <c r="H8">
        <v>1299</v>
      </c>
    </row>
    <row r="9" spans="1:18">
      <c r="A9" s="13" t="s">
        <v>9</v>
      </c>
      <c r="B9">
        <v>143</v>
      </c>
      <c r="C9">
        <v>1040000</v>
      </c>
      <c r="D9">
        <v>24.1</v>
      </c>
      <c r="E9">
        <v>25600</v>
      </c>
      <c r="F9">
        <v>1</v>
      </c>
      <c r="G9">
        <v>0</v>
      </c>
      <c r="H9">
        <v>1109.99</v>
      </c>
    </row>
    <row r="10" spans="1:18">
      <c r="A10" s="13" t="s">
        <v>10</v>
      </c>
      <c r="B10">
        <v>45</v>
      </c>
      <c r="C10">
        <v>1040000</v>
      </c>
      <c r="D10">
        <v>26.2</v>
      </c>
      <c r="E10">
        <v>1024007</v>
      </c>
      <c r="F10">
        <v>1</v>
      </c>
      <c r="G10">
        <v>1</v>
      </c>
      <c r="H10">
        <v>1483.77</v>
      </c>
    </row>
    <row r="11" spans="1:18">
      <c r="A11" s="13" t="s">
        <v>11</v>
      </c>
      <c r="B11">
        <v>45</v>
      </c>
      <c r="C11">
        <v>1040000</v>
      </c>
      <c r="D11">
        <v>32.5</v>
      </c>
      <c r="E11">
        <v>25600</v>
      </c>
      <c r="F11">
        <v>0</v>
      </c>
      <c r="G11">
        <v>0</v>
      </c>
      <c r="H11">
        <v>979.95</v>
      </c>
    </row>
    <row r="12" spans="1:18">
      <c r="A12" s="13" t="s">
        <v>12</v>
      </c>
      <c r="B12">
        <v>101</v>
      </c>
      <c r="C12">
        <v>1620000</v>
      </c>
      <c r="D12">
        <v>26</v>
      </c>
      <c r="E12">
        <v>1600000</v>
      </c>
      <c r="F12">
        <v>0</v>
      </c>
      <c r="G12">
        <v>1</v>
      </c>
      <c r="H12">
        <v>1610.06</v>
      </c>
    </row>
    <row r="13" spans="1:18">
      <c r="A13" s="13" t="s">
        <v>13</v>
      </c>
      <c r="B13">
        <v>693</v>
      </c>
      <c r="C13">
        <v>921600</v>
      </c>
      <c r="D13">
        <v>24.2</v>
      </c>
      <c r="E13">
        <v>204800</v>
      </c>
      <c r="F13">
        <v>0</v>
      </c>
      <c r="G13">
        <v>1</v>
      </c>
      <c r="H13">
        <v>1344.15</v>
      </c>
    </row>
    <row r="15" spans="1:18">
      <c r="A15" s="13" t="s">
        <v>0</v>
      </c>
      <c r="B15" t="str">
        <f>B6</f>
        <v>AF points</v>
      </c>
      <c r="C15" t="str">
        <f t="shared" ref="C15:H15" si="0">C6</f>
        <v>Display Resolution</v>
      </c>
      <c r="D15" t="str">
        <f t="shared" si="0"/>
        <v>Effective Pixels</v>
      </c>
      <c r="E15" t="str">
        <f t="shared" si="0"/>
        <v>ISO Rating (max)</v>
      </c>
      <c r="F15" t="str">
        <f t="shared" si="0"/>
        <v>Lens</v>
      </c>
      <c r="G15" t="str">
        <f t="shared" si="0"/>
        <v>NFC</v>
      </c>
      <c r="H15" t="str">
        <f t="shared" si="0"/>
        <v>price</v>
      </c>
    </row>
    <row r="16" spans="1:18">
      <c r="A16" t="str">
        <f>A8</f>
        <v>Canon EOS 850D</v>
      </c>
      <c r="B16">
        <f>RANK(B8,B$8:B$13,B$3)</f>
        <v>4</v>
      </c>
      <c r="C16">
        <f t="shared" ref="C16:G16" si="1">RANK(C8,C$8:C$13,C$3)</f>
        <v>2</v>
      </c>
      <c r="D16">
        <f t="shared" si="1"/>
        <v>4</v>
      </c>
      <c r="E16">
        <f t="shared" si="1"/>
        <v>4</v>
      </c>
      <c r="F16">
        <f t="shared" si="1"/>
        <v>1</v>
      </c>
      <c r="G16">
        <f t="shared" si="1"/>
        <v>4</v>
      </c>
      <c r="H16" s="14">
        <f>H8</f>
        <v>1299</v>
      </c>
      <c r="P16" s="14"/>
      <c r="R16" s="15"/>
    </row>
    <row r="17" spans="1:18">
      <c r="A17" t="str">
        <f t="shared" ref="A17:A21" si="2">A9</f>
        <v>Canon-EOS-250D</v>
      </c>
      <c r="B17">
        <f t="shared" ref="B17:G21" si="3">RANK(B9,B$8:B$13,B$3)</f>
        <v>2</v>
      </c>
      <c r="C17">
        <f t="shared" si="3"/>
        <v>2</v>
      </c>
      <c r="D17">
        <f t="shared" si="3"/>
        <v>6</v>
      </c>
      <c r="E17">
        <f t="shared" si="3"/>
        <v>4</v>
      </c>
      <c r="F17">
        <f t="shared" si="3"/>
        <v>1</v>
      </c>
      <c r="G17">
        <f t="shared" si="3"/>
        <v>4</v>
      </c>
      <c r="H17" s="14">
        <f t="shared" ref="H17:H21" si="4">H9</f>
        <v>1109.99</v>
      </c>
      <c r="P17" s="14"/>
      <c r="R17" s="15"/>
    </row>
    <row r="18" spans="1:18">
      <c r="A18" t="str">
        <f t="shared" si="2"/>
        <v>Canon-EOS-6D-Mark-II</v>
      </c>
      <c r="B18">
        <f t="shared" si="3"/>
        <v>4</v>
      </c>
      <c r="C18">
        <f t="shared" si="3"/>
        <v>2</v>
      </c>
      <c r="D18">
        <f t="shared" si="3"/>
        <v>2</v>
      </c>
      <c r="E18">
        <f t="shared" si="3"/>
        <v>2</v>
      </c>
      <c r="F18">
        <f t="shared" si="3"/>
        <v>1</v>
      </c>
      <c r="G18">
        <f t="shared" si="3"/>
        <v>1</v>
      </c>
      <c r="H18" s="14">
        <f t="shared" si="4"/>
        <v>1483.77</v>
      </c>
      <c r="P18" s="14"/>
      <c r="R18" s="15"/>
    </row>
    <row r="19" spans="1:18">
      <c r="A19" t="str">
        <f t="shared" si="2"/>
        <v>Canon-EOS-90D</v>
      </c>
      <c r="B19">
        <f t="shared" si="3"/>
        <v>4</v>
      </c>
      <c r="C19">
        <f t="shared" si="3"/>
        <v>2</v>
      </c>
      <c r="D19">
        <f t="shared" si="3"/>
        <v>1</v>
      </c>
      <c r="E19">
        <f t="shared" si="3"/>
        <v>4</v>
      </c>
      <c r="F19">
        <f t="shared" si="3"/>
        <v>4</v>
      </c>
      <c r="G19">
        <f t="shared" si="3"/>
        <v>4</v>
      </c>
      <c r="H19" s="14">
        <f t="shared" si="4"/>
        <v>979.95</v>
      </c>
      <c r="P19" s="14"/>
      <c r="R19" s="15"/>
    </row>
    <row r="20" spans="1:18">
      <c r="A20" t="str">
        <f t="shared" si="2"/>
        <v>Pentax-K-3-Mark-III</v>
      </c>
      <c r="B20">
        <f t="shared" si="3"/>
        <v>3</v>
      </c>
      <c r="C20">
        <f t="shared" si="3"/>
        <v>1</v>
      </c>
      <c r="D20">
        <f t="shared" si="3"/>
        <v>3</v>
      </c>
      <c r="E20">
        <f t="shared" si="3"/>
        <v>1</v>
      </c>
      <c r="F20">
        <f t="shared" si="3"/>
        <v>4</v>
      </c>
      <c r="G20">
        <f t="shared" si="3"/>
        <v>1</v>
      </c>
      <c r="H20" s="14">
        <f t="shared" si="4"/>
        <v>1610.06</v>
      </c>
      <c r="P20" s="14"/>
      <c r="R20" s="15"/>
    </row>
    <row r="21" spans="1:18">
      <c r="A21" t="str">
        <f t="shared" si="2"/>
        <v>Sony-A7-III</v>
      </c>
      <c r="B21">
        <f t="shared" si="3"/>
        <v>1</v>
      </c>
      <c r="C21">
        <f t="shared" si="3"/>
        <v>6</v>
      </c>
      <c r="D21">
        <f t="shared" si="3"/>
        <v>4</v>
      </c>
      <c r="E21">
        <f t="shared" si="3"/>
        <v>3</v>
      </c>
      <c r="F21">
        <f t="shared" si="3"/>
        <v>4</v>
      </c>
      <c r="G21">
        <f t="shared" si="3"/>
        <v>1</v>
      </c>
      <c r="H21" s="14">
        <f t="shared" si="4"/>
        <v>1344.15</v>
      </c>
      <c r="P21" s="14"/>
      <c r="R21" s="15"/>
    </row>
    <row r="22" spans="1:18">
      <c r="A22" t="s">
        <v>88</v>
      </c>
      <c r="B22" t="s">
        <v>89</v>
      </c>
      <c r="C22" t="s">
        <v>89</v>
      </c>
      <c r="D22" t="s">
        <v>89</v>
      </c>
      <c r="E22" t="s">
        <v>89</v>
      </c>
      <c r="F22" t="s">
        <v>89</v>
      </c>
      <c r="G22" t="s">
        <v>89</v>
      </c>
      <c r="H22" s="14" t="s">
        <v>87</v>
      </c>
    </row>
    <row r="23" spans="1:18">
      <c r="H23" s="14"/>
    </row>
    <row r="24" spans="1:18">
      <c r="F24" t="s">
        <v>90</v>
      </c>
      <c r="G24" t="s">
        <v>90</v>
      </c>
    </row>
    <row r="25" spans="1:18">
      <c r="A25" t="s">
        <v>88</v>
      </c>
      <c r="B25" t="s">
        <v>87</v>
      </c>
      <c r="C25" t="s">
        <v>87</v>
      </c>
      <c r="D25" t="s">
        <v>87</v>
      </c>
      <c r="E25" t="s">
        <v>87</v>
      </c>
      <c r="F25" t="s">
        <v>87</v>
      </c>
      <c r="G25" t="s">
        <v>87</v>
      </c>
    </row>
    <row r="26" spans="1:18">
      <c r="A26" t="s">
        <v>91</v>
      </c>
      <c r="B26" t="str">
        <f>B15</f>
        <v>AF points</v>
      </c>
      <c r="C26" t="str">
        <f t="shared" ref="C26:G26" si="5">C15</f>
        <v>Display Resolution</v>
      </c>
      <c r="D26" t="str">
        <f t="shared" si="5"/>
        <v>Effective Pixels</v>
      </c>
      <c r="E26" t="str">
        <f t="shared" si="5"/>
        <v>ISO Rating (max)</v>
      </c>
      <c r="F26" t="str">
        <f t="shared" si="5"/>
        <v>Lens</v>
      </c>
      <c r="G26" t="str">
        <f t="shared" si="5"/>
        <v>NFC</v>
      </c>
    </row>
    <row r="27" spans="1:18">
      <c r="A27">
        <v>1</v>
      </c>
      <c r="B27" s="16">
        <v>653.17890924474113</v>
      </c>
      <c r="C27" s="16">
        <v>385.41741036706162</v>
      </c>
      <c r="D27" s="16">
        <v>1542</v>
      </c>
      <c r="E27" s="16">
        <v>762.51589568230156</v>
      </c>
      <c r="F27" s="16">
        <v>224.54758968019124</v>
      </c>
      <c r="G27" s="16">
        <v>279.27495125482466</v>
      </c>
      <c r="H27" s="15"/>
      <c r="I27" s="15"/>
      <c r="J27" s="15"/>
    </row>
    <row r="28" spans="1:18">
      <c r="A28">
        <v>2</v>
      </c>
      <c r="B28" s="16">
        <v>182.83735702927089</v>
      </c>
      <c r="C28" s="16">
        <v>0</v>
      </c>
      <c r="D28" s="16">
        <v>1.3490738697620967E-2</v>
      </c>
      <c r="E28" s="16">
        <v>411.68270331746425</v>
      </c>
      <c r="F28" s="16">
        <v>0</v>
      </c>
      <c r="G28" s="16">
        <v>0</v>
      </c>
      <c r="H28" s="15"/>
      <c r="I28" s="15"/>
      <c r="J28" s="15"/>
    </row>
    <row r="29" spans="1:18">
      <c r="A29">
        <v>3</v>
      </c>
      <c r="B29" s="16">
        <v>182.83735703326241</v>
      </c>
      <c r="C29" s="16">
        <v>0</v>
      </c>
      <c r="D29" s="16">
        <v>1.3490738697620967E-2</v>
      </c>
      <c r="E29" s="16">
        <v>411.6827033174643</v>
      </c>
      <c r="F29" s="16">
        <v>0</v>
      </c>
      <c r="G29" s="16">
        <v>0</v>
      </c>
      <c r="H29" s="15"/>
      <c r="I29" s="15"/>
      <c r="J29" s="15"/>
    </row>
    <row r="30" spans="1:18">
      <c r="A30">
        <v>4</v>
      </c>
      <c r="B30" s="16">
        <v>182.83735703423744</v>
      </c>
      <c r="C30" s="16">
        <v>0</v>
      </c>
      <c r="D30" s="16">
        <v>1.3490738697620967E-2</v>
      </c>
      <c r="E30" s="16">
        <v>411.68270331764495</v>
      </c>
      <c r="F30" s="16">
        <v>0</v>
      </c>
      <c r="G30" s="16">
        <v>0</v>
      </c>
      <c r="H30" s="15"/>
      <c r="I30" s="15"/>
      <c r="J30" s="15"/>
    </row>
    <row r="31" spans="1:18">
      <c r="A31">
        <v>5</v>
      </c>
      <c r="B31" s="16">
        <v>1</v>
      </c>
      <c r="C31" s="16">
        <v>0</v>
      </c>
      <c r="D31" s="16">
        <v>6.7452845120159087E-3</v>
      </c>
      <c r="E31" s="16">
        <v>0</v>
      </c>
      <c r="F31" s="16">
        <v>0</v>
      </c>
      <c r="G31" s="16">
        <v>0</v>
      </c>
      <c r="H31" s="15"/>
      <c r="I31" s="15"/>
      <c r="J31" s="15"/>
    </row>
    <row r="32" spans="1:18">
      <c r="A32">
        <v>6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5"/>
      <c r="I32" s="15"/>
      <c r="J32" s="15"/>
    </row>
    <row r="33" spans="1:11">
      <c r="A33">
        <v>1</v>
      </c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/>
      <c r="I33" s="15"/>
      <c r="J33" s="15"/>
    </row>
    <row r="34" spans="1:11">
      <c r="B34" s="15"/>
      <c r="C34" s="15"/>
      <c r="D34" s="15"/>
      <c r="E34" s="15"/>
      <c r="F34" s="15"/>
      <c r="G34" s="15"/>
      <c r="H34" s="15"/>
      <c r="I34" s="15"/>
      <c r="J34" s="15"/>
    </row>
    <row r="35" spans="1:11">
      <c r="A35" t="s">
        <v>92</v>
      </c>
      <c r="B35" s="15" t="str">
        <f>B26</f>
        <v>AF points</v>
      </c>
      <c r="C35" s="15" t="str">
        <f t="shared" ref="C35:G35" si="6">C26</f>
        <v>Display Resolution</v>
      </c>
      <c r="D35" s="15" t="str">
        <f t="shared" si="6"/>
        <v>Effective Pixels</v>
      </c>
      <c r="E35" s="15" t="str">
        <f t="shared" si="6"/>
        <v>ISO Rating (max)</v>
      </c>
      <c r="F35" s="15" t="str">
        <f t="shared" si="6"/>
        <v>Lens</v>
      </c>
      <c r="G35" s="15" t="str">
        <f t="shared" si="6"/>
        <v>NFC</v>
      </c>
      <c r="H35" s="15"/>
      <c r="I35" s="15"/>
      <c r="J35" s="15"/>
    </row>
    <row r="36" spans="1:11">
      <c r="A36" t="s">
        <v>93</v>
      </c>
      <c r="B36" s="15">
        <f>B27-B28</f>
        <v>470.34155221547024</v>
      </c>
      <c r="C36" s="15">
        <f t="shared" ref="C36:G36" si="7">C27-C28</f>
        <v>385.41741036706162</v>
      </c>
      <c r="D36" s="15">
        <f t="shared" si="7"/>
        <v>1541.9865092613024</v>
      </c>
      <c r="E36" s="15">
        <f t="shared" si="7"/>
        <v>350.83319236483732</v>
      </c>
      <c r="F36" s="15">
        <f t="shared" si="7"/>
        <v>224.54758968019124</v>
      </c>
      <c r="G36" s="15">
        <f t="shared" si="7"/>
        <v>279.27495125482466</v>
      </c>
      <c r="H36" s="15"/>
      <c r="I36" s="15"/>
      <c r="J36" s="15"/>
    </row>
    <row r="37" spans="1:11">
      <c r="A37" t="s">
        <v>94</v>
      </c>
      <c r="B37" s="15">
        <f t="shared" ref="B37:G40" si="8">B28-B29</f>
        <v>-3.9915164506965084E-9</v>
      </c>
      <c r="C37" s="15">
        <f t="shared" si="8"/>
        <v>0</v>
      </c>
      <c r="D37" s="15">
        <f t="shared" si="8"/>
        <v>0</v>
      </c>
      <c r="E37" s="15">
        <f t="shared" si="8"/>
        <v>0</v>
      </c>
      <c r="F37" s="15">
        <f t="shared" si="8"/>
        <v>0</v>
      </c>
      <c r="G37" s="15">
        <f t="shared" si="8"/>
        <v>0</v>
      </c>
      <c r="H37" s="15"/>
      <c r="I37" s="15"/>
      <c r="J37" s="15"/>
    </row>
    <row r="38" spans="1:11">
      <c r="A38" t="s">
        <v>95</v>
      </c>
      <c r="B38" s="15">
        <f t="shared" si="8"/>
        <v>-9.7503516371943988E-10</v>
      </c>
      <c r="C38" s="15">
        <f t="shared" si="8"/>
        <v>0</v>
      </c>
      <c r="D38" s="15">
        <f t="shared" si="8"/>
        <v>0</v>
      </c>
      <c r="E38" s="15">
        <f t="shared" si="8"/>
        <v>-1.8064838513964787E-10</v>
      </c>
      <c r="F38" s="15">
        <f t="shared" si="8"/>
        <v>0</v>
      </c>
      <c r="G38" s="15">
        <f t="shared" si="8"/>
        <v>0</v>
      </c>
      <c r="H38" s="15"/>
      <c r="I38" s="15"/>
      <c r="J38" s="15"/>
    </row>
    <row r="39" spans="1:11">
      <c r="A39" t="s">
        <v>96</v>
      </c>
      <c r="B39" s="15">
        <f t="shared" si="8"/>
        <v>181.83735703423744</v>
      </c>
      <c r="C39" s="15">
        <f t="shared" si="8"/>
        <v>0</v>
      </c>
      <c r="D39" s="15">
        <f t="shared" si="8"/>
        <v>6.7454541856050579E-3</v>
      </c>
      <c r="E39" s="15">
        <f t="shared" si="8"/>
        <v>411.68270331764495</v>
      </c>
      <c r="F39" s="15">
        <f t="shared" si="8"/>
        <v>0</v>
      </c>
      <c r="G39" s="15">
        <f t="shared" si="8"/>
        <v>0</v>
      </c>
      <c r="H39" s="15"/>
      <c r="I39" s="15"/>
      <c r="J39" s="15"/>
    </row>
    <row r="40" spans="1:11">
      <c r="A40" t="s">
        <v>97</v>
      </c>
      <c r="B40" s="15">
        <f t="shared" si="8"/>
        <v>1</v>
      </c>
      <c r="C40" s="15">
        <f t="shared" si="8"/>
        <v>0</v>
      </c>
      <c r="D40" s="15">
        <f t="shared" si="8"/>
        <v>6.7452845120159087E-3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5"/>
      <c r="I40" s="15"/>
      <c r="J40" s="15"/>
    </row>
    <row r="41" spans="1:11">
      <c r="A41" t="s">
        <v>88</v>
      </c>
      <c r="B41" s="15" t="s">
        <v>87</v>
      </c>
      <c r="C41" s="15" t="s">
        <v>87</v>
      </c>
      <c r="D41" s="15" t="s">
        <v>87</v>
      </c>
      <c r="E41" s="15" t="s">
        <v>87</v>
      </c>
      <c r="F41" s="15" t="s">
        <v>87</v>
      </c>
      <c r="G41" s="15" t="s">
        <v>87</v>
      </c>
      <c r="H41" s="15"/>
      <c r="I41" s="15"/>
      <c r="J41" s="15"/>
    </row>
    <row r="42" spans="1:11">
      <c r="B42" s="15"/>
      <c r="C42" s="15"/>
      <c r="D42" s="15"/>
      <c r="E42" s="15"/>
      <c r="F42" s="15"/>
      <c r="G42" s="15"/>
      <c r="H42" s="15"/>
      <c r="I42" s="15"/>
      <c r="J42" s="15"/>
    </row>
    <row r="43" spans="1:11">
      <c r="B43" s="15" t="s">
        <v>87</v>
      </c>
      <c r="C43" s="15" t="s">
        <v>87</v>
      </c>
      <c r="D43" s="15" t="s">
        <v>87</v>
      </c>
      <c r="E43" s="15" t="s">
        <v>87</v>
      </c>
      <c r="F43" s="15" t="s">
        <v>87</v>
      </c>
      <c r="G43" s="15" t="s">
        <v>87</v>
      </c>
      <c r="H43" s="15" t="s">
        <v>87</v>
      </c>
      <c r="I43" s="15" t="s">
        <v>87</v>
      </c>
      <c r="J43" s="15" t="s">
        <v>87</v>
      </c>
      <c r="K43" t="s">
        <v>98</v>
      </c>
    </row>
    <row r="44" spans="1:11">
      <c r="A44" t="s">
        <v>99</v>
      </c>
      <c r="B44" s="15" t="str">
        <f t="shared" ref="B44:H50" si="9">B15</f>
        <v>AF points</v>
      </c>
      <c r="C44" s="15" t="str">
        <f t="shared" si="9"/>
        <v>Display Resolution</v>
      </c>
      <c r="D44" s="15" t="str">
        <f t="shared" si="9"/>
        <v>Effective Pixels</v>
      </c>
      <c r="E44" s="15" t="str">
        <f t="shared" si="9"/>
        <v>ISO Rating (max)</v>
      </c>
      <c r="F44" s="15" t="str">
        <f t="shared" si="9"/>
        <v>Lens</v>
      </c>
      <c r="G44" s="15" t="str">
        <f t="shared" si="9"/>
        <v>NFC</v>
      </c>
      <c r="H44" s="15" t="str">
        <f t="shared" si="9"/>
        <v>price</v>
      </c>
      <c r="I44" s="15" t="s">
        <v>100</v>
      </c>
      <c r="J44" s="15" t="s">
        <v>101</v>
      </c>
      <c r="K44" t="s">
        <v>102</v>
      </c>
    </row>
    <row r="45" spans="1:11">
      <c r="A45" t="str">
        <f t="shared" ref="A45:A50" si="10">A16</f>
        <v>Canon EOS 850D</v>
      </c>
      <c r="B45" s="15">
        <f>VLOOKUP(B16,$A$27:$G$32,B$33,0)</f>
        <v>182.83735703423744</v>
      </c>
      <c r="C45" s="15">
        <f t="shared" ref="C45:G45" si="11">VLOOKUP(C16,$A$27:$G$32,C$33,0)</f>
        <v>0</v>
      </c>
      <c r="D45" s="15">
        <f t="shared" si="11"/>
        <v>1.3490738697620967E-2</v>
      </c>
      <c r="E45" s="15">
        <f t="shared" si="11"/>
        <v>411.68270331764495</v>
      </c>
      <c r="F45" s="15">
        <f t="shared" si="11"/>
        <v>224.54758968019124</v>
      </c>
      <c r="G45" s="15">
        <f t="shared" si="11"/>
        <v>0</v>
      </c>
      <c r="H45" s="15">
        <f t="shared" si="9"/>
        <v>1299</v>
      </c>
      <c r="I45" s="15">
        <f>SUM(B45:G45)</f>
        <v>819.08114077077119</v>
      </c>
      <c r="J45" s="15">
        <f>H45-I45</f>
        <v>479.91885922922881</v>
      </c>
      <c r="K45" t="s">
        <v>103</v>
      </c>
    </row>
    <row r="46" spans="1:11">
      <c r="A46" t="str">
        <f t="shared" si="10"/>
        <v>Canon-EOS-250D</v>
      </c>
      <c r="B46" s="15">
        <f t="shared" ref="B46:G50" si="12">VLOOKUP(B17,$A$27:$G$32,B$33,0)</f>
        <v>182.83735702927089</v>
      </c>
      <c r="C46" s="15">
        <f t="shared" si="12"/>
        <v>0</v>
      </c>
      <c r="D46" s="15">
        <f t="shared" si="12"/>
        <v>0</v>
      </c>
      <c r="E46" s="15">
        <f t="shared" si="12"/>
        <v>411.68270331764495</v>
      </c>
      <c r="F46" s="15">
        <f t="shared" si="12"/>
        <v>224.54758968019124</v>
      </c>
      <c r="G46" s="15">
        <f t="shared" si="12"/>
        <v>0</v>
      </c>
      <c r="H46" s="15">
        <f t="shared" si="9"/>
        <v>1109.99</v>
      </c>
      <c r="I46" s="15">
        <f t="shared" ref="I46:I50" si="13">SUM(B46:G46)</f>
        <v>819.06765002710711</v>
      </c>
      <c r="J46" s="15">
        <f t="shared" ref="J46:J50" si="14">H46-I46</f>
        <v>290.9223499728929</v>
      </c>
      <c r="K46" t="s">
        <v>104</v>
      </c>
    </row>
    <row r="47" spans="1:11">
      <c r="A47" t="str">
        <f t="shared" si="10"/>
        <v>Canon-EOS-6D-Mark-II</v>
      </c>
      <c r="B47" s="15">
        <f t="shared" si="12"/>
        <v>182.83735703423744</v>
      </c>
      <c r="C47" s="15">
        <f t="shared" si="12"/>
        <v>0</v>
      </c>
      <c r="D47" s="15">
        <f t="shared" si="12"/>
        <v>1.3490738697620967E-2</v>
      </c>
      <c r="E47" s="15">
        <f t="shared" si="12"/>
        <v>411.68270331746425</v>
      </c>
      <c r="F47" s="15">
        <f t="shared" si="12"/>
        <v>224.54758968019124</v>
      </c>
      <c r="G47" s="15">
        <f t="shared" si="12"/>
        <v>279.27495125482466</v>
      </c>
      <c r="H47" s="15">
        <f t="shared" si="9"/>
        <v>1483.77</v>
      </c>
      <c r="I47" s="15">
        <f t="shared" si="13"/>
        <v>1098.3560920254151</v>
      </c>
      <c r="J47" s="15">
        <f t="shared" si="14"/>
        <v>385.41390797458484</v>
      </c>
      <c r="K47" t="s">
        <v>56</v>
      </c>
    </row>
    <row r="48" spans="1:11">
      <c r="A48" t="str">
        <f t="shared" si="10"/>
        <v>Canon-EOS-90D</v>
      </c>
      <c r="B48" s="15">
        <f t="shared" si="12"/>
        <v>182.83735703423744</v>
      </c>
      <c r="C48" s="15">
        <f t="shared" si="12"/>
        <v>0</v>
      </c>
      <c r="D48" s="15">
        <f t="shared" si="12"/>
        <v>1542</v>
      </c>
      <c r="E48" s="15">
        <f t="shared" si="12"/>
        <v>411.68270331764495</v>
      </c>
      <c r="F48" s="15">
        <f t="shared" si="12"/>
        <v>0</v>
      </c>
      <c r="G48" s="15">
        <f t="shared" si="12"/>
        <v>0</v>
      </c>
      <c r="H48" s="15">
        <f t="shared" si="9"/>
        <v>979.95</v>
      </c>
      <c r="I48" s="15">
        <f t="shared" si="13"/>
        <v>2136.5200603518824</v>
      </c>
      <c r="J48" s="15">
        <f t="shared" si="14"/>
        <v>-1156.5700603518824</v>
      </c>
      <c r="K48" t="s">
        <v>56</v>
      </c>
    </row>
    <row r="49" spans="1:11">
      <c r="A49" t="str">
        <f t="shared" si="10"/>
        <v>Pentax-K-3-Mark-III</v>
      </c>
      <c r="B49" s="15">
        <f t="shared" si="12"/>
        <v>182.83735703326241</v>
      </c>
      <c r="C49" s="15">
        <f t="shared" si="12"/>
        <v>385.41741036706162</v>
      </c>
      <c r="D49" s="15">
        <f t="shared" si="12"/>
        <v>1.3490738697620967E-2</v>
      </c>
      <c r="E49" s="15">
        <f t="shared" si="12"/>
        <v>762.51589568230156</v>
      </c>
      <c r="F49" s="15">
        <f t="shared" si="12"/>
        <v>0</v>
      </c>
      <c r="G49" s="15">
        <f t="shared" si="12"/>
        <v>279.27495125482466</v>
      </c>
      <c r="H49" s="15">
        <f t="shared" si="9"/>
        <v>1610.06</v>
      </c>
      <c r="I49" s="15">
        <f t="shared" si="13"/>
        <v>1610.0591050761479</v>
      </c>
      <c r="J49" s="15">
        <f t="shared" si="14"/>
        <v>8.9492385200173885E-4</v>
      </c>
      <c r="K49" t="s">
        <v>56</v>
      </c>
    </row>
    <row r="50" spans="1:11">
      <c r="A50" t="str">
        <f t="shared" si="10"/>
        <v>Sony-A7-III</v>
      </c>
      <c r="B50" s="15">
        <f t="shared" si="12"/>
        <v>653.17890924474113</v>
      </c>
      <c r="C50" s="15">
        <f t="shared" si="12"/>
        <v>0</v>
      </c>
      <c r="D50" s="15">
        <f t="shared" si="12"/>
        <v>1.3490738697620967E-2</v>
      </c>
      <c r="E50" s="15">
        <f t="shared" si="12"/>
        <v>411.6827033174643</v>
      </c>
      <c r="F50" s="15">
        <f t="shared" si="12"/>
        <v>0</v>
      </c>
      <c r="G50" s="15">
        <f t="shared" si="12"/>
        <v>279.27495125482466</v>
      </c>
      <c r="H50" s="15">
        <f t="shared" si="9"/>
        <v>1344.15</v>
      </c>
      <c r="I50" s="15">
        <f t="shared" si="13"/>
        <v>1344.1500545557276</v>
      </c>
      <c r="J50" s="15">
        <f t="shared" si="14"/>
        <v>-5.4555727501792717E-5</v>
      </c>
      <c r="K50" t="s">
        <v>56</v>
      </c>
    </row>
    <row r="51" spans="1:11">
      <c r="B51" s="15"/>
      <c r="C51" s="15"/>
      <c r="D51" s="15"/>
      <c r="E51" s="15"/>
      <c r="F51" s="15"/>
      <c r="G51" s="15"/>
      <c r="H51" s="15" t="s">
        <v>106</v>
      </c>
      <c r="I51" s="15" t="s">
        <v>106</v>
      </c>
      <c r="J51" s="15" t="s">
        <v>105</v>
      </c>
    </row>
    <row r="52" spans="1:11">
      <c r="B52" s="15"/>
      <c r="C52" s="15"/>
      <c r="D52" s="15"/>
      <c r="E52" s="15"/>
      <c r="F52" s="15"/>
      <c r="G52" s="15"/>
      <c r="H52" s="15">
        <f>SUM(H45:H50)</f>
        <v>7826.92</v>
      </c>
      <c r="I52" s="15">
        <f>SUM(I45:I50)</f>
        <v>7827.2341028070514</v>
      </c>
      <c r="J52" s="15">
        <f>SUMSQ(J45:J50)</f>
        <v>1801156.1101210371</v>
      </c>
    </row>
    <row r="53" spans="1:11">
      <c r="B53" s="15"/>
      <c r="C53" s="15"/>
      <c r="D53" s="15"/>
      <c r="E53" s="15"/>
      <c r="F53" s="15"/>
      <c r="G53" s="15"/>
      <c r="H53" s="15"/>
      <c r="I53" s="15"/>
      <c r="J53" s="15"/>
    </row>
    <row r="54" spans="1:11">
      <c r="B54" s="15"/>
      <c r="C54" s="15"/>
      <c r="D54" s="15"/>
      <c r="E54" s="15"/>
      <c r="F54" s="15"/>
      <c r="G54" s="15"/>
      <c r="H54" s="15"/>
      <c r="I54" s="15"/>
      <c r="J54" s="15"/>
    </row>
  </sheetData>
  <conditionalFormatting sqref="R16:R2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DFDE-3047-4EFC-99A5-4F8782691636}">
  <dimension ref="A1:R54"/>
  <sheetViews>
    <sheetView topLeftCell="A25" zoomScale="85" zoomScaleNormal="85" workbookViewId="0">
      <selection activeCell="J52" sqref="J52"/>
    </sheetView>
  </sheetViews>
  <sheetFormatPr defaultRowHeight="14.4"/>
  <cols>
    <col min="1" max="1" width="33.5546875" bestFit="1" customWidth="1"/>
    <col min="2" max="5" width="22.88671875" bestFit="1" customWidth="1"/>
    <col min="6" max="7" width="23.33203125" bestFit="1" customWidth="1"/>
    <col min="8" max="8" width="9" bestFit="1" customWidth="1"/>
    <col min="9" max="9" width="9.88671875" bestFit="1" customWidth="1"/>
    <col min="10" max="10" width="14.88671875" bestFit="1" customWidth="1"/>
    <col min="11" max="11" width="26.5546875" bestFit="1" customWidth="1"/>
    <col min="12" max="12" width="14.88671875" bestFit="1" customWidth="1"/>
    <col min="13" max="13" width="15.21875" bestFit="1" customWidth="1"/>
    <col min="14" max="15" width="14.88671875" bestFit="1" customWidth="1"/>
    <col min="16" max="16" width="8.44140625" bestFit="1" customWidth="1"/>
    <col min="17" max="17" width="14.88671875" bestFit="1" customWidth="1"/>
    <col min="18" max="18" width="21.44140625" bestFit="1" customWidth="1"/>
  </cols>
  <sheetData>
    <row r="1" spans="1:18" ht="43.2">
      <c r="A1" t="s">
        <v>69</v>
      </c>
      <c r="B1" s="2" t="s">
        <v>70</v>
      </c>
      <c r="C1" t="s">
        <v>71</v>
      </c>
      <c r="D1" t="s">
        <v>71</v>
      </c>
      <c r="E1" s="2" t="s">
        <v>72</v>
      </c>
      <c r="F1" t="s">
        <v>71</v>
      </c>
      <c r="G1" t="s">
        <v>71</v>
      </c>
      <c r="H1" t="s">
        <v>73</v>
      </c>
    </row>
    <row r="2" spans="1:18" ht="57.6">
      <c r="A2" t="s">
        <v>74</v>
      </c>
      <c r="B2" s="2" t="s">
        <v>75</v>
      </c>
      <c r="C2" t="s">
        <v>71</v>
      </c>
      <c r="D2" t="s">
        <v>71</v>
      </c>
      <c r="E2" s="12" t="s">
        <v>76</v>
      </c>
      <c r="F2" t="s">
        <v>71</v>
      </c>
      <c r="G2" t="s">
        <v>71</v>
      </c>
      <c r="H2" t="s">
        <v>73</v>
      </c>
    </row>
    <row r="3" spans="1:18">
      <c r="A3" t="s">
        <v>77</v>
      </c>
      <c r="B3">
        <v>0</v>
      </c>
      <c r="C3">
        <v>0</v>
      </c>
      <c r="D3">
        <v>0</v>
      </c>
      <c r="E3" s="12">
        <v>0</v>
      </c>
      <c r="F3">
        <v>0</v>
      </c>
      <c r="G3">
        <v>0</v>
      </c>
      <c r="H3" t="s">
        <v>73</v>
      </c>
    </row>
    <row r="4" spans="1:18">
      <c r="A4" t="s">
        <v>78</v>
      </c>
      <c r="B4" t="s">
        <v>79</v>
      </c>
      <c r="C4" t="s">
        <v>79</v>
      </c>
      <c r="D4" t="s">
        <v>79</v>
      </c>
      <c r="E4" t="s">
        <v>79</v>
      </c>
      <c r="F4" t="s">
        <v>79</v>
      </c>
      <c r="G4" t="s">
        <v>79</v>
      </c>
      <c r="H4" t="s">
        <v>73</v>
      </c>
    </row>
    <row r="5" spans="1:18">
      <c r="A5" t="s">
        <v>80</v>
      </c>
      <c r="B5" t="s">
        <v>81</v>
      </c>
    </row>
    <row r="6" spans="1:18"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</row>
    <row r="7" spans="1:18">
      <c r="A7" t="s">
        <v>82</v>
      </c>
      <c r="B7" t="s">
        <v>83</v>
      </c>
      <c r="C7" t="s">
        <v>84</v>
      </c>
      <c r="D7" t="s">
        <v>84</v>
      </c>
      <c r="E7" t="s">
        <v>85</v>
      </c>
      <c r="F7" t="s">
        <v>86</v>
      </c>
      <c r="G7" t="s">
        <v>86</v>
      </c>
      <c r="H7" t="s">
        <v>87</v>
      </c>
    </row>
    <row r="8" spans="1:18">
      <c r="A8" s="13" t="s">
        <v>8</v>
      </c>
      <c r="B8">
        <v>45</v>
      </c>
      <c r="C8">
        <v>1040000</v>
      </c>
      <c r="D8">
        <v>24.2</v>
      </c>
      <c r="E8">
        <v>25600</v>
      </c>
      <c r="F8">
        <v>1</v>
      </c>
      <c r="G8">
        <v>0</v>
      </c>
      <c r="H8">
        <v>1299</v>
      </c>
    </row>
    <row r="9" spans="1:18">
      <c r="A9" s="13" t="s">
        <v>9</v>
      </c>
      <c r="B9">
        <v>143</v>
      </c>
      <c r="C9">
        <v>1040000</v>
      </c>
      <c r="D9">
        <v>24.1</v>
      </c>
      <c r="E9">
        <v>25600</v>
      </c>
      <c r="F9">
        <v>1</v>
      </c>
      <c r="G9">
        <v>0</v>
      </c>
      <c r="H9">
        <v>1109.99</v>
      </c>
    </row>
    <row r="10" spans="1:18">
      <c r="A10" s="13" t="s">
        <v>10</v>
      </c>
      <c r="B10">
        <v>45</v>
      </c>
      <c r="C10">
        <v>1040000</v>
      </c>
      <c r="D10">
        <v>26.2</v>
      </c>
      <c r="E10">
        <v>1024007</v>
      </c>
      <c r="F10">
        <v>1</v>
      </c>
      <c r="G10">
        <v>1</v>
      </c>
      <c r="H10">
        <v>1483.77</v>
      </c>
    </row>
    <row r="11" spans="1:18">
      <c r="A11" s="13" t="s">
        <v>11</v>
      </c>
      <c r="B11">
        <v>45</v>
      </c>
      <c r="C11">
        <v>1040000</v>
      </c>
      <c r="D11">
        <v>32.5</v>
      </c>
      <c r="E11">
        <v>25600</v>
      </c>
      <c r="F11">
        <v>0</v>
      </c>
      <c r="G11">
        <v>0</v>
      </c>
      <c r="H11">
        <v>979.95</v>
      </c>
    </row>
    <row r="12" spans="1:18">
      <c r="A12" s="13" t="s">
        <v>12</v>
      </c>
      <c r="B12">
        <v>101</v>
      </c>
      <c r="C12">
        <v>1620000</v>
      </c>
      <c r="D12">
        <v>26</v>
      </c>
      <c r="E12">
        <v>1600000</v>
      </c>
      <c r="F12">
        <v>0</v>
      </c>
      <c r="G12">
        <v>1</v>
      </c>
      <c r="H12">
        <v>1610.06</v>
      </c>
    </row>
    <row r="13" spans="1:18">
      <c r="A13" s="13" t="s">
        <v>13</v>
      </c>
      <c r="B13">
        <v>693</v>
      </c>
      <c r="C13">
        <v>921600</v>
      </c>
      <c r="D13">
        <v>24.2</v>
      </c>
      <c r="E13">
        <v>204800</v>
      </c>
      <c r="F13">
        <v>0</v>
      </c>
      <c r="G13">
        <v>1</v>
      </c>
      <c r="H13">
        <v>1344.15</v>
      </c>
    </row>
    <row r="15" spans="1:18">
      <c r="A15" s="13" t="s">
        <v>0</v>
      </c>
      <c r="B15" t="str">
        <f>B6</f>
        <v>AF points</v>
      </c>
      <c r="C15" t="str">
        <f t="shared" ref="C15:H15" si="0">C6</f>
        <v>Display Resolution</v>
      </c>
      <c r="D15" t="str">
        <f t="shared" si="0"/>
        <v>Effective Pixels</v>
      </c>
      <c r="E15" t="str">
        <f t="shared" si="0"/>
        <v>ISO Rating (max)</v>
      </c>
      <c r="F15" t="str">
        <f t="shared" si="0"/>
        <v>Lens</v>
      </c>
      <c r="G15" t="str">
        <f t="shared" si="0"/>
        <v>NFC</v>
      </c>
      <c r="H15" t="str">
        <f t="shared" si="0"/>
        <v>price</v>
      </c>
    </row>
    <row r="16" spans="1:18">
      <c r="A16" t="str">
        <f>A8</f>
        <v>Canon EOS 850D</v>
      </c>
      <c r="B16">
        <f>RANK(B8,B$8:B$13,B$3)</f>
        <v>4</v>
      </c>
      <c r="C16">
        <f t="shared" ref="C16:G16" si="1">RANK(C8,C$8:C$13,C$3)</f>
        <v>2</v>
      </c>
      <c r="D16">
        <f t="shared" si="1"/>
        <v>4</v>
      </c>
      <c r="E16">
        <f t="shared" si="1"/>
        <v>4</v>
      </c>
      <c r="F16">
        <f t="shared" si="1"/>
        <v>1</v>
      </c>
      <c r="G16">
        <f t="shared" si="1"/>
        <v>4</v>
      </c>
      <c r="H16" s="14">
        <f>H8</f>
        <v>1299</v>
      </c>
      <c r="P16" s="14"/>
      <c r="R16" s="15"/>
    </row>
    <row r="17" spans="1:18">
      <c r="A17" t="str">
        <f t="shared" ref="A17:A21" si="2">A9</f>
        <v>Canon-EOS-250D</v>
      </c>
      <c r="B17">
        <f t="shared" ref="B17:G21" si="3">RANK(B9,B$8:B$13,B$3)</f>
        <v>2</v>
      </c>
      <c r="C17">
        <f t="shared" si="3"/>
        <v>2</v>
      </c>
      <c r="D17">
        <f t="shared" si="3"/>
        <v>6</v>
      </c>
      <c r="E17">
        <f t="shared" si="3"/>
        <v>4</v>
      </c>
      <c r="F17">
        <f t="shared" si="3"/>
        <v>1</v>
      </c>
      <c r="G17">
        <f t="shared" si="3"/>
        <v>4</v>
      </c>
      <c r="H17" s="14">
        <f t="shared" ref="H17:H21" si="4">H9</f>
        <v>1109.99</v>
      </c>
      <c r="P17" s="14"/>
      <c r="R17" s="15"/>
    </row>
    <row r="18" spans="1:18">
      <c r="A18" t="str">
        <f t="shared" si="2"/>
        <v>Canon-EOS-6D-Mark-II</v>
      </c>
      <c r="B18">
        <f t="shared" si="3"/>
        <v>4</v>
      </c>
      <c r="C18">
        <f t="shared" si="3"/>
        <v>2</v>
      </c>
      <c r="D18">
        <f t="shared" si="3"/>
        <v>2</v>
      </c>
      <c r="E18">
        <f t="shared" si="3"/>
        <v>2</v>
      </c>
      <c r="F18">
        <f t="shared" si="3"/>
        <v>1</v>
      </c>
      <c r="G18">
        <f t="shared" si="3"/>
        <v>1</v>
      </c>
      <c r="H18" s="14">
        <f t="shared" si="4"/>
        <v>1483.77</v>
      </c>
      <c r="P18" s="14"/>
      <c r="R18" s="15"/>
    </row>
    <row r="19" spans="1:18">
      <c r="A19" t="str">
        <f t="shared" si="2"/>
        <v>Canon-EOS-90D</v>
      </c>
      <c r="B19">
        <f t="shared" si="3"/>
        <v>4</v>
      </c>
      <c r="C19">
        <f t="shared" si="3"/>
        <v>2</v>
      </c>
      <c r="D19">
        <f t="shared" si="3"/>
        <v>1</v>
      </c>
      <c r="E19">
        <f t="shared" si="3"/>
        <v>4</v>
      </c>
      <c r="F19">
        <f t="shared" si="3"/>
        <v>4</v>
      </c>
      <c r="G19">
        <f t="shared" si="3"/>
        <v>4</v>
      </c>
      <c r="H19" s="14">
        <f t="shared" si="4"/>
        <v>979.95</v>
      </c>
      <c r="P19" s="14"/>
      <c r="R19" s="15"/>
    </row>
    <row r="20" spans="1:18">
      <c r="A20" t="str">
        <f t="shared" si="2"/>
        <v>Pentax-K-3-Mark-III</v>
      </c>
      <c r="B20">
        <f t="shared" si="3"/>
        <v>3</v>
      </c>
      <c r="C20">
        <f t="shared" si="3"/>
        <v>1</v>
      </c>
      <c r="D20">
        <f t="shared" si="3"/>
        <v>3</v>
      </c>
      <c r="E20">
        <f t="shared" si="3"/>
        <v>1</v>
      </c>
      <c r="F20">
        <f t="shared" si="3"/>
        <v>4</v>
      </c>
      <c r="G20">
        <f t="shared" si="3"/>
        <v>1</v>
      </c>
      <c r="H20" s="14">
        <f t="shared" si="4"/>
        <v>1610.06</v>
      </c>
      <c r="P20" s="14"/>
      <c r="R20" s="15"/>
    </row>
    <row r="21" spans="1:18">
      <c r="A21" t="str">
        <f t="shared" si="2"/>
        <v>Sony-A7-III</v>
      </c>
      <c r="B21">
        <f t="shared" si="3"/>
        <v>1</v>
      </c>
      <c r="C21">
        <f t="shared" si="3"/>
        <v>6</v>
      </c>
      <c r="D21">
        <f t="shared" si="3"/>
        <v>4</v>
      </c>
      <c r="E21">
        <f t="shared" si="3"/>
        <v>3</v>
      </c>
      <c r="F21">
        <f t="shared" si="3"/>
        <v>4</v>
      </c>
      <c r="G21">
        <f t="shared" si="3"/>
        <v>1</v>
      </c>
      <c r="H21" s="14">
        <f t="shared" si="4"/>
        <v>1344.15</v>
      </c>
      <c r="P21" s="14"/>
      <c r="R21" s="15"/>
    </row>
    <row r="22" spans="1:18">
      <c r="A22" t="s">
        <v>88</v>
      </c>
      <c r="B22" t="s">
        <v>89</v>
      </c>
      <c r="C22" t="s">
        <v>89</v>
      </c>
      <c r="D22" t="s">
        <v>89</v>
      </c>
      <c r="E22" t="s">
        <v>89</v>
      </c>
      <c r="F22" t="s">
        <v>89</v>
      </c>
      <c r="G22" t="s">
        <v>89</v>
      </c>
      <c r="H22" s="14" t="s">
        <v>87</v>
      </c>
    </row>
    <row r="23" spans="1:18">
      <c r="H23" s="14"/>
    </row>
    <row r="24" spans="1:18">
      <c r="F24" t="s">
        <v>90</v>
      </c>
      <c r="G24" t="s">
        <v>90</v>
      </c>
    </row>
    <row r="25" spans="1:18">
      <c r="A25" t="s">
        <v>88</v>
      </c>
      <c r="B25" t="s">
        <v>87</v>
      </c>
      <c r="C25" t="s">
        <v>87</v>
      </c>
      <c r="D25" t="s">
        <v>87</v>
      </c>
      <c r="E25" t="s">
        <v>87</v>
      </c>
      <c r="F25" t="s">
        <v>87</v>
      </c>
      <c r="G25" t="s">
        <v>87</v>
      </c>
    </row>
    <row r="26" spans="1:18">
      <c r="A26" t="s">
        <v>91</v>
      </c>
      <c r="B26" t="str">
        <f>B15</f>
        <v>AF points</v>
      </c>
      <c r="C26" t="str">
        <f t="shared" ref="C26:G26" si="5">C15</f>
        <v>Display Resolution</v>
      </c>
      <c r="D26" t="str">
        <f t="shared" si="5"/>
        <v>Effective Pixels</v>
      </c>
      <c r="E26" t="str">
        <f t="shared" si="5"/>
        <v>ISO Rating (max)</v>
      </c>
      <c r="F26" t="str">
        <f t="shared" si="5"/>
        <v>Lens</v>
      </c>
      <c r="G26" t="str">
        <f t="shared" si="5"/>
        <v>NFC</v>
      </c>
    </row>
    <row r="27" spans="1:18">
      <c r="A27">
        <v>1</v>
      </c>
      <c r="B27" s="16">
        <v>653.17890924474113</v>
      </c>
      <c r="C27" s="16">
        <v>388</v>
      </c>
      <c r="D27" s="16">
        <v>0</v>
      </c>
      <c r="E27" s="16">
        <v>764</v>
      </c>
      <c r="F27" s="16">
        <v>224.54758968019124</v>
      </c>
      <c r="G27" s="16">
        <v>276</v>
      </c>
      <c r="H27" s="15"/>
      <c r="I27" s="15"/>
      <c r="J27" s="15"/>
    </row>
    <row r="28" spans="1:18">
      <c r="A28">
        <v>2</v>
      </c>
      <c r="B28" s="16">
        <v>182.83735702927089</v>
      </c>
      <c r="C28" s="16">
        <v>385.41741036799169</v>
      </c>
      <c r="D28" s="16">
        <v>0</v>
      </c>
      <c r="E28" s="16">
        <v>411.68270331746425</v>
      </c>
      <c r="F28" s="16">
        <v>2</v>
      </c>
      <c r="G28" s="16">
        <v>0</v>
      </c>
      <c r="H28" s="15"/>
      <c r="I28" s="15"/>
      <c r="J28" s="15"/>
    </row>
    <row r="29" spans="1:18">
      <c r="A29">
        <v>3</v>
      </c>
      <c r="B29" s="16">
        <v>182.83735703326241</v>
      </c>
      <c r="C29" s="16">
        <v>0</v>
      </c>
      <c r="D29" s="16">
        <v>0</v>
      </c>
      <c r="E29" s="16">
        <v>411.6827033174643</v>
      </c>
      <c r="F29" s="16">
        <v>2</v>
      </c>
      <c r="G29" s="16">
        <v>0</v>
      </c>
      <c r="H29" s="15"/>
      <c r="I29" s="15"/>
      <c r="J29" s="15"/>
    </row>
    <row r="30" spans="1:18">
      <c r="A30">
        <v>4</v>
      </c>
      <c r="B30" s="16">
        <v>182.83735703423744</v>
      </c>
      <c r="C30" s="16">
        <v>0</v>
      </c>
      <c r="D30" s="16">
        <v>0</v>
      </c>
      <c r="E30" s="16">
        <v>411.68270331764495</v>
      </c>
      <c r="F30" s="16">
        <v>2</v>
      </c>
      <c r="G30" s="16">
        <v>0</v>
      </c>
      <c r="H30" s="15"/>
      <c r="I30" s="15"/>
      <c r="J30" s="15"/>
    </row>
    <row r="31" spans="1:18">
      <c r="A31">
        <v>5</v>
      </c>
      <c r="B31" s="16">
        <v>1</v>
      </c>
      <c r="C31" s="16">
        <v>0</v>
      </c>
      <c r="D31" s="16">
        <v>0</v>
      </c>
      <c r="E31" s="16">
        <v>1</v>
      </c>
      <c r="F31" s="16">
        <v>0</v>
      </c>
      <c r="G31" s="16">
        <v>0</v>
      </c>
      <c r="H31" s="15"/>
      <c r="I31" s="15"/>
      <c r="J31" s="15"/>
    </row>
    <row r="32" spans="1:18">
      <c r="A32">
        <v>6</v>
      </c>
      <c r="B32" s="16">
        <v>1</v>
      </c>
      <c r="C32" s="16">
        <v>0</v>
      </c>
      <c r="D32" s="16">
        <v>0</v>
      </c>
      <c r="E32" s="16">
        <v>1</v>
      </c>
      <c r="F32" s="16">
        <v>0</v>
      </c>
      <c r="G32" s="16">
        <v>0</v>
      </c>
      <c r="H32" s="15"/>
      <c r="I32" s="15"/>
      <c r="J32" s="15"/>
    </row>
    <row r="33" spans="1:11">
      <c r="A33">
        <v>1</v>
      </c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/>
      <c r="I33" s="15"/>
      <c r="J33" s="15"/>
    </row>
    <row r="34" spans="1:11">
      <c r="B34" s="15"/>
      <c r="C34" s="15"/>
      <c r="D34" s="15"/>
      <c r="E34" s="15"/>
      <c r="F34" s="15"/>
      <c r="G34" s="15"/>
      <c r="H34" s="15"/>
      <c r="I34" s="15"/>
      <c r="J34" s="15"/>
    </row>
    <row r="35" spans="1:11">
      <c r="A35" t="s">
        <v>92</v>
      </c>
      <c r="B35" s="15" t="str">
        <f>B26</f>
        <v>AF points</v>
      </c>
      <c r="C35" s="15" t="str">
        <f t="shared" ref="C35:G35" si="6">C26</f>
        <v>Display Resolution</v>
      </c>
      <c r="D35" s="15" t="str">
        <f t="shared" si="6"/>
        <v>Effective Pixels</v>
      </c>
      <c r="E35" s="15" t="str">
        <f t="shared" si="6"/>
        <v>ISO Rating (max)</v>
      </c>
      <c r="F35" s="15" t="str">
        <f t="shared" si="6"/>
        <v>Lens</v>
      </c>
      <c r="G35" s="15" t="str">
        <f t="shared" si="6"/>
        <v>NFC</v>
      </c>
      <c r="H35" s="15"/>
      <c r="I35" s="15"/>
      <c r="J35" s="15"/>
    </row>
    <row r="36" spans="1:11">
      <c r="A36" t="s">
        <v>93</v>
      </c>
      <c r="B36" s="15">
        <f>B27-B28</f>
        <v>470.34155221547024</v>
      </c>
      <c r="C36" s="15">
        <f t="shared" ref="C36:G36" si="7">C27-C28</f>
        <v>2.5825896320083075</v>
      </c>
      <c r="D36" s="15">
        <f t="shared" si="7"/>
        <v>0</v>
      </c>
      <c r="E36" s="15">
        <f t="shared" si="7"/>
        <v>352.31729668253575</v>
      </c>
      <c r="F36" s="15">
        <f t="shared" si="7"/>
        <v>222.54758968019124</v>
      </c>
      <c r="G36" s="15">
        <f t="shared" si="7"/>
        <v>276</v>
      </c>
      <c r="H36" s="15"/>
      <c r="I36" s="15"/>
      <c r="J36" s="15"/>
    </row>
    <row r="37" spans="1:11">
      <c r="A37" t="s">
        <v>94</v>
      </c>
      <c r="B37" s="15">
        <f t="shared" ref="B37:G40" si="8">B28-B29</f>
        <v>-3.9915164506965084E-9</v>
      </c>
      <c r="C37" s="15">
        <f t="shared" si="8"/>
        <v>385.41741036799169</v>
      </c>
      <c r="D37" s="15">
        <f t="shared" si="8"/>
        <v>0</v>
      </c>
      <c r="E37" s="15">
        <f t="shared" si="8"/>
        <v>0</v>
      </c>
      <c r="F37" s="15">
        <f t="shared" si="8"/>
        <v>0</v>
      </c>
      <c r="G37" s="15">
        <f t="shared" si="8"/>
        <v>0</v>
      </c>
      <c r="H37" s="15"/>
      <c r="I37" s="15"/>
      <c r="J37" s="15"/>
    </row>
    <row r="38" spans="1:11">
      <c r="A38" t="s">
        <v>95</v>
      </c>
      <c r="B38" s="15">
        <f t="shared" si="8"/>
        <v>-9.7503516371943988E-10</v>
      </c>
      <c r="C38" s="15">
        <f t="shared" si="8"/>
        <v>0</v>
      </c>
      <c r="D38" s="15">
        <f t="shared" si="8"/>
        <v>0</v>
      </c>
      <c r="E38" s="15">
        <f t="shared" si="8"/>
        <v>-1.8064838513964787E-10</v>
      </c>
      <c r="F38" s="15">
        <f t="shared" si="8"/>
        <v>0</v>
      </c>
      <c r="G38" s="15">
        <f t="shared" si="8"/>
        <v>0</v>
      </c>
      <c r="H38" s="15"/>
      <c r="I38" s="15"/>
      <c r="J38" s="15"/>
    </row>
    <row r="39" spans="1:11">
      <c r="A39" t="s">
        <v>96</v>
      </c>
      <c r="B39" s="15">
        <f t="shared" si="8"/>
        <v>181.83735703423744</v>
      </c>
      <c r="C39" s="15">
        <f t="shared" si="8"/>
        <v>0</v>
      </c>
      <c r="D39" s="15">
        <f t="shared" si="8"/>
        <v>0</v>
      </c>
      <c r="E39" s="15">
        <f t="shared" si="8"/>
        <v>410.68270331764495</v>
      </c>
      <c r="F39" s="15">
        <f t="shared" si="8"/>
        <v>2</v>
      </c>
      <c r="G39" s="15">
        <f t="shared" si="8"/>
        <v>0</v>
      </c>
      <c r="H39" s="15"/>
      <c r="I39" s="15"/>
      <c r="J39" s="15"/>
    </row>
    <row r="40" spans="1:11">
      <c r="A40" t="s">
        <v>97</v>
      </c>
      <c r="B40" s="15">
        <f t="shared" si="8"/>
        <v>0</v>
      </c>
      <c r="C40" s="15">
        <f t="shared" si="8"/>
        <v>0</v>
      </c>
      <c r="D40" s="15">
        <f t="shared" si="8"/>
        <v>0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5"/>
      <c r="I40" s="15"/>
      <c r="J40" s="15"/>
    </row>
    <row r="41" spans="1:11">
      <c r="A41" t="s">
        <v>88</v>
      </c>
      <c r="B41" s="15" t="s">
        <v>87</v>
      </c>
      <c r="C41" s="15" t="s">
        <v>87</v>
      </c>
      <c r="D41" s="15" t="s">
        <v>87</v>
      </c>
      <c r="E41" s="15" t="s">
        <v>87</v>
      </c>
      <c r="F41" s="15" t="s">
        <v>87</v>
      </c>
      <c r="G41" s="15" t="s">
        <v>87</v>
      </c>
      <c r="H41" s="15"/>
      <c r="I41" s="15"/>
      <c r="J41" s="15"/>
    </row>
    <row r="42" spans="1:11">
      <c r="B42" s="15"/>
      <c r="C42" s="15"/>
      <c r="D42" s="15"/>
      <c r="E42" s="15"/>
      <c r="F42" s="15"/>
      <c r="G42" s="15"/>
      <c r="H42" s="15"/>
      <c r="I42" s="15"/>
      <c r="J42" s="15"/>
    </row>
    <row r="43" spans="1:11">
      <c r="B43" s="15" t="s">
        <v>87</v>
      </c>
      <c r="C43" s="15" t="s">
        <v>87</v>
      </c>
      <c r="D43" s="15" t="s">
        <v>87</v>
      </c>
      <c r="E43" s="15" t="s">
        <v>87</v>
      </c>
      <c r="F43" s="15" t="s">
        <v>87</v>
      </c>
      <c r="G43" s="15" t="s">
        <v>87</v>
      </c>
      <c r="H43" s="15" t="s">
        <v>87</v>
      </c>
      <c r="I43" s="15" t="s">
        <v>87</v>
      </c>
      <c r="J43" s="15" t="s">
        <v>87</v>
      </c>
      <c r="K43" t="s">
        <v>98</v>
      </c>
    </row>
    <row r="44" spans="1:11">
      <c r="A44" t="s">
        <v>99</v>
      </c>
      <c r="B44" s="15" t="str">
        <f t="shared" ref="B44:H50" si="9">B15</f>
        <v>AF points</v>
      </c>
      <c r="C44" s="15" t="str">
        <f t="shared" si="9"/>
        <v>Display Resolution</v>
      </c>
      <c r="D44" s="15" t="str">
        <f t="shared" si="9"/>
        <v>Effective Pixels</v>
      </c>
      <c r="E44" s="15" t="str">
        <f t="shared" si="9"/>
        <v>ISO Rating (max)</v>
      </c>
      <c r="F44" s="15" t="str">
        <f t="shared" si="9"/>
        <v>Lens</v>
      </c>
      <c r="G44" s="15" t="str">
        <f t="shared" si="9"/>
        <v>NFC</v>
      </c>
      <c r="H44" s="15" t="str">
        <f t="shared" si="9"/>
        <v>price</v>
      </c>
      <c r="I44" s="15" t="s">
        <v>100</v>
      </c>
      <c r="J44" s="15" t="s">
        <v>101</v>
      </c>
      <c r="K44" t="s">
        <v>102</v>
      </c>
    </row>
    <row r="45" spans="1:11">
      <c r="A45" t="str">
        <f t="shared" ref="A45:A50" si="10">A16</f>
        <v>Canon EOS 850D</v>
      </c>
      <c r="B45" s="15">
        <f>VLOOKUP(B16,$A$27:$G$32,B$33,0)</f>
        <v>182.83735703423744</v>
      </c>
      <c r="C45" s="15">
        <f t="shared" ref="C45:G45" si="11">VLOOKUP(C16,$A$27:$G$32,C$33,0)</f>
        <v>385.41741036799169</v>
      </c>
      <c r="D45" s="15">
        <f t="shared" si="11"/>
        <v>0</v>
      </c>
      <c r="E45" s="15">
        <f t="shared" si="11"/>
        <v>411.68270331764495</v>
      </c>
      <c r="F45" s="15">
        <f t="shared" si="11"/>
        <v>224.54758968019124</v>
      </c>
      <c r="G45" s="15">
        <f t="shared" si="11"/>
        <v>0</v>
      </c>
      <c r="H45" s="15">
        <f t="shared" si="9"/>
        <v>1299</v>
      </c>
      <c r="I45" s="15">
        <f>SUM(B45:G45)</f>
        <v>1204.4850604000653</v>
      </c>
      <c r="J45" s="15">
        <f>H45-I45</f>
        <v>94.514939599934678</v>
      </c>
      <c r="K45" t="s">
        <v>103</v>
      </c>
    </row>
    <row r="46" spans="1:11">
      <c r="A46" t="str">
        <f t="shared" si="10"/>
        <v>Canon-EOS-250D</v>
      </c>
      <c r="B46" s="15">
        <f t="shared" ref="B46:G50" si="12">VLOOKUP(B17,$A$27:$G$32,B$33,0)</f>
        <v>182.83735702927089</v>
      </c>
      <c r="C46" s="15">
        <f t="shared" si="12"/>
        <v>385.41741036799169</v>
      </c>
      <c r="D46" s="15">
        <f t="shared" si="12"/>
        <v>0</v>
      </c>
      <c r="E46" s="15">
        <f t="shared" si="12"/>
        <v>411.68270331764495</v>
      </c>
      <c r="F46" s="15">
        <f t="shared" si="12"/>
        <v>224.54758968019124</v>
      </c>
      <c r="G46" s="15">
        <f t="shared" si="12"/>
        <v>0</v>
      </c>
      <c r="H46" s="15">
        <f t="shared" si="9"/>
        <v>1109.99</v>
      </c>
      <c r="I46" s="15">
        <f t="shared" ref="I46:I50" si="13">SUM(B46:G46)</f>
        <v>1204.4850603950988</v>
      </c>
      <c r="J46" s="15">
        <f t="shared" ref="J46:J50" si="14">H46-I46</f>
        <v>-94.49506039509879</v>
      </c>
      <c r="K46" t="s">
        <v>104</v>
      </c>
    </row>
    <row r="47" spans="1:11">
      <c r="A47" t="str">
        <f t="shared" si="10"/>
        <v>Canon-EOS-6D-Mark-II</v>
      </c>
      <c r="B47" s="15">
        <f t="shared" si="12"/>
        <v>182.83735703423744</v>
      </c>
      <c r="C47" s="15">
        <f t="shared" si="12"/>
        <v>385.41741036799169</v>
      </c>
      <c r="D47" s="15">
        <f t="shared" si="12"/>
        <v>0</v>
      </c>
      <c r="E47" s="15">
        <f t="shared" si="12"/>
        <v>411.68270331746425</v>
      </c>
      <c r="F47" s="15">
        <f t="shared" si="12"/>
        <v>224.54758968019124</v>
      </c>
      <c r="G47" s="15">
        <f t="shared" si="12"/>
        <v>276</v>
      </c>
      <c r="H47" s="15">
        <f t="shared" si="9"/>
        <v>1483.77</v>
      </c>
      <c r="I47" s="15">
        <f t="shared" si="13"/>
        <v>1480.4850603998848</v>
      </c>
      <c r="J47" s="15">
        <f t="shared" si="14"/>
        <v>3.2849396001151945</v>
      </c>
      <c r="K47" t="s">
        <v>56</v>
      </c>
    </row>
    <row r="48" spans="1:11">
      <c r="A48" t="str">
        <f t="shared" si="10"/>
        <v>Canon-EOS-90D</v>
      </c>
      <c r="B48" s="15">
        <f t="shared" si="12"/>
        <v>182.83735703423744</v>
      </c>
      <c r="C48" s="15">
        <f t="shared" si="12"/>
        <v>385.41741036799169</v>
      </c>
      <c r="D48" s="15">
        <f t="shared" si="12"/>
        <v>0</v>
      </c>
      <c r="E48" s="15">
        <f t="shared" si="12"/>
        <v>411.68270331764495</v>
      </c>
      <c r="F48" s="15">
        <f t="shared" si="12"/>
        <v>2</v>
      </c>
      <c r="G48" s="15">
        <f t="shared" si="12"/>
        <v>0</v>
      </c>
      <c r="H48" s="15">
        <f t="shared" si="9"/>
        <v>979.95</v>
      </c>
      <c r="I48" s="15">
        <f t="shared" si="13"/>
        <v>981.93747071987411</v>
      </c>
      <c r="J48" s="15">
        <f t="shared" si="14"/>
        <v>-1.987470719874068</v>
      </c>
      <c r="K48" t="s">
        <v>56</v>
      </c>
    </row>
    <row r="49" spans="1:11">
      <c r="A49" t="str">
        <f t="shared" si="10"/>
        <v>Pentax-K-3-Mark-III</v>
      </c>
      <c r="B49" s="15">
        <f t="shared" si="12"/>
        <v>182.83735703326241</v>
      </c>
      <c r="C49" s="15">
        <f t="shared" si="12"/>
        <v>388</v>
      </c>
      <c r="D49" s="15">
        <f t="shared" si="12"/>
        <v>0</v>
      </c>
      <c r="E49" s="15">
        <f t="shared" si="12"/>
        <v>764</v>
      </c>
      <c r="F49" s="15">
        <f t="shared" si="12"/>
        <v>2</v>
      </c>
      <c r="G49" s="15">
        <f t="shared" si="12"/>
        <v>276</v>
      </c>
      <c r="H49" s="15">
        <f t="shared" si="9"/>
        <v>1610.06</v>
      </c>
      <c r="I49" s="15">
        <f t="shared" si="13"/>
        <v>1612.8373570332624</v>
      </c>
      <c r="J49" s="15">
        <f t="shared" si="14"/>
        <v>-2.7773570332624331</v>
      </c>
      <c r="K49" t="s">
        <v>56</v>
      </c>
    </row>
    <row r="50" spans="1:11">
      <c r="A50" t="str">
        <f t="shared" si="10"/>
        <v>Sony-A7-III</v>
      </c>
      <c r="B50" s="15">
        <f t="shared" si="12"/>
        <v>653.17890924474113</v>
      </c>
      <c r="C50" s="15">
        <f t="shared" si="12"/>
        <v>0</v>
      </c>
      <c r="D50" s="15">
        <f t="shared" si="12"/>
        <v>0</v>
      </c>
      <c r="E50" s="15">
        <f t="shared" si="12"/>
        <v>411.6827033174643</v>
      </c>
      <c r="F50" s="15">
        <f t="shared" si="12"/>
        <v>2</v>
      </c>
      <c r="G50" s="15">
        <f t="shared" si="12"/>
        <v>276</v>
      </c>
      <c r="H50" s="15">
        <f t="shared" si="9"/>
        <v>1344.15</v>
      </c>
      <c r="I50" s="15">
        <f t="shared" si="13"/>
        <v>1342.8616125622054</v>
      </c>
      <c r="J50" s="15">
        <f t="shared" si="14"/>
        <v>1.288387437794654</v>
      </c>
      <c r="K50" t="s">
        <v>56</v>
      </c>
    </row>
    <row r="51" spans="1:11">
      <c r="B51" s="15"/>
      <c r="C51" s="15"/>
      <c r="D51" s="15"/>
      <c r="E51" s="15"/>
      <c r="F51" s="15"/>
      <c r="G51" s="15"/>
      <c r="H51" s="15" t="s">
        <v>106</v>
      </c>
      <c r="I51" s="15" t="s">
        <v>106</v>
      </c>
      <c r="J51" s="15" t="s">
        <v>105</v>
      </c>
    </row>
    <row r="52" spans="1:11">
      <c r="B52" s="15"/>
      <c r="C52" s="15"/>
      <c r="D52" s="15"/>
      <c r="E52" s="15"/>
      <c r="F52" s="15"/>
      <c r="G52" s="15"/>
      <c r="H52" s="15">
        <f>SUM(H45:H50)</f>
        <v>7826.92</v>
      </c>
      <c r="I52" s="15">
        <f>SUM(I45:I50)</f>
        <v>7827.0916215103907</v>
      </c>
      <c r="J52" s="15">
        <f>SUMSQ(J45:J50)</f>
        <v>17886.50476897151</v>
      </c>
    </row>
    <row r="53" spans="1:11">
      <c r="B53" s="15"/>
      <c r="C53" s="15"/>
      <c r="D53" s="15"/>
      <c r="E53" s="15"/>
      <c r="F53" s="15"/>
      <c r="G53" s="15"/>
      <c r="H53" s="15"/>
      <c r="I53" s="15"/>
      <c r="J53" s="15"/>
    </row>
    <row r="54" spans="1:11">
      <c r="B54" s="15"/>
      <c r="C54" s="15"/>
      <c r="D54" s="15"/>
      <c r="E54" s="15"/>
      <c r="F54" s="15"/>
      <c r="G54" s="15"/>
      <c r="H54" s="15"/>
      <c r="I54" s="15"/>
      <c r="J54" s="15"/>
    </row>
  </sheetData>
  <conditionalFormatting sqref="R16:R2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8ACF1-25C8-4D1C-94B8-DB9E28F27441}">
  <dimension ref="A1:R54"/>
  <sheetViews>
    <sheetView topLeftCell="A25" zoomScale="85" zoomScaleNormal="85" workbookViewId="0">
      <selection activeCell="J52" sqref="J52"/>
    </sheetView>
  </sheetViews>
  <sheetFormatPr defaultRowHeight="14.4"/>
  <cols>
    <col min="1" max="1" width="33.5546875" bestFit="1" customWidth="1"/>
    <col min="2" max="5" width="22.88671875" bestFit="1" customWidth="1"/>
    <col min="6" max="7" width="23.33203125" bestFit="1" customWidth="1"/>
    <col min="8" max="8" width="9" bestFit="1" customWidth="1"/>
    <col min="9" max="9" width="9.88671875" bestFit="1" customWidth="1"/>
    <col min="10" max="10" width="14.88671875" bestFit="1" customWidth="1"/>
    <col min="11" max="11" width="26.5546875" bestFit="1" customWidth="1"/>
    <col min="12" max="12" width="14.88671875" bestFit="1" customWidth="1"/>
    <col min="13" max="13" width="15.21875" bestFit="1" customWidth="1"/>
    <col min="14" max="15" width="14.88671875" bestFit="1" customWidth="1"/>
    <col min="16" max="16" width="7.6640625" bestFit="1" customWidth="1"/>
    <col min="17" max="17" width="14.88671875" bestFit="1" customWidth="1"/>
    <col min="18" max="18" width="21.44140625" bestFit="1" customWidth="1"/>
  </cols>
  <sheetData>
    <row r="1" spans="1:18" ht="43.2">
      <c r="A1" t="s">
        <v>69</v>
      </c>
      <c r="B1" s="2" t="s">
        <v>70</v>
      </c>
      <c r="C1" t="s">
        <v>71</v>
      </c>
      <c r="D1" t="s">
        <v>71</v>
      </c>
      <c r="E1" s="2" t="s">
        <v>72</v>
      </c>
      <c r="F1" t="s">
        <v>71</v>
      </c>
      <c r="G1" t="s">
        <v>71</v>
      </c>
      <c r="H1" t="s">
        <v>73</v>
      </c>
    </row>
    <row r="2" spans="1:18" ht="57.6">
      <c r="A2" t="s">
        <v>74</v>
      </c>
      <c r="B2" s="2" t="s">
        <v>75</v>
      </c>
      <c r="C2" t="s">
        <v>71</v>
      </c>
      <c r="D2" t="s">
        <v>71</v>
      </c>
      <c r="E2" s="12" t="s">
        <v>76</v>
      </c>
      <c r="F2" t="s">
        <v>71</v>
      </c>
      <c r="G2" t="s">
        <v>71</v>
      </c>
      <c r="H2" t="s">
        <v>73</v>
      </c>
    </row>
    <row r="3" spans="1:18">
      <c r="A3" t="s">
        <v>77</v>
      </c>
      <c r="B3">
        <v>0</v>
      </c>
      <c r="C3">
        <v>0</v>
      </c>
      <c r="D3">
        <v>0</v>
      </c>
      <c r="E3" s="12">
        <v>0</v>
      </c>
      <c r="F3">
        <v>0</v>
      </c>
      <c r="G3">
        <v>0</v>
      </c>
      <c r="H3" t="s">
        <v>73</v>
      </c>
    </row>
    <row r="4" spans="1:18">
      <c r="A4" t="s">
        <v>78</v>
      </c>
      <c r="B4" t="s">
        <v>79</v>
      </c>
      <c r="C4" t="s">
        <v>79</v>
      </c>
      <c r="D4" t="s">
        <v>79</v>
      </c>
      <c r="E4" t="s">
        <v>79</v>
      </c>
      <c r="F4" t="s">
        <v>79</v>
      </c>
      <c r="G4" t="s">
        <v>79</v>
      </c>
      <c r="H4" t="s">
        <v>73</v>
      </c>
    </row>
    <row r="5" spans="1:18">
      <c r="A5" t="s">
        <v>80</v>
      </c>
      <c r="B5" t="s">
        <v>81</v>
      </c>
    </row>
    <row r="6" spans="1:18"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</row>
    <row r="7" spans="1:18">
      <c r="A7" t="s">
        <v>82</v>
      </c>
      <c r="B7" t="s">
        <v>83</v>
      </c>
      <c r="C7" t="s">
        <v>84</v>
      </c>
      <c r="D7" t="s">
        <v>84</v>
      </c>
      <c r="E7" t="s">
        <v>85</v>
      </c>
      <c r="F7" t="s">
        <v>86</v>
      </c>
      <c r="G7" t="s">
        <v>86</v>
      </c>
      <c r="H7" t="s">
        <v>87</v>
      </c>
    </row>
    <row r="8" spans="1:18">
      <c r="A8" s="13" t="s">
        <v>8</v>
      </c>
      <c r="B8">
        <v>45</v>
      </c>
      <c r="C8">
        <v>1040000</v>
      </c>
      <c r="D8">
        <v>24.2</v>
      </c>
      <c r="E8">
        <v>25600</v>
      </c>
      <c r="F8">
        <v>1</v>
      </c>
      <c r="G8">
        <v>0</v>
      </c>
      <c r="H8">
        <v>1299</v>
      </c>
    </row>
    <row r="9" spans="1:18">
      <c r="A9" s="13" t="s">
        <v>9</v>
      </c>
      <c r="B9">
        <v>143</v>
      </c>
      <c r="C9">
        <v>1040000</v>
      </c>
      <c r="D9">
        <v>24.1</v>
      </c>
      <c r="E9">
        <v>25600</v>
      </c>
      <c r="F9">
        <v>1</v>
      </c>
      <c r="G9">
        <v>0</v>
      </c>
      <c r="H9">
        <v>1109.99</v>
      </c>
    </row>
    <row r="10" spans="1:18">
      <c r="A10" s="13" t="s">
        <v>10</v>
      </c>
      <c r="B10">
        <v>45</v>
      </c>
      <c r="C10">
        <v>1040000</v>
      </c>
      <c r="D10">
        <v>26.2</v>
      </c>
      <c r="E10">
        <v>1024007</v>
      </c>
      <c r="F10">
        <v>1</v>
      </c>
      <c r="G10">
        <v>1</v>
      </c>
      <c r="H10">
        <v>1483.77</v>
      </c>
    </row>
    <row r="11" spans="1:18">
      <c r="A11" s="13" t="s">
        <v>11</v>
      </c>
      <c r="B11">
        <v>45</v>
      </c>
      <c r="C11">
        <v>1040000</v>
      </c>
      <c r="D11">
        <v>32.5</v>
      </c>
      <c r="E11">
        <v>25600</v>
      </c>
      <c r="F11">
        <v>0</v>
      </c>
      <c r="G11">
        <v>0</v>
      </c>
      <c r="H11">
        <v>979.95</v>
      </c>
    </row>
    <row r="12" spans="1:18">
      <c r="A12" s="13" t="s">
        <v>12</v>
      </c>
      <c r="B12">
        <v>101</v>
      </c>
      <c r="C12">
        <v>1620000</v>
      </c>
      <c r="D12">
        <v>26</v>
      </c>
      <c r="E12">
        <v>1600000</v>
      </c>
      <c r="F12">
        <v>0</v>
      </c>
      <c r="G12">
        <v>1</v>
      </c>
      <c r="H12">
        <v>1610.06</v>
      </c>
    </row>
    <row r="13" spans="1:18">
      <c r="A13" s="13" t="s">
        <v>13</v>
      </c>
      <c r="B13">
        <v>693</v>
      </c>
      <c r="C13">
        <v>921600</v>
      </c>
      <c r="D13">
        <v>24.2</v>
      </c>
      <c r="E13">
        <v>204800</v>
      </c>
      <c r="F13">
        <v>0</v>
      </c>
      <c r="G13">
        <v>1</v>
      </c>
      <c r="H13">
        <v>1344.15</v>
      </c>
    </row>
    <row r="14" spans="1:18">
      <c r="J14" t="s">
        <v>122</v>
      </c>
      <c r="K14" t="s">
        <v>122</v>
      </c>
      <c r="L14" t="s">
        <v>122</v>
      </c>
      <c r="M14" t="s">
        <v>122</v>
      </c>
      <c r="N14" t="s">
        <v>122</v>
      </c>
      <c r="O14" t="s">
        <v>122</v>
      </c>
      <c r="P14" t="s">
        <v>123</v>
      </c>
      <c r="Q14" t="s">
        <v>122</v>
      </c>
      <c r="R14" t="s">
        <v>124</v>
      </c>
    </row>
    <row r="15" spans="1:18">
      <c r="A15" s="13" t="s">
        <v>0</v>
      </c>
      <c r="B15" t="str">
        <f>B6</f>
        <v>AF points</v>
      </c>
      <c r="C15" t="str">
        <f t="shared" ref="C15:H15" si="0">C6</f>
        <v>Display Resolution</v>
      </c>
      <c r="D15" t="str">
        <f t="shared" si="0"/>
        <v>Effective Pixels</v>
      </c>
      <c r="E15" t="str">
        <f t="shared" si="0"/>
        <v>ISO Rating (max)</v>
      </c>
      <c r="F15" t="str">
        <f t="shared" si="0"/>
        <v>Lens</v>
      </c>
      <c r="G15" t="str">
        <f t="shared" si="0"/>
        <v>NFC</v>
      </c>
      <c r="H15" t="str">
        <f t="shared" si="0"/>
        <v>price</v>
      </c>
      <c r="J15" t="str">
        <f>B15</f>
        <v>AF points</v>
      </c>
      <c r="K15" t="str">
        <f t="shared" ref="K15:P15" si="1">C15</f>
        <v>Display Resolution</v>
      </c>
      <c r="L15" t="str">
        <f t="shared" si="1"/>
        <v>Effective Pixels</v>
      </c>
      <c r="M15" t="str">
        <f t="shared" si="1"/>
        <v>ISO Rating (max)</v>
      </c>
      <c r="N15" t="str">
        <f t="shared" si="1"/>
        <v>Lens</v>
      </c>
      <c r="O15" t="str">
        <f t="shared" si="1"/>
        <v>NFC</v>
      </c>
      <c r="P15" t="str">
        <f t="shared" si="1"/>
        <v>price</v>
      </c>
      <c r="Q15" t="s">
        <v>125</v>
      </c>
      <c r="R15" t="s">
        <v>126</v>
      </c>
    </row>
    <row r="16" spans="1:18">
      <c r="A16" t="str">
        <f>A8</f>
        <v>Canon EOS 850D</v>
      </c>
      <c r="B16">
        <f>RANK(B8,B$8:B$13,B$3)</f>
        <v>4</v>
      </c>
      <c r="C16">
        <f t="shared" ref="C16:G16" si="2">RANK(C8,C$8:C$13,C$3)</f>
        <v>2</v>
      </c>
      <c r="D16">
        <f t="shared" si="2"/>
        <v>4</v>
      </c>
      <c r="E16">
        <f t="shared" si="2"/>
        <v>4</v>
      </c>
      <c r="F16">
        <f t="shared" si="2"/>
        <v>1</v>
      </c>
      <c r="G16">
        <f t="shared" si="2"/>
        <v>4</v>
      </c>
      <c r="H16" s="14">
        <f>H8</f>
        <v>1299</v>
      </c>
      <c r="J16">
        <f>8-B16</f>
        <v>4</v>
      </c>
      <c r="K16">
        <f t="shared" ref="K16:O21" si="3">8-C16</f>
        <v>6</v>
      </c>
      <c r="L16">
        <f t="shared" si="3"/>
        <v>4</v>
      </c>
      <c r="M16">
        <f t="shared" si="3"/>
        <v>4</v>
      </c>
      <c r="N16">
        <f t="shared" si="3"/>
        <v>7</v>
      </c>
      <c r="O16">
        <f t="shared" si="3"/>
        <v>4</v>
      </c>
      <c r="P16" s="14">
        <f>H16</f>
        <v>1299</v>
      </c>
      <c r="Q16">
        <f>SUM(J16:O16)</f>
        <v>29</v>
      </c>
      <c r="R16" s="15">
        <f>P16/Q16</f>
        <v>44.793103448275865</v>
      </c>
    </row>
    <row r="17" spans="1:18">
      <c r="A17" t="str">
        <f t="shared" ref="A17:A21" si="4">A9</f>
        <v>Canon-EOS-250D</v>
      </c>
      <c r="B17">
        <f t="shared" ref="B17:G21" si="5">RANK(B9,B$8:B$13,B$3)</f>
        <v>2</v>
      </c>
      <c r="C17">
        <f t="shared" si="5"/>
        <v>2</v>
      </c>
      <c r="D17">
        <f t="shared" si="5"/>
        <v>6</v>
      </c>
      <c r="E17">
        <f t="shared" si="5"/>
        <v>4</v>
      </c>
      <c r="F17">
        <f t="shared" si="5"/>
        <v>1</v>
      </c>
      <c r="G17">
        <f t="shared" si="5"/>
        <v>4</v>
      </c>
      <c r="H17" s="14">
        <f t="shared" ref="H17:H21" si="6">H9</f>
        <v>1109.99</v>
      </c>
      <c r="J17">
        <f t="shared" ref="J17:J21" si="7">8-B17</f>
        <v>6</v>
      </c>
      <c r="K17">
        <f t="shared" si="3"/>
        <v>6</v>
      </c>
      <c r="L17">
        <f t="shared" si="3"/>
        <v>2</v>
      </c>
      <c r="M17">
        <f t="shared" si="3"/>
        <v>4</v>
      </c>
      <c r="N17">
        <f t="shared" si="3"/>
        <v>7</v>
      </c>
      <c r="O17">
        <f t="shared" si="3"/>
        <v>4</v>
      </c>
      <c r="P17" s="14">
        <f t="shared" ref="P17:P21" si="8">H17</f>
        <v>1109.99</v>
      </c>
      <c r="Q17">
        <f t="shared" ref="Q17:Q21" si="9">SUM(J17:O17)</f>
        <v>29</v>
      </c>
      <c r="R17" s="15">
        <f t="shared" ref="R17:R21" si="10">P17/Q17</f>
        <v>38.275517241379312</v>
      </c>
    </row>
    <row r="18" spans="1:18">
      <c r="A18" t="str">
        <f t="shared" si="4"/>
        <v>Canon-EOS-6D-Mark-II</v>
      </c>
      <c r="B18">
        <f t="shared" si="5"/>
        <v>4</v>
      </c>
      <c r="C18">
        <f t="shared" si="5"/>
        <v>2</v>
      </c>
      <c r="D18">
        <f t="shared" si="5"/>
        <v>2</v>
      </c>
      <c r="E18">
        <f t="shared" si="5"/>
        <v>2</v>
      </c>
      <c r="F18">
        <f t="shared" si="5"/>
        <v>1</v>
      </c>
      <c r="G18">
        <f t="shared" si="5"/>
        <v>1</v>
      </c>
      <c r="H18" s="14">
        <f t="shared" si="6"/>
        <v>1483.77</v>
      </c>
      <c r="J18">
        <f t="shared" si="7"/>
        <v>4</v>
      </c>
      <c r="K18">
        <f t="shared" si="3"/>
        <v>6</v>
      </c>
      <c r="L18">
        <f t="shared" si="3"/>
        <v>6</v>
      </c>
      <c r="M18">
        <f t="shared" si="3"/>
        <v>6</v>
      </c>
      <c r="N18">
        <f t="shared" si="3"/>
        <v>7</v>
      </c>
      <c r="O18">
        <f t="shared" si="3"/>
        <v>7</v>
      </c>
      <c r="P18" s="14">
        <f t="shared" si="8"/>
        <v>1483.77</v>
      </c>
      <c r="Q18">
        <f t="shared" si="9"/>
        <v>36</v>
      </c>
      <c r="R18" s="15">
        <f t="shared" si="10"/>
        <v>41.215833333333336</v>
      </c>
    </row>
    <row r="19" spans="1:18">
      <c r="A19" t="str">
        <f t="shared" si="4"/>
        <v>Canon-EOS-90D</v>
      </c>
      <c r="B19">
        <f t="shared" si="5"/>
        <v>4</v>
      </c>
      <c r="C19">
        <f t="shared" si="5"/>
        <v>2</v>
      </c>
      <c r="D19">
        <f t="shared" si="5"/>
        <v>1</v>
      </c>
      <c r="E19">
        <f t="shared" si="5"/>
        <v>4</v>
      </c>
      <c r="F19">
        <f t="shared" si="5"/>
        <v>4</v>
      </c>
      <c r="G19">
        <f t="shared" si="5"/>
        <v>4</v>
      </c>
      <c r="H19" s="14">
        <f t="shared" si="6"/>
        <v>979.95</v>
      </c>
      <c r="J19">
        <f t="shared" si="7"/>
        <v>4</v>
      </c>
      <c r="K19">
        <f t="shared" si="3"/>
        <v>6</v>
      </c>
      <c r="L19">
        <f t="shared" si="3"/>
        <v>7</v>
      </c>
      <c r="M19">
        <f t="shared" si="3"/>
        <v>4</v>
      </c>
      <c r="N19">
        <f t="shared" si="3"/>
        <v>4</v>
      </c>
      <c r="O19">
        <f t="shared" si="3"/>
        <v>4</v>
      </c>
      <c r="P19" s="14">
        <f t="shared" si="8"/>
        <v>979.95</v>
      </c>
      <c r="Q19">
        <f t="shared" si="9"/>
        <v>29</v>
      </c>
      <c r="R19" s="15">
        <f t="shared" si="10"/>
        <v>33.79137931034483</v>
      </c>
    </row>
    <row r="20" spans="1:18">
      <c r="A20" t="str">
        <f t="shared" si="4"/>
        <v>Pentax-K-3-Mark-III</v>
      </c>
      <c r="B20">
        <f t="shared" si="5"/>
        <v>3</v>
      </c>
      <c r="C20">
        <f t="shared" si="5"/>
        <v>1</v>
      </c>
      <c r="D20">
        <f t="shared" si="5"/>
        <v>3</v>
      </c>
      <c r="E20">
        <f t="shared" si="5"/>
        <v>1</v>
      </c>
      <c r="F20">
        <f t="shared" si="5"/>
        <v>4</v>
      </c>
      <c r="G20">
        <f t="shared" si="5"/>
        <v>1</v>
      </c>
      <c r="H20" s="14">
        <f t="shared" si="6"/>
        <v>1610.06</v>
      </c>
      <c r="J20">
        <f t="shared" si="7"/>
        <v>5</v>
      </c>
      <c r="K20">
        <f t="shared" si="3"/>
        <v>7</v>
      </c>
      <c r="L20">
        <f t="shared" si="3"/>
        <v>5</v>
      </c>
      <c r="M20">
        <f t="shared" si="3"/>
        <v>7</v>
      </c>
      <c r="N20">
        <f t="shared" si="3"/>
        <v>4</v>
      </c>
      <c r="O20">
        <f t="shared" si="3"/>
        <v>7</v>
      </c>
      <c r="P20" s="14">
        <f t="shared" si="8"/>
        <v>1610.06</v>
      </c>
      <c r="Q20">
        <f t="shared" si="9"/>
        <v>35</v>
      </c>
      <c r="R20" s="15">
        <f t="shared" si="10"/>
        <v>46.001714285714286</v>
      </c>
    </row>
    <row r="21" spans="1:18">
      <c r="A21" t="str">
        <f t="shared" si="4"/>
        <v>Sony-A7-III</v>
      </c>
      <c r="B21">
        <f t="shared" si="5"/>
        <v>1</v>
      </c>
      <c r="C21">
        <f t="shared" si="5"/>
        <v>6</v>
      </c>
      <c r="D21">
        <f t="shared" si="5"/>
        <v>4</v>
      </c>
      <c r="E21">
        <f t="shared" si="5"/>
        <v>3</v>
      </c>
      <c r="F21">
        <f t="shared" si="5"/>
        <v>4</v>
      </c>
      <c r="G21">
        <f t="shared" si="5"/>
        <v>1</v>
      </c>
      <c r="H21" s="14">
        <f t="shared" si="6"/>
        <v>1344.15</v>
      </c>
      <c r="J21">
        <f t="shared" si="7"/>
        <v>7</v>
      </c>
      <c r="K21">
        <f t="shared" si="3"/>
        <v>2</v>
      </c>
      <c r="L21">
        <f t="shared" si="3"/>
        <v>4</v>
      </c>
      <c r="M21">
        <f t="shared" si="3"/>
        <v>5</v>
      </c>
      <c r="N21">
        <f t="shared" si="3"/>
        <v>4</v>
      </c>
      <c r="O21">
        <f t="shared" si="3"/>
        <v>7</v>
      </c>
      <c r="P21" s="14">
        <f t="shared" si="8"/>
        <v>1344.15</v>
      </c>
      <c r="Q21">
        <f t="shared" si="9"/>
        <v>29</v>
      </c>
      <c r="R21" s="15">
        <f t="shared" si="10"/>
        <v>46.35</v>
      </c>
    </row>
    <row r="22" spans="1:18">
      <c r="A22" t="s">
        <v>88</v>
      </c>
      <c r="B22" t="s">
        <v>89</v>
      </c>
      <c r="C22" t="s">
        <v>89</v>
      </c>
      <c r="D22" t="s">
        <v>89</v>
      </c>
      <c r="E22" t="s">
        <v>89</v>
      </c>
      <c r="F22" t="s">
        <v>89</v>
      </c>
      <c r="G22" t="s">
        <v>89</v>
      </c>
      <c r="H22" s="14" t="s">
        <v>87</v>
      </c>
      <c r="J22" t="str">
        <f>J14</f>
        <v>goodness points</v>
      </c>
      <c r="K22" t="str">
        <f t="shared" ref="K22:O22" si="11">K14</f>
        <v>goodness points</v>
      </c>
      <c r="L22" t="str">
        <f t="shared" si="11"/>
        <v>goodness points</v>
      </c>
      <c r="M22" t="str">
        <f t="shared" si="11"/>
        <v>goodness points</v>
      </c>
      <c r="N22" t="str">
        <f t="shared" si="11"/>
        <v>goodness points</v>
      </c>
      <c r="O22" t="str">
        <f t="shared" si="11"/>
        <v>goodness points</v>
      </c>
    </row>
    <row r="23" spans="1:18">
      <c r="H23" s="14"/>
    </row>
    <row r="24" spans="1:18">
      <c r="F24" t="s">
        <v>90</v>
      </c>
      <c r="G24" t="s">
        <v>90</v>
      </c>
    </row>
    <row r="25" spans="1:18">
      <c r="A25" t="s">
        <v>88</v>
      </c>
      <c r="B25" t="s">
        <v>87</v>
      </c>
      <c r="C25" t="s">
        <v>87</v>
      </c>
      <c r="D25" t="s">
        <v>87</v>
      </c>
      <c r="E25" t="s">
        <v>87</v>
      </c>
      <c r="F25" t="s">
        <v>87</v>
      </c>
      <c r="G25" t="s">
        <v>87</v>
      </c>
    </row>
    <row r="26" spans="1:18">
      <c r="A26" t="s">
        <v>91</v>
      </c>
      <c r="B26" t="str">
        <f>B15</f>
        <v>AF points</v>
      </c>
      <c r="C26" t="str">
        <f t="shared" ref="C26:G26" si="12">C15</f>
        <v>Display Resolution</v>
      </c>
      <c r="D26" t="str">
        <f t="shared" si="12"/>
        <v>Effective Pixels</v>
      </c>
      <c r="E26" t="str">
        <f t="shared" si="12"/>
        <v>ISO Rating (max)</v>
      </c>
      <c r="F26" t="str">
        <f t="shared" si="12"/>
        <v>Lens</v>
      </c>
      <c r="G26" t="str">
        <f t="shared" si="12"/>
        <v>NFC</v>
      </c>
    </row>
    <row r="27" spans="1:18">
      <c r="A27">
        <v>1</v>
      </c>
      <c r="B27" s="16">
        <v>653.17890924474113</v>
      </c>
      <c r="C27" s="16">
        <v>385.41741036706162</v>
      </c>
      <c r="D27" s="16">
        <v>1.3490738697620923E-2</v>
      </c>
      <c r="E27" s="16">
        <v>762.51589568230156</v>
      </c>
      <c r="F27" s="16">
        <v>224.54758968019124</v>
      </c>
      <c r="G27" s="16">
        <v>279.27495125482466</v>
      </c>
      <c r="H27" s="15"/>
      <c r="I27" s="15"/>
      <c r="J27" s="15"/>
    </row>
    <row r="28" spans="1:18">
      <c r="A28">
        <v>2</v>
      </c>
      <c r="B28" s="16">
        <v>182.83735702927089</v>
      </c>
      <c r="C28" s="16">
        <v>385.41741036799169</v>
      </c>
      <c r="D28" s="16">
        <v>1.3490738697620967E-2</v>
      </c>
      <c r="E28" s="16">
        <v>411.68270331746425</v>
      </c>
      <c r="F28" s="16">
        <v>0</v>
      </c>
      <c r="G28" s="16">
        <v>0</v>
      </c>
      <c r="H28" s="15"/>
      <c r="I28" s="15"/>
      <c r="J28" s="15"/>
    </row>
    <row r="29" spans="1:18">
      <c r="A29">
        <v>3</v>
      </c>
      <c r="B29" s="16">
        <v>182.83735703326241</v>
      </c>
      <c r="C29" s="16">
        <v>0</v>
      </c>
      <c r="D29" s="16">
        <v>1.3490738697620967E-2</v>
      </c>
      <c r="E29" s="16">
        <v>411.6827033174643</v>
      </c>
      <c r="F29" s="16">
        <v>0</v>
      </c>
      <c r="G29" s="16">
        <v>0</v>
      </c>
      <c r="H29" s="15"/>
      <c r="I29" s="15"/>
      <c r="J29" s="15"/>
    </row>
    <row r="30" spans="1:18">
      <c r="A30">
        <v>4</v>
      </c>
      <c r="B30" s="16">
        <v>182.83735703423744</v>
      </c>
      <c r="C30" s="16">
        <v>0</v>
      </c>
      <c r="D30" s="16">
        <v>1.3490738697620967E-2</v>
      </c>
      <c r="E30" s="16">
        <v>411.68270331764495</v>
      </c>
      <c r="F30" s="16">
        <v>0</v>
      </c>
      <c r="G30" s="16">
        <v>0</v>
      </c>
      <c r="H30" s="15"/>
      <c r="I30" s="15"/>
      <c r="J30" s="15"/>
    </row>
    <row r="31" spans="1:18">
      <c r="A31">
        <v>5</v>
      </c>
      <c r="B31" s="16">
        <v>0</v>
      </c>
      <c r="C31" s="16">
        <v>0</v>
      </c>
      <c r="D31" s="16">
        <v>6.7452845120159087E-3</v>
      </c>
      <c r="E31" s="16">
        <v>0</v>
      </c>
      <c r="F31" s="16">
        <v>0</v>
      </c>
      <c r="G31" s="16">
        <v>0</v>
      </c>
      <c r="H31" s="15"/>
      <c r="I31" s="15"/>
      <c r="J31" s="15"/>
    </row>
    <row r="32" spans="1:18">
      <c r="A32">
        <v>6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5"/>
      <c r="I32" s="15"/>
      <c r="J32" s="15"/>
    </row>
    <row r="33" spans="1:11">
      <c r="A33">
        <v>1</v>
      </c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/>
      <c r="I33" s="15"/>
      <c r="J33" s="15"/>
    </row>
    <row r="34" spans="1:11">
      <c r="B34" s="15"/>
      <c r="C34" s="15"/>
      <c r="D34" s="15"/>
      <c r="E34" s="15"/>
      <c r="F34" s="15"/>
      <c r="G34" s="15"/>
      <c r="H34" s="15"/>
      <c r="I34" s="15"/>
      <c r="J34" s="15"/>
    </row>
    <row r="35" spans="1:11">
      <c r="A35" t="s">
        <v>92</v>
      </c>
      <c r="B35" s="15" t="str">
        <f>B26</f>
        <v>AF points</v>
      </c>
      <c r="C35" s="15" t="str">
        <f t="shared" ref="C35:G35" si="13">C26</f>
        <v>Display Resolution</v>
      </c>
      <c r="D35" s="15" t="str">
        <f t="shared" si="13"/>
        <v>Effective Pixels</v>
      </c>
      <c r="E35" s="15" t="str">
        <f t="shared" si="13"/>
        <v>ISO Rating (max)</v>
      </c>
      <c r="F35" s="15" t="str">
        <f t="shared" si="13"/>
        <v>Lens</v>
      </c>
      <c r="G35" s="15" t="str">
        <f t="shared" si="13"/>
        <v>NFC</v>
      </c>
      <c r="H35" s="15"/>
      <c r="I35" s="15"/>
      <c r="J35" s="15"/>
    </row>
    <row r="36" spans="1:11">
      <c r="A36" t="s">
        <v>93</v>
      </c>
      <c r="B36" s="15">
        <f>B27-B28</f>
        <v>470.34155221547024</v>
      </c>
      <c r="C36" s="15">
        <f t="shared" ref="C36:G36" si="14">C27-C28</f>
        <v>-9.3007201940054074E-10</v>
      </c>
      <c r="D36" s="15">
        <f t="shared" si="14"/>
        <v>-4.3368086899420177E-17</v>
      </c>
      <c r="E36" s="15">
        <f t="shared" si="14"/>
        <v>350.83319236483732</v>
      </c>
      <c r="F36" s="15">
        <f t="shared" si="14"/>
        <v>224.54758968019124</v>
      </c>
      <c r="G36" s="15">
        <f t="shared" si="14"/>
        <v>279.27495125482466</v>
      </c>
      <c r="H36" s="15"/>
      <c r="I36" s="15"/>
      <c r="J36" s="15"/>
    </row>
    <row r="37" spans="1:11">
      <c r="A37" t="s">
        <v>94</v>
      </c>
      <c r="B37" s="15">
        <f t="shared" ref="B37:G40" si="15">B28-B29</f>
        <v>-3.9915164506965084E-9</v>
      </c>
      <c r="C37" s="15">
        <f t="shared" si="15"/>
        <v>385.41741036799169</v>
      </c>
      <c r="D37" s="15">
        <f t="shared" si="15"/>
        <v>0</v>
      </c>
      <c r="E37" s="15">
        <f t="shared" si="15"/>
        <v>0</v>
      </c>
      <c r="F37" s="15">
        <f t="shared" si="15"/>
        <v>0</v>
      </c>
      <c r="G37" s="15">
        <f t="shared" si="15"/>
        <v>0</v>
      </c>
      <c r="H37" s="15"/>
      <c r="I37" s="15"/>
      <c r="J37" s="15"/>
    </row>
    <row r="38" spans="1:11">
      <c r="A38" t="s">
        <v>95</v>
      </c>
      <c r="B38" s="15">
        <f t="shared" si="15"/>
        <v>-9.7503516371943988E-10</v>
      </c>
      <c r="C38" s="15">
        <f t="shared" si="15"/>
        <v>0</v>
      </c>
      <c r="D38" s="15">
        <f t="shared" si="15"/>
        <v>0</v>
      </c>
      <c r="E38" s="15">
        <f t="shared" si="15"/>
        <v>-1.8064838513964787E-10</v>
      </c>
      <c r="F38" s="15">
        <f t="shared" si="15"/>
        <v>0</v>
      </c>
      <c r="G38" s="15">
        <f t="shared" si="15"/>
        <v>0</v>
      </c>
      <c r="H38" s="15"/>
      <c r="I38" s="15"/>
      <c r="J38" s="15"/>
    </row>
    <row r="39" spans="1:11">
      <c r="A39" t="s">
        <v>96</v>
      </c>
      <c r="B39" s="15">
        <f t="shared" si="15"/>
        <v>182.83735703423744</v>
      </c>
      <c r="C39" s="15">
        <f t="shared" si="15"/>
        <v>0</v>
      </c>
      <c r="D39" s="15">
        <f t="shared" si="15"/>
        <v>6.7454541856050579E-3</v>
      </c>
      <c r="E39" s="15">
        <f t="shared" si="15"/>
        <v>411.68270331764495</v>
      </c>
      <c r="F39" s="15">
        <f t="shared" si="15"/>
        <v>0</v>
      </c>
      <c r="G39" s="15">
        <f t="shared" si="15"/>
        <v>0</v>
      </c>
      <c r="H39" s="15"/>
      <c r="I39" s="15"/>
      <c r="J39" s="15"/>
    </row>
    <row r="40" spans="1:11">
      <c r="A40" t="s">
        <v>97</v>
      </c>
      <c r="B40" s="15">
        <f t="shared" si="15"/>
        <v>0</v>
      </c>
      <c r="C40" s="15">
        <f t="shared" si="15"/>
        <v>0</v>
      </c>
      <c r="D40" s="15">
        <f t="shared" si="15"/>
        <v>6.7452845120159087E-3</v>
      </c>
      <c r="E40" s="15">
        <f t="shared" si="15"/>
        <v>0</v>
      </c>
      <c r="F40" s="15">
        <f t="shared" si="15"/>
        <v>0</v>
      </c>
      <c r="G40" s="15">
        <f t="shared" si="15"/>
        <v>0</v>
      </c>
      <c r="H40" s="15"/>
      <c r="I40" s="15"/>
      <c r="J40" s="15"/>
    </row>
    <row r="41" spans="1:11">
      <c r="A41" t="s">
        <v>88</v>
      </c>
      <c r="B41" s="15" t="s">
        <v>87</v>
      </c>
      <c r="C41" s="15" t="s">
        <v>87</v>
      </c>
      <c r="D41" s="15" t="s">
        <v>87</v>
      </c>
      <c r="E41" s="15" t="s">
        <v>87</v>
      </c>
      <c r="F41" s="15" t="s">
        <v>87</v>
      </c>
      <c r="G41" s="15" t="s">
        <v>87</v>
      </c>
      <c r="H41" s="15"/>
      <c r="I41" s="15"/>
      <c r="J41" s="15"/>
    </row>
    <row r="42" spans="1:11">
      <c r="B42" s="15"/>
      <c r="C42" s="15"/>
      <c r="D42" s="15"/>
      <c r="E42" s="15"/>
      <c r="F42" s="15"/>
      <c r="G42" s="15"/>
      <c r="H42" s="15"/>
      <c r="I42" s="15"/>
      <c r="J42" s="15"/>
    </row>
    <row r="43" spans="1:11">
      <c r="B43" s="15" t="s">
        <v>87</v>
      </c>
      <c r="C43" s="15" t="s">
        <v>87</v>
      </c>
      <c r="D43" s="15" t="s">
        <v>87</v>
      </c>
      <c r="E43" s="15" t="s">
        <v>87</v>
      </c>
      <c r="F43" s="15" t="s">
        <v>87</v>
      </c>
      <c r="G43" s="15" t="s">
        <v>87</v>
      </c>
      <c r="H43" s="15" t="s">
        <v>87</v>
      </c>
      <c r="I43" s="15" t="s">
        <v>87</v>
      </c>
      <c r="J43" s="15" t="s">
        <v>87</v>
      </c>
      <c r="K43" t="s">
        <v>98</v>
      </c>
    </row>
    <row r="44" spans="1:11">
      <c r="A44" t="s">
        <v>99</v>
      </c>
      <c r="B44" s="15" t="str">
        <f t="shared" ref="B44:H50" si="16">B15</f>
        <v>AF points</v>
      </c>
      <c r="C44" s="15" t="str">
        <f t="shared" si="16"/>
        <v>Display Resolution</v>
      </c>
      <c r="D44" s="15" t="str">
        <f t="shared" si="16"/>
        <v>Effective Pixels</v>
      </c>
      <c r="E44" s="15" t="str">
        <f t="shared" si="16"/>
        <v>ISO Rating (max)</v>
      </c>
      <c r="F44" s="15" t="str">
        <f t="shared" si="16"/>
        <v>Lens</v>
      </c>
      <c r="G44" s="15" t="str">
        <f t="shared" si="16"/>
        <v>NFC</v>
      </c>
      <c r="H44" s="15" t="str">
        <f t="shared" si="16"/>
        <v>price</v>
      </c>
      <c r="I44" s="15" t="s">
        <v>100</v>
      </c>
      <c r="J44" s="15" t="s">
        <v>101</v>
      </c>
      <c r="K44" t="s">
        <v>102</v>
      </c>
    </row>
    <row r="45" spans="1:11">
      <c r="A45" t="str">
        <f t="shared" ref="A45:A50" si="17">A16</f>
        <v>Canon EOS 850D</v>
      </c>
      <c r="B45" s="15">
        <f>VLOOKUP(B16,$A$27:$G$32,B$33,0)</f>
        <v>182.83735703423744</v>
      </c>
      <c r="C45" s="15">
        <f t="shared" ref="C45:G45" si="18">VLOOKUP(C16,$A$27:$G$32,C$33,0)</f>
        <v>385.41741036799169</v>
      </c>
      <c r="D45" s="15">
        <f t="shared" si="18"/>
        <v>1.3490738697620967E-2</v>
      </c>
      <c r="E45" s="15">
        <f t="shared" si="18"/>
        <v>411.68270331764495</v>
      </c>
      <c r="F45" s="15">
        <f t="shared" si="18"/>
        <v>224.54758968019124</v>
      </c>
      <c r="G45" s="15">
        <f t="shared" si="18"/>
        <v>0</v>
      </c>
      <c r="H45" s="15">
        <f t="shared" si="16"/>
        <v>1299</v>
      </c>
      <c r="I45" s="15">
        <f>SUM(B45:G45)</f>
        <v>1204.4985511387631</v>
      </c>
      <c r="J45" s="15">
        <f>H45-I45</f>
        <v>94.501448861236895</v>
      </c>
      <c r="K45" t="s">
        <v>103</v>
      </c>
    </row>
    <row r="46" spans="1:11">
      <c r="A46" t="str">
        <f t="shared" si="17"/>
        <v>Canon-EOS-250D</v>
      </c>
      <c r="B46" s="15">
        <f t="shared" ref="B46:G50" si="19">VLOOKUP(B17,$A$27:$G$32,B$33,0)</f>
        <v>182.83735702927089</v>
      </c>
      <c r="C46" s="15">
        <f t="shared" si="19"/>
        <v>385.41741036799169</v>
      </c>
      <c r="D46" s="15">
        <f t="shared" si="19"/>
        <v>0</v>
      </c>
      <c r="E46" s="15">
        <f t="shared" si="19"/>
        <v>411.68270331764495</v>
      </c>
      <c r="F46" s="15">
        <f t="shared" si="19"/>
        <v>224.54758968019124</v>
      </c>
      <c r="G46" s="15">
        <f t="shared" si="19"/>
        <v>0</v>
      </c>
      <c r="H46" s="15">
        <f t="shared" si="16"/>
        <v>1109.99</v>
      </c>
      <c r="I46" s="15">
        <f t="shared" ref="I46:I50" si="20">SUM(B46:G46)</f>
        <v>1204.4850603950988</v>
      </c>
      <c r="J46" s="15">
        <f t="shared" ref="J46:J50" si="21">H46-I46</f>
        <v>-94.49506039509879</v>
      </c>
      <c r="K46" t="s">
        <v>104</v>
      </c>
    </row>
    <row r="47" spans="1:11">
      <c r="A47" t="str">
        <f t="shared" si="17"/>
        <v>Canon-EOS-6D-Mark-II</v>
      </c>
      <c r="B47" s="15">
        <f t="shared" si="19"/>
        <v>182.83735703423744</v>
      </c>
      <c r="C47" s="15">
        <f t="shared" si="19"/>
        <v>385.41741036799169</v>
      </c>
      <c r="D47" s="15">
        <f t="shared" si="19"/>
        <v>1.3490738697620967E-2</v>
      </c>
      <c r="E47" s="15">
        <f t="shared" si="19"/>
        <v>411.68270331746425</v>
      </c>
      <c r="F47" s="15">
        <f t="shared" si="19"/>
        <v>224.54758968019124</v>
      </c>
      <c r="G47" s="15">
        <f t="shared" si="19"/>
        <v>279.27495125482466</v>
      </c>
      <c r="H47" s="15">
        <f t="shared" si="16"/>
        <v>1483.77</v>
      </c>
      <c r="I47" s="15">
        <f t="shared" si="20"/>
        <v>1483.7735023934069</v>
      </c>
      <c r="J47" s="15">
        <f t="shared" si="21"/>
        <v>-3.502393406961346E-3</v>
      </c>
      <c r="K47" t="s">
        <v>56</v>
      </c>
    </row>
    <row r="48" spans="1:11">
      <c r="A48" t="str">
        <f t="shared" si="17"/>
        <v>Canon-EOS-90D</v>
      </c>
      <c r="B48" s="15">
        <f t="shared" si="19"/>
        <v>182.83735703423744</v>
      </c>
      <c r="C48" s="15">
        <f t="shared" si="19"/>
        <v>385.41741036799169</v>
      </c>
      <c r="D48" s="15">
        <f t="shared" si="19"/>
        <v>1.3490738697620923E-2</v>
      </c>
      <c r="E48" s="15">
        <f t="shared" si="19"/>
        <v>411.68270331764495</v>
      </c>
      <c r="F48" s="15">
        <f t="shared" si="19"/>
        <v>0</v>
      </c>
      <c r="G48" s="15">
        <f t="shared" si="19"/>
        <v>0</v>
      </c>
      <c r="H48" s="15">
        <f t="shared" si="16"/>
        <v>979.95</v>
      </c>
      <c r="I48" s="15">
        <f t="shared" si="20"/>
        <v>979.95096145857178</v>
      </c>
      <c r="J48" s="15">
        <f t="shared" si="21"/>
        <v>-9.6145857173723925E-4</v>
      </c>
      <c r="K48" t="s">
        <v>56</v>
      </c>
    </row>
    <row r="49" spans="1:11">
      <c r="A49" t="str">
        <f t="shared" si="17"/>
        <v>Pentax-K-3-Mark-III</v>
      </c>
      <c r="B49" s="15">
        <f t="shared" si="19"/>
        <v>182.83735703326241</v>
      </c>
      <c r="C49" s="15">
        <f t="shared" si="19"/>
        <v>385.41741036706162</v>
      </c>
      <c r="D49" s="15">
        <f t="shared" si="19"/>
        <v>1.3490738697620967E-2</v>
      </c>
      <c r="E49" s="15">
        <f t="shared" si="19"/>
        <v>762.51589568230156</v>
      </c>
      <c r="F49" s="15">
        <f t="shared" si="19"/>
        <v>0</v>
      </c>
      <c r="G49" s="15">
        <f t="shared" si="19"/>
        <v>279.27495125482466</v>
      </c>
      <c r="H49" s="15">
        <f t="shared" si="16"/>
        <v>1610.06</v>
      </c>
      <c r="I49" s="15">
        <f t="shared" si="20"/>
        <v>1610.0591050761479</v>
      </c>
      <c r="J49" s="15">
        <f t="shared" si="21"/>
        <v>8.9492385200173885E-4</v>
      </c>
      <c r="K49" t="s">
        <v>56</v>
      </c>
    </row>
    <row r="50" spans="1:11">
      <c r="A50" t="str">
        <f t="shared" si="17"/>
        <v>Sony-A7-III</v>
      </c>
      <c r="B50" s="15">
        <f t="shared" si="19"/>
        <v>653.17890924474113</v>
      </c>
      <c r="C50" s="15">
        <f t="shared" si="19"/>
        <v>0</v>
      </c>
      <c r="D50" s="15">
        <f t="shared" si="19"/>
        <v>1.3490738697620967E-2</v>
      </c>
      <c r="E50" s="15">
        <f t="shared" si="19"/>
        <v>411.6827033174643</v>
      </c>
      <c r="F50" s="15">
        <f t="shared" si="19"/>
        <v>0</v>
      </c>
      <c r="G50" s="15">
        <f t="shared" si="19"/>
        <v>279.27495125482466</v>
      </c>
      <c r="H50" s="15">
        <f t="shared" si="16"/>
        <v>1344.15</v>
      </c>
      <c r="I50" s="15">
        <f t="shared" si="20"/>
        <v>1344.1500545557276</v>
      </c>
      <c r="J50" s="15">
        <f t="shared" si="21"/>
        <v>-5.4555727501792717E-5</v>
      </c>
      <c r="K50" t="s">
        <v>56</v>
      </c>
    </row>
    <row r="51" spans="1:11">
      <c r="B51" s="15"/>
      <c r="C51" s="15"/>
      <c r="D51" s="15"/>
      <c r="E51" s="15"/>
      <c r="F51" s="15"/>
      <c r="G51" s="15"/>
      <c r="H51" s="15"/>
      <c r="I51" s="15"/>
      <c r="J51" s="15" t="s">
        <v>105</v>
      </c>
    </row>
    <row r="52" spans="1:11">
      <c r="B52" s="15"/>
      <c r="C52" s="15"/>
      <c r="D52" s="15"/>
      <c r="E52" s="15"/>
      <c r="F52" s="15"/>
      <c r="G52" s="15"/>
      <c r="H52" s="15"/>
      <c r="I52" s="15"/>
      <c r="J52" s="15">
        <f>SUMSQ(J45:J50)</f>
        <v>17859.840289941367</v>
      </c>
    </row>
    <row r="53" spans="1:11">
      <c r="B53" s="15"/>
      <c r="C53" s="15"/>
      <c r="D53" s="15"/>
      <c r="E53" s="15"/>
      <c r="F53" s="15"/>
      <c r="G53" s="15"/>
      <c r="H53" s="15"/>
      <c r="I53" s="15"/>
      <c r="J53" s="15"/>
    </row>
    <row r="54" spans="1:11">
      <c r="B54" s="15"/>
      <c r="C54" s="15"/>
      <c r="D54" s="15"/>
      <c r="E54" s="15"/>
      <c r="F54" s="15"/>
      <c r="G54" s="15"/>
      <c r="H54" s="15"/>
      <c r="I54" s="15"/>
      <c r="J54" s="15"/>
    </row>
  </sheetData>
  <conditionalFormatting sqref="R16:R2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D7D5D-80F1-47F0-9B13-C2FE108D70C8}">
  <dimension ref="A1:Q441"/>
  <sheetViews>
    <sheetView topLeftCell="A401" zoomScale="55" zoomScaleNormal="55" workbookViewId="0">
      <selection activeCell="J430" sqref="J430"/>
    </sheetView>
  </sheetViews>
  <sheetFormatPr defaultRowHeight="14.4"/>
  <cols>
    <col min="1" max="1" width="21.5546875" bestFit="1" customWidth="1"/>
    <col min="2" max="2" width="17" bestFit="1" customWidth="1"/>
    <col min="3" max="3" width="13.44140625" bestFit="1" customWidth="1"/>
    <col min="4" max="10" width="19.5546875" bestFit="1" customWidth="1"/>
  </cols>
  <sheetData>
    <row r="1" spans="1:10">
      <c r="A1" t="s">
        <v>121</v>
      </c>
      <c r="B1" s="14">
        <f>CORREL(B4:B9,$J$4:$J$9)</f>
        <v>-0.29751390677905698</v>
      </c>
      <c r="C1" s="14">
        <f t="shared" ref="C1:I1" si="0">CORREL(C4:C9,$J$4:$J$9)</f>
        <v>9.8570352889262511E-2</v>
      </c>
      <c r="D1" s="14">
        <f t="shared" si="0"/>
        <v>-0.1807629251969565</v>
      </c>
      <c r="E1" s="14">
        <f t="shared" si="0"/>
        <v>0.53040094194434428</v>
      </c>
      <c r="F1" s="14">
        <f t="shared" si="0"/>
        <v>-0.29751390677905709</v>
      </c>
      <c r="G1" s="14">
        <f t="shared" si="0"/>
        <v>0.32057876379749822</v>
      </c>
      <c r="H1" s="14">
        <f t="shared" si="0"/>
        <v>0.27829895438176883</v>
      </c>
      <c r="I1" s="14">
        <f t="shared" si="0"/>
        <v>5.9975221511504181E-2</v>
      </c>
    </row>
    <row r="2" spans="1:10">
      <c r="A2" t="s">
        <v>115</v>
      </c>
      <c r="B2">
        <f>IF(B1&lt;0,1,0)</f>
        <v>1</v>
      </c>
      <c r="C2">
        <f t="shared" ref="C2:I2" si="1">IF(C1&lt;0,1,0)</f>
        <v>0</v>
      </c>
      <c r="D2">
        <f t="shared" si="1"/>
        <v>1</v>
      </c>
      <c r="E2">
        <f t="shared" si="1"/>
        <v>0</v>
      </c>
      <c r="F2">
        <f t="shared" si="1"/>
        <v>1</v>
      </c>
      <c r="G2">
        <f t="shared" si="1"/>
        <v>0</v>
      </c>
      <c r="H2">
        <f t="shared" si="1"/>
        <v>0</v>
      </c>
      <c r="I2">
        <f t="shared" si="1"/>
        <v>0</v>
      </c>
    </row>
    <row r="3" spans="1:10">
      <c r="B3" t="s">
        <v>107</v>
      </c>
      <c r="C3" t="s">
        <v>108</v>
      </c>
      <c r="D3" t="s">
        <v>109</v>
      </c>
      <c r="E3" t="s">
        <v>110</v>
      </c>
      <c r="F3" t="s">
        <v>111</v>
      </c>
      <c r="G3" t="s">
        <v>112</v>
      </c>
      <c r="H3" t="s">
        <v>113</v>
      </c>
      <c r="I3" t="s">
        <v>114</v>
      </c>
      <c r="J3" t="s">
        <v>105</v>
      </c>
    </row>
    <row r="4" spans="1:10">
      <c r="A4" t="s">
        <v>116</v>
      </c>
      <c r="B4">
        <f>COUNTIF(report2!$B$27:$G$27,0)</f>
        <v>1</v>
      </c>
      <c r="C4">
        <f>COUNTIF(report2!$B$27:$G$32,0)</f>
        <v>17</v>
      </c>
      <c r="D4">
        <f>COUNTIF(report2!$B$27:$B$32,0)</f>
        <v>0</v>
      </c>
      <c r="E4">
        <f>COUNTIF(report2!$C$27:$C$32,0)</f>
        <v>4</v>
      </c>
      <c r="F4">
        <f>COUNTIF(report2!$D$27:$D$32,0)</f>
        <v>6</v>
      </c>
      <c r="G4">
        <f>COUNTIF(report2!$E$27:$E$32,0)</f>
        <v>0</v>
      </c>
      <c r="H4">
        <f>COUNTIF(report2!$F$27:$F$32,0)</f>
        <v>2</v>
      </c>
      <c r="I4">
        <f>COUNTIF(report2!$G$27:$G$32,0)</f>
        <v>5</v>
      </c>
      <c r="J4" s="15">
        <f>report2!$J$52</f>
        <v>17886.50476897151</v>
      </c>
    </row>
    <row r="5" spans="1:10">
      <c r="A5" t="s">
        <v>117</v>
      </c>
      <c r="B5">
        <f>COUNTIF(report3!$B$27:$G$27,0)</f>
        <v>0</v>
      </c>
      <c r="C5">
        <f>COUNTIF(report3!$B$27:$G$32,0)</f>
        <v>19</v>
      </c>
      <c r="D5">
        <f>COUNTIF(report3!$B$27:$B$32,0)</f>
        <v>1</v>
      </c>
      <c r="E5">
        <f>COUNTIF(report3!$C$27:$C$32,0)</f>
        <v>5</v>
      </c>
      <c r="F5">
        <f>COUNTIF(report3!$D$27:$D$32,0)</f>
        <v>1</v>
      </c>
      <c r="G5">
        <f>COUNTIF(report3!$E$27:$E$32,0)</f>
        <v>2</v>
      </c>
      <c r="H5">
        <f>COUNTIF(report3!$F$27:$F$32,0)</f>
        <v>5</v>
      </c>
      <c r="I5">
        <f>COUNTIF(report3!$G$27:$G$32,0)</f>
        <v>5</v>
      </c>
      <c r="J5" s="15">
        <f>report3!$J$52</f>
        <v>1801156.1101210371</v>
      </c>
    </row>
    <row r="6" spans="1:10">
      <c r="A6" t="s">
        <v>118</v>
      </c>
      <c r="B6">
        <f>COUNTIF(report4!$B$27:$G$27,0)</f>
        <v>0</v>
      </c>
      <c r="C6">
        <f>COUNTIF(report4!$B$27:$G$32,0)</f>
        <v>20</v>
      </c>
      <c r="D6">
        <f>COUNTIF(report4!$B$27:$B$32,0)</f>
        <v>2</v>
      </c>
      <c r="E6">
        <f>COUNTIF(report4!$C$27:$C$32,0)</f>
        <v>5</v>
      </c>
      <c r="F6">
        <f>COUNTIF(report4!$D$27:$D$32,0)</f>
        <v>1</v>
      </c>
      <c r="G6">
        <f>COUNTIF(report4!$E$27:$E$32,0)</f>
        <v>2</v>
      </c>
      <c r="H6">
        <f>COUNTIF(report4!$F$27:$F$32,0)</f>
        <v>5</v>
      </c>
      <c r="I6">
        <f>COUNTIF(report4!$G$27:$G$32,0)</f>
        <v>5</v>
      </c>
      <c r="J6" s="15">
        <f>report4!$J$52</f>
        <v>22040.92238291461</v>
      </c>
    </row>
    <row r="7" spans="1:10">
      <c r="A7" t="s">
        <v>119</v>
      </c>
      <c r="B7">
        <f>COUNTIF(report5!$B$27:$G$27,0)</f>
        <v>0</v>
      </c>
      <c r="C7">
        <f>COUNTIF(report5!$B$27:$G$32,0)</f>
        <v>12</v>
      </c>
      <c r="D7">
        <f>COUNTIF(report5!$B$27:$B$32,0)</f>
        <v>2</v>
      </c>
      <c r="E7">
        <f>COUNTIF(report5!$C$27:$C$32,0)</f>
        <v>4</v>
      </c>
      <c r="F7">
        <f>COUNTIF(report5!$D$27:$D$32,0)</f>
        <v>1</v>
      </c>
      <c r="G7">
        <f>COUNTIF(report5!$E$27:$E$32,0)</f>
        <v>1</v>
      </c>
      <c r="H7">
        <f>COUNTIF(report5!$F$27:$F$32,0)</f>
        <v>2</v>
      </c>
      <c r="I7">
        <f>COUNTIF(report5!$G$27:$G$32,0)</f>
        <v>2</v>
      </c>
      <c r="J7" s="15">
        <f>report5!$J$52</f>
        <v>350469.25349187624</v>
      </c>
    </row>
    <row r="8" spans="1:10">
      <c r="A8" t="s">
        <v>120</v>
      </c>
      <c r="B8">
        <f>COUNTIF(report6!$B$27:$G$27,0)</f>
        <v>0</v>
      </c>
      <c r="C8">
        <f>COUNTIF(report6!$B$27:$G$32,0)</f>
        <v>13</v>
      </c>
      <c r="D8">
        <f>COUNTIF(report6!$B$27:$B$32,0)</f>
        <v>2</v>
      </c>
      <c r="E8">
        <f>COUNTIF(report6!$C$27:$C$32,0)</f>
        <v>4</v>
      </c>
      <c r="F8">
        <f>COUNTIF(report6!$D$27:$D$32,0)</f>
        <v>1</v>
      </c>
      <c r="G8">
        <f>COUNTIF(report6!$E$27:$E$32,0)</f>
        <v>2</v>
      </c>
      <c r="H8">
        <f>COUNTIF(report6!$F$27:$F$32,0)</f>
        <v>2</v>
      </c>
      <c r="I8">
        <f>COUNTIF(report6!$G$27:$G$32,0)</f>
        <v>2</v>
      </c>
      <c r="J8" s="15">
        <f>report6!$J$52</f>
        <v>418331.12983226078</v>
      </c>
    </row>
    <row r="9" spans="1:10">
      <c r="A9" t="s">
        <v>127</v>
      </c>
      <c r="B9">
        <f>COUNTIF(report2_orig!$B$27:$G$27,0)</f>
        <v>0</v>
      </c>
      <c r="C9">
        <f>COUNTIF(report2_orig!$B$27:$G$32,0)</f>
        <v>19</v>
      </c>
      <c r="D9">
        <f>COUNTIF(report2_orig!$B$27:$B$32,0)</f>
        <v>2</v>
      </c>
      <c r="E9">
        <f>COUNTIF(report2_orig!$C$27:$C$32,0)</f>
        <v>4</v>
      </c>
      <c r="F9">
        <f>COUNTIF(report2_orig!$D$27:$D$32,0)</f>
        <v>1</v>
      </c>
      <c r="G9">
        <f>COUNTIF(report2_orig!$E$27:$E$32,0)</f>
        <v>2</v>
      </c>
      <c r="H9">
        <f>COUNTIF(report2_orig!$F$27:$F$32,0)</f>
        <v>5</v>
      </c>
      <c r="I9">
        <f>COUNTIF(report2_orig!$G$27:$G$32,0)</f>
        <v>5</v>
      </c>
      <c r="J9" s="15">
        <f>report2_orig!$J$52</f>
        <v>17859.840289941367</v>
      </c>
    </row>
    <row r="11" spans="1:10">
      <c r="B11" t="str">
        <f t="shared" ref="B11:J11" si="2">B3</f>
        <v>non-used attributes</v>
      </c>
      <c r="C11" t="str">
        <f t="shared" si="2"/>
        <v>non-used stairs</v>
      </c>
      <c r="D11" t="str">
        <f t="shared" si="2"/>
        <v>non-used positions_a1</v>
      </c>
      <c r="E11" t="str">
        <f t="shared" si="2"/>
        <v>non-used positions_a2</v>
      </c>
      <c r="F11" t="str">
        <f t="shared" si="2"/>
        <v>non-used positions_a3</v>
      </c>
      <c r="G11" t="str">
        <f t="shared" si="2"/>
        <v>non-used positions_a4</v>
      </c>
      <c r="H11" t="str">
        <f t="shared" si="2"/>
        <v>non-used positions_a5</v>
      </c>
      <c r="I11" t="str">
        <f t="shared" si="2"/>
        <v>non-used positions_a6</v>
      </c>
      <c r="J11" t="s">
        <v>128</v>
      </c>
    </row>
    <row r="12" spans="1:10">
      <c r="A12" t="str">
        <f>A4</f>
        <v>rnd_report2</v>
      </c>
      <c r="B12">
        <f>RANK(B4,B$4:B$9,B$2)</f>
        <v>6</v>
      </c>
      <c r="C12">
        <f t="shared" ref="C12:I12" si="3">RANK(C4,C$4:C$9,C$2)</f>
        <v>4</v>
      </c>
      <c r="D12">
        <f t="shared" si="3"/>
        <v>1</v>
      </c>
      <c r="E12">
        <f t="shared" si="3"/>
        <v>3</v>
      </c>
      <c r="F12">
        <f t="shared" si="3"/>
        <v>6</v>
      </c>
      <c r="G12">
        <f t="shared" si="3"/>
        <v>6</v>
      </c>
      <c r="H12">
        <f t="shared" si="3"/>
        <v>4</v>
      </c>
      <c r="I12">
        <f t="shared" si="3"/>
        <v>1</v>
      </c>
      <c r="J12" s="15">
        <f>2222222-INT(J4)</f>
        <v>2204336</v>
      </c>
    </row>
    <row r="13" spans="1:10">
      <c r="A13" t="str">
        <f>A5</f>
        <v>rnd_report3</v>
      </c>
      <c r="B13">
        <f t="shared" ref="B13:I13" si="4">RANK(B5,B$4:B$9,B$2)</f>
        <v>1</v>
      </c>
      <c r="C13">
        <f t="shared" si="4"/>
        <v>2</v>
      </c>
      <c r="D13">
        <f t="shared" si="4"/>
        <v>2</v>
      </c>
      <c r="E13">
        <f t="shared" si="4"/>
        <v>1</v>
      </c>
      <c r="F13">
        <f t="shared" si="4"/>
        <v>1</v>
      </c>
      <c r="G13">
        <f t="shared" si="4"/>
        <v>1</v>
      </c>
      <c r="H13">
        <f t="shared" si="4"/>
        <v>1</v>
      </c>
      <c r="I13">
        <f t="shared" si="4"/>
        <v>1</v>
      </c>
      <c r="J13" s="15">
        <f t="shared" ref="J13:J17" si="5">2222222-INT(J5)</f>
        <v>421066</v>
      </c>
    </row>
    <row r="14" spans="1:10">
      <c r="A14" t="str">
        <f>A6</f>
        <v>rnd_report4</v>
      </c>
      <c r="B14">
        <f t="shared" ref="B14:I14" si="6">RANK(B6,B$4:B$9,B$2)</f>
        <v>1</v>
      </c>
      <c r="C14">
        <f t="shared" si="6"/>
        <v>1</v>
      </c>
      <c r="D14">
        <f t="shared" si="6"/>
        <v>3</v>
      </c>
      <c r="E14">
        <f t="shared" si="6"/>
        <v>1</v>
      </c>
      <c r="F14">
        <f t="shared" si="6"/>
        <v>1</v>
      </c>
      <c r="G14">
        <f t="shared" si="6"/>
        <v>1</v>
      </c>
      <c r="H14">
        <f t="shared" si="6"/>
        <v>1</v>
      </c>
      <c r="I14">
        <f t="shared" si="6"/>
        <v>1</v>
      </c>
      <c r="J14" s="15">
        <f t="shared" si="5"/>
        <v>2200182</v>
      </c>
    </row>
    <row r="15" spans="1:10">
      <c r="A15" t="str">
        <f>A7</f>
        <v>rnd_report5</v>
      </c>
      <c r="B15">
        <f t="shared" ref="B15:I15" si="7">RANK(B7,B$4:B$9,B$2)</f>
        <v>1</v>
      </c>
      <c r="C15">
        <f t="shared" si="7"/>
        <v>6</v>
      </c>
      <c r="D15">
        <f t="shared" si="7"/>
        <v>3</v>
      </c>
      <c r="E15">
        <f t="shared" si="7"/>
        <v>3</v>
      </c>
      <c r="F15">
        <f t="shared" si="7"/>
        <v>1</v>
      </c>
      <c r="G15">
        <f t="shared" si="7"/>
        <v>5</v>
      </c>
      <c r="H15">
        <f t="shared" si="7"/>
        <v>4</v>
      </c>
      <c r="I15">
        <f t="shared" si="7"/>
        <v>5</v>
      </c>
      <c r="J15" s="15">
        <f t="shared" si="5"/>
        <v>1871753</v>
      </c>
    </row>
    <row r="16" spans="1:10">
      <c r="A16" t="str">
        <f>A8</f>
        <v>rnd_report6</v>
      </c>
      <c r="B16">
        <f t="shared" ref="B16:I16" si="8">RANK(B8,B$4:B$9,B$2)</f>
        <v>1</v>
      </c>
      <c r="C16">
        <f t="shared" si="8"/>
        <v>5</v>
      </c>
      <c r="D16">
        <f t="shared" si="8"/>
        <v>3</v>
      </c>
      <c r="E16">
        <f t="shared" si="8"/>
        <v>3</v>
      </c>
      <c r="F16">
        <f t="shared" si="8"/>
        <v>1</v>
      </c>
      <c r="G16">
        <f t="shared" si="8"/>
        <v>1</v>
      </c>
      <c r="H16">
        <f t="shared" si="8"/>
        <v>4</v>
      </c>
      <c r="I16">
        <f t="shared" si="8"/>
        <v>5</v>
      </c>
      <c r="J16" s="15">
        <f t="shared" si="5"/>
        <v>1803891</v>
      </c>
    </row>
    <row r="17" spans="1:12">
      <c r="A17" t="str">
        <f>A9</f>
        <v>Excel-Solver_report(orig)</v>
      </c>
      <c r="B17">
        <f t="shared" ref="B17:I17" si="9">RANK(B9,B$4:B$9,B$2)</f>
        <v>1</v>
      </c>
      <c r="C17">
        <f t="shared" si="9"/>
        <v>2</v>
      </c>
      <c r="D17">
        <f t="shared" si="9"/>
        <v>3</v>
      </c>
      <c r="E17">
        <f t="shared" si="9"/>
        <v>3</v>
      </c>
      <c r="F17">
        <f t="shared" si="9"/>
        <v>1</v>
      </c>
      <c r="G17">
        <f t="shared" si="9"/>
        <v>1</v>
      </c>
      <c r="H17">
        <f t="shared" si="9"/>
        <v>1</v>
      </c>
      <c r="I17">
        <f t="shared" si="9"/>
        <v>1</v>
      </c>
      <c r="J17" s="15">
        <f t="shared" si="5"/>
        <v>2204363</v>
      </c>
    </row>
    <row r="21" spans="1:12" ht="18">
      <c r="A21" s="1"/>
    </row>
    <row r="22" spans="1:12">
      <c r="A22" s="2"/>
    </row>
    <row r="25" spans="1:12" ht="18">
      <c r="A25" s="3" t="s">
        <v>14</v>
      </c>
      <c r="B25" s="4">
        <v>5308339</v>
      </c>
      <c r="C25" s="3" t="s">
        <v>15</v>
      </c>
      <c r="D25" s="4">
        <v>6</v>
      </c>
      <c r="E25" s="3" t="s">
        <v>16</v>
      </c>
      <c r="F25" s="4">
        <v>8</v>
      </c>
      <c r="G25" s="3" t="s">
        <v>17</v>
      </c>
      <c r="H25" s="4">
        <v>6</v>
      </c>
      <c r="I25" s="3" t="s">
        <v>18</v>
      </c>
      <c r="J25" s="4">
        <v>0</v>
      </c>
      <c r="K25" s="3" t="s">
        <v>19</v>
      </c>
      <c r="L25" s="4" t="s">
        <v>129</v>
      </c>
    </row>
    <row r="26" spans="1:12" ht="18.600000000000001" thickBot="1">
      <c r="A26" s="1"/>
    </row>
    <row r="27" spans="1:12" ht="15" thickBot="1">
      <c r="A27" s="5" t="s">
        <v>21</v>
      </c>
      <c r="B27" s="5" t="s">
        <v>22</v>
      </c>
      <c r="C27" s="5" t="s">
        <v>23</v>
      </c>
      <c r="D27" s="5" t="s">
        <v>24</v>
      </c>
      <c r="E27" s="5" t="s">
        <v>25</v>
      </c>
      <c r="F27" s="5" t="s">
        <v>26</v>
      </c>
      <c r="G27" s="5" t="s">
        <v>27</v>
      </c>
      <c r="H27" s="5" t="s">
        <v>130</v>
      </c>
      <c r="I27" s="5" t="s">
        <v>131</v>
      </c>
      <c r="J27" s="5" t="s">
        <v>132</v>
      </c>
    </row>
    <row r="28" spans="1:12" ht="15" thickBot="1">
      <c r="A28" s="5" t="s">
        <v>29</v>
      </c>
      <c r="B28" s="6">
        <v>6</v>
      </c>
      <c r="C28" s="6">
        <v>4</v>
      </c>
      <c r="D28" s="6">
        <v>1</v>
      </c>
      <c r="E28" s="6">
        <v>3</v>
      </c>
      <c r="F28" s="6">
        <v>6</v>
      </c>
      <c r="G28" s="6">
        <v>6</v>
      </c>
      <c r="H28" s="6">
        <v>4</v>
      </c>
      <c r="I28" s="6">
        <v>1</v>
      </c>
      <c r="J28" s="6">
        <v>2204336</v>
      </c>
    </row>
    <row r="29" spans="1:12" ht="15" thickBot="1">
      <c r="A29" s="5" t="s">
        <v>30</v>
      </c>
      <c r="B29" s="6">
        <v>1</v>
      </c>
      <c r="C29" s="6">
        <v>2</v>
      </c>
      <c r="D29" s="6">
        <v>2</v>
      </c>
      <c r="E29" s="6">
        <v>1</v>
      </c>
      <c r="F29" s="6">
        <v>1</v>
      </c>
      <c r="G29" s="6">
        <v>1</v>
      </c>
      <c r="H29" s="6">
        <v>1</v>
      </c>
      <c r="I29" s="6">
        <v>1</v>
      </c>
      <c r="J29" s="6">
        <v>421066</v>
      </c>
    </row>
    <row r="30" spans="1:12" ht="15" thickBot="1">
      <c r="A30" s="5" t="s">
        <v>31</v>
      </c>
      <c r="B30" s="6">
        <v>1</v>
      </c>
      <c r="C30" s="6">
        <v>1</v>
      </c>
      <c r="D30" s="6">
        <v>3</v>
      </c>
      <c r="E30" s="6">
        <v>1</v>
      </c>
      <c r="F30" s="6">
        <v>1</v>
      </c>
      <c r="G30" s="6">
        <v>1</v>
      </c>
      <c r="H30" s="6">
        <v>1</v>
      </c>
      <c r="I30" s="6">
        <v>1</v>
      </c>
      <c r="J30" s="6">
        <v>2200182</v>
      </c>
    </row>
    <row r="31" spans="1:12" ht="15" thickBot="1">
      <c r="A31" s="5" t="s">
        <v>32</v>
      </c>
      <c r="B31" s="6">
        <v>1</v>
      </c>
      <c r="C31" s="6">
        <v>6</v>
      </c>
      <c r="D31" s="6">
        <v>3</v>
      </c>
      <c r="E31" s="6">
        <v>3</v>
      </c>
      <c r="F31" s="6">
        <v>1</v>
      </c>
      <c r="G31" s="6">
        <v>5</v>
      </c>
      <c r="H31" s="6">
        <v>4</v>
      </c>
      <c r="I31" s="6">
        <v>5</v>
      </c>
      <c r="J31" s="6">
        <v>1871753</v>
      </c>
    </row>
    <row r="32" spans="1:12" ht="15" thickBot="1">
      <c r="A32" s="5" t="s">
        <v>33</v>
      </c>
      <c r="B32" s="6">
        <v>1</v>
      </c>
      <c r="C32" s="6">
        <v>5</v>
      </c>
      <c r="D32" s="6">
        <v>3</v>
      </c>
      <c r="E32" s="6">
        <v>3</v>
      </c>
      <c r="F32" s="6">
        <v>1</v>
      </c>
      <c r="G32" s="6">
        <v>1</v>
      </c>
      <c r="H32" s="6">
        <v>4</v>
      </c>
      <c r="I32" s="6">
        <v>5</v>
      </c>
      <c r="J32" s="6">
        <v>1803891</v>
      </c>
    </row>
    <row r="33" spans="1:10" ht="15" thickBot="1">
      <c r="A33" s="5" t="s">
        <v>34</v>
      </c>
      <c r="B33" s="6">
        <v>1</v>
      </c>
      <c r="C33" s="6">
        <v>2</v>
      </c>
      <c r="D33" s="6">
        <v>3</v>
      </c>
      <c r="E33" s="6">
        <v>3</v>
      </c>
      <c r="F33" s="6">
        <v>1</v>
      </c>
      <c r="G33" s="6">
        <v>1</v>
      </c>
      <c r="H33" s="6">
        <v>1</v>
      </c>
      <c r="I33" s="6">
        <v>1</v>
      </c>
      <c r="J33" s="6">
        <v>2204363</v>
      </c>
    </row>
    <row r="34" spans="1:10" ht="18.600000000000001" thickBot="1">
      <c r="A34" s="1"/>
    </row>
    <row r="35" spans="1:10" ht="15" thickBot="1">
      <c r="A35" s="5" t="s">
        <v>35</v>
      </c>
      <c r="B35" s="5" t="s">
        <v>22</v>
      </c>
      <c r="C35" s="5" t="s">
        <v>23</v>
      </c>
      <c r="D35" s="5" t="s">
        <v>24</v>
      </c>
      <c r="E35" s="5" t="s">
        <v>25</v>
      </c>
      <c r="F35" s="5" t="s">
        <v>26</v>
      </c>
      <c r="G35" s="5" t="s">
        <v>27</v>
      </c>
      <c r="H35" s="5" t="s">
        <v>130</v>
      </c>
      <c r="I35" s="5" t="s">
        <v>131</v>
      </c>
    </row>
    <row r="36" spans="1:10" ht="15" thickBot="1">
      <c r="A36" s="5" t="s">
        <v>36</v>
      </c>
      <c r="B36" s="6" t="s">
        <v>133</v>
      </c>
      <c r="C36" s="6" t="s">
        <v>134</v>
      </c>
      <c r="D36" s="6" t="s">
        <v>135</v>
      </c>
      <c r="E36" s="6" t="s">
        <v>136</v>
      </c>
      <c r="F36" s="6" t="s">
        <v>136</v>
      </c>
      <c r="G36" s="6" t="s">
        <v>136</v>
      </c>
      <c r="H36" s="6" t="s">
        <v>136</v>
      </c>
      <c r="I36" s="6" t="s">
        <v>136</v>
      </c>
    </row>
    <row r="37" spans="1:10" ht="15" thickBot="1">
      <c r="A37" s="5" t="s">
        <v>42</v>
      </c>
      <c r="B37" s="6" t="s">
        <v>136</v>
      </c>
      <c r="C37" s="6" t="s">
        <v>137</v>
      </c>
      <c r="D37" s="6" t="s">
        <v>138</v>
      </c>
      <c r="E37" s="6" t="s">
        <v>136</v>
      </c>
      <c r="F37" s="6" t="s">
        <v>136</v>
      </c>
      <c r="G37" s="6" t="s">
        <v>136</v>
      </c>
      <c r="H37" s="6" t="s">
        <v>136</v>
      </c>
      <c r="I37" s="6" t="s">
        <v>136</v>
      </c>
    </row>
    <row r="38" spans="1:10" ht="15" thickBot="1">
      <c r="A38" s="5" t="s">
        <v>45</v>
      </c>
      <c r="B38" s="6" t="s">
        <v>136</v>
      </c>
      <c r="C38" s="6" t="s">
        <v>136</v>
      </c>
      <c r="D38" s="6" t="s">
        <v>138</v>
      </c>
      <c r="E38" s="6" t="s">
        <v>136</v>
      </c>
      <c r="F38" s="6" t="s">
        <v>136</v>
      </c>
      <c r="G38" s="6" t="s">
        <v>136</v>
      </c>
      <c r="H38" s="6" t="s">
        <v>136</v>
      </c>
      <c r="I38" s="6" t="s">
        <v>136</v>
      </c>
    </row>
    <row r="39" spans="1:10" ht="15" thickBot="1">
      <c r="A39" s="5" t="s">
        <v>46</v>
      </c>
      <c r="B39" s="6" t="s">
        <v>136</v>
      </c>
      <c r="C39" s="6" t="s">
        <v>136</v>
      </c>
      <c r="D39" s="6" t="s">
        <v>136</v>
      </c>
      <c r="E39" s="6" t="s">
        <v>136</v>
      </c>
      <c r="F39" s="6" t="s">
        <v>136</v>
      </c>
      <c r="G39" s="6" t="s">
        <v>136</v>
      </c>
      <c r="H39" s="6" t="s">
        <v>136</v>
      </c>
      <c r="I39" s="6" t="s">
        <v>136</v>
      </c>
    </row>
    <row r="40" spans="1:10" ht="15" thickBot="1">
      <c r="A40" s="5" t="s">
        <v>47</v>
      </c>
      <c r="B40" s="6" t="s">
        <v>136</v>
      </c>
      <c r="C40" s="6" t="s">
        <v>136</v>
      </c>
      <c r="D40" s="6" t="s">
        <v>136</v>
      </c>
      <c r="E40" s="6" t="s">
        <v>136</v>
      </c>
      <c r="F40" s="6" t="s">
        <v>136</v>
      </c>
      <c r="G40" s="6" t="s">
        <v>136</v>
      </c>
      <c r="H40" s="6" t="s">
        <v>136</v>
      </c>
      <c r="I40" s="6" t="s">
        <v>136</v>
      </c>
    </row>
    <row r="41" spans="1:10" ht="15" thickBot="1">
      <c r="A41" s="5" t="s">
        <v>48</v>
      </c>
      <c r="B41" s="6" t="s">
        <v>136</v>
      </c>
      <c r="C41" s="6" t="s">
        <v>136</v>
      </c>
      <c r="D41" s="6" t="s">
        <v>136</v>
      </c>
      <c r="E41" s="6" t="s">
        <v>136</v>
      </c>
      <c r="F41" s="6" t="s">
        <v>136</v>
      </c>
      <c r="G41" s="6" t="s">
        <v>136</v>
      </c>
      <c r="H41" s="6" t="s">
        <v>136</v>
      </c>
      <c r="I41" s="6" t="s">
        <v>136</v>
      </c>
    </row>
    <row r="42" spans="1:10" ht="18.600000000000001" thickBot="1">
      <c r="A42" s="1"/>
    </row>
    <row r="43" spans="1:10" ht="15" thickBot="1">
      <c r="A43" s="5" t="s">
        <v>49</v>
      </c>
      <c r="B43" s="5" t="str">
        <f>B11</f>
        <v>non-used attributes</v>
      </c>
      <c r="C43" s="5" t="str">
        <f t="shared" ref="C43:I43" si="10">C11</f>
        <v>non-used stairs</v>
      </c>
      <c r="D43" s="5" t="str">
        <f t="shared" si="10"/>
        <v>non-used positions_a1</v>
      </c>
      <c r="E43" s="5" t="str">
        <f t="shared" si="10"/>
        <v>non-used positions_a2</v>
      </c>
      <c r="F43" s="5" t="str">
        <f t="shared" si="10"/>
        <v>non-used positions_a3</v>
      </c>
      <c r="G43" s="5" t="str">
        <f t="shared" si="10"/>
        <v>non-used positions_a4</v>
      </c>
      <c r="H43" s="5" t="str">
        <f t="shared" si="10"/>
        <v>non-used positions_a5</v>
      </c>
      <c r="I43" s="5" t="str">
        <f t="shared" si="10"/>
        <v>non-used positions_a6</v>
      </c>
    </row>
    <row r="44" spans="1:10" ht="15" thickBot="1">
      <c r="A44" s="5" t="s">
        <v>36</v>
      </c>
      <c r="B44" s="19">
        <v>241706.7</v>
      </c>
      <c r="C44" s="6">
        <v>1212207.5</v>
      </c>
      <c r="D44" s="6">
        <v>2530737.7000000002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</row>
    <row r="45" spans="1:10" ht="15" thickBot="1">
      <c r="A45" s="5" t="s">
        <v>42</v>
      </c>
      <c r="B45" s="6">
        <v>0</v>
      </c>
      <c r="C45" s="6">
        <v>190929.9</v>
      </c>
      <c r="D45" s="6">
        <v>1074450.5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</row>
    <row r="46" spans="1:10" ht="15" thickBot="1">
      <c r="A46" s="5" t="s">
        <v>45</v>
      </c>
      <c r="B46" s="6">
        <v>0</v>
      </c>
      <c r="C46" s="6">
        <v>0</v>
      </c>
      <c r="D46" s="6">
        <v>1074450.5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</row>
    <row r="47" spans="1:10" ht="15" thickBot="1">
      <c r="A47" s="5" t="s">
        <v>46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</row>
    <row r="48" spans="1:10" ht="15" thickBot="1">
      <c r="A48" s="5" t="s">
        <v>47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</row>
    <row r="49" spans="1:13" ht="15" thickBot="1">
      <c r="A49" s="5" t="s">
        <v>48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</row>
    <row r="50" spans="1:13" ht="18.600000000000001" thickBot="1">
      <c r="A50" s="1"/>
    </row>
    <row r="51" spans="1:13" ht="15" thickBot="1">
      <c r="A51" s="5" t="s">
        <v>50</v>
      </c>
      <c r="B51" s="5" t="s">
        <v>22</v>
      </c>
      <c r="C51" s="5" t="s">
        <v>23</v>
      </c>
      <c r="D51" s="5" t="s">
        <v>24</v>
      </c>
      <c r="E51" s="5" t="s">
        <v>25</v>
      </c>
      <c r="F51" s="5" t="s">
        <v>26</v>
      </c>
      <c r="G51" s="5" t="s">
        <v>27</v>
      </c>
      <c r="H51" s="5" t="s">
        <v>130</v>
      </c>
      <c r="I51" s="5" t="s">
        <v>131</v>
      </c>
      <c r="J51" s="5" t="s">
        <v>51</v>
      </c>
      <c r="K51" s="5" t="s">
        <v>52</v>
      </c>
      <c r="L51" s="5" t="s">
        <v>53</v>
      </c>
      <c r="M51" s="5" t="s">
        <v>54</v>
      </c>
    </row>
    <row r="52" spans="1:13" ht="15" thickBot="1">
      <c r="A52" s="5" t="s">
        <v>29</v>
      </c>
      <c r="B52" s="6">
        <v>0</v>
      </c>
      <c r="C52" s="6">
        <v>0</v>
      </c>
      <c r="D52" s="6">
        <v>2530737.7000000002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2530737.7000000002</v>
      </c>
      <c r="K52" s="6">
        <v>2204336</v>
      </c>
      <c r="L52" s="6">
        <v>-326401.7</v>
      </c>
      <c r="M52" s="6">
        <v>-14.81</v>
      </c>
    </row>
    <row r="53" spans="1:13" ht="15" thickBot="1">
      <c r="A53" s="5" t="s">
        <v>30</v>
      </c>
      <c r="B53" s="6">
        <v>241706.7</v>
      </c>
      <c r="C53" s="6">
        <v>190929.9</v>
      </c>
      <c r="D53" s="6">
        <v>1074450.5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1507087.1</v>
      </c>
      <c r="K53" s="6">
        <v>421066</v>
      </c>
      <c r="L53" s="6">
        <v>-1086021.1000000001</v>
      </c>
      <c r="M53" s="6">
        <v>-257.92</v>
      </c>
    </row>
    <row r="54" spans="1:13" ht="15" thickBot="1">
      <c r="A54" s="5" t="s">
        <v>31</v>
      </c>
      <c r="B54" s="6">
        <v>241706.7</v>
      </c>
      <c r="C54" s="6">
        <v>1212207.5</v>
      </c>
      <c r="D54" s="6">
        <v>1074450.5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2528364.7000000002</v>
      </c>
      <c r="K54" s="6">
        <v>2200182</v>
      </c>
      <c r="L54" s="6">
        <v>-328182.7</v>
      </c>
      <c r="M54" s="6">
        <v>-14.92</v>
      </c>
    </row>
    <row r="55" spans="1:13" ht="15" thickBot="1">
      <c r="A55" s="5" t="s">
        <v>32</v>
      </c>
      <c r="B55" s="6">
        <v>241706.7</v>
      </c>
      <c r="C55" s="6">
        <v>0</v>
      </c>
      <c r="D55" s="6">
        <v>1074450.5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1316157.2</v>
      </c>
      <c r="K55" s="6">
        <v>1871753</v>
      </c>
      <c r="L55" s="6">
        <v>555595.80000000005</v>
      </c>
      <c r="M55" s="6">
        <v>29.68</v>
      </c>
    </row>
    <row r="56" spans="1:13" ht="15" thickBot="1">
      <c r="A56" s="5" t="s">
        <v>33</v>
      </c>
      <c r="B56" s="6">
        <v>241706.7</v>
      </c>
      <c r="C56" s="6">
        <v>0</v>
      </c>
      <c r="D56" s="6">
        <v>1074450.5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1316157.2</v>
      </c>
      <c r="K56" s="6">
        <v>1803891</v>
      </c>
      <c r="L56" s="6">
        <v>487733.8</v>
      </c>
      <c r="M56" s="6">
        <v>27.04</v>
      </c>
    </row>
    <row r="57" spans="1:13" ht="15" thickBot="1">
      <c r="A57" s="5" t="s">
        <v>34</v>
      </c>
      <c r="B57" s="6">
        <v>241706.7</v>
      </c>
      <c r="C57" s="6">
        <v>190929.9</v>
      </c>
      <c r="D57" s="6">
        <v>1074450.5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1507087.1</v>
      </c>
      <c r="K57" s="6">
        <v>2204363</v>
      </c>
      <c r="L57" s="6">
        <v>697275.9</v>
      </c>
      <c r="M57" s="6">
        <v>31.63</v>
      </c>
    </row>
    <row r="58" spans="1:13" ht="15" thickBot="1"/>
    <row r="59" spans="1:13" ht="58.2" thickBot="1">
      <c r="A59" s="8" t="s">
        <v>57</v>
      </c>
      <c r="B59" s="9">
        <v>3984651.9</v>
      </c>
      <c r="C59" s="17">
        <v>2222222</v>
      </c>
      <c r="D59" s="18">
        <f>B59/C59</f>
        <v>1.7930935343093535</v>
      </c>
      <c r="E59" t="s">
        <v>140</v>
      </c>
      <c r="F59" s="20" t="s">
        <v>143</v>
      </c>
    </row>
    <row r="60" spans="1:13" ht="15" thickBot="1">
      <c r="A60" s="8" t="s">
        <v>58</v>
      </c>
      <c r="B60" s="9">
        <v>0</v>
      </c>
    </row>
    <row r="61" spans="1:13" ht="15" thickBot="1">
      <c r="A61" s="8" t="s">
        <v>59</v>
      </c>
      <c r="B61" s="9">
        <v>10705591</v>
      </c>
    </row>
    <row r="62" spans="1:13" ht="15" thickBot="1">
      <c r="A62" s="8" t="s">
        <v>60</v>
      </c>
      <c r="B62" s="9">
        <v>10705591</v>
      </c>
    </row>
    <row r="63" spans="1:13" ht="15" thickBot="1">
      <c r="A63" s="8" t="s">
        <v>61</v>
      </c>
      <c r="B63" s="9">
        <v>0</v>
      </c>
    </row>
    <row r="64" spans="1:13" ht="15" thickBot="1">
      <c r="A64" s="8" t="s">
        <v>62</v>
      </c>
      <c r="B64" s="9"/>
    </row>
    <row r="65" spans="1:17" ht="15" thickBot="1">
      <c r="A65" s="8" t="s">
        <v>63</v>
      </c>
      <c r="B65" s="9"/>
    </row>
    <row r="66" spans="1:17" ht="15" thickBot="1">
      <c r="A66" s="8" t="s">
        <v>64</v>
      </c>
      <c r="B66" s="9">
        <v>0</v>
      </c>
    </row>
    <row r="68" spans="1:17">
      <c r="A68" s="10" t="s">
        <v>65</v>
      </c>
    </row>
    <row r="70" spans="1:17">
      <c r="A70" s="11" t="s">
        <v>139</v>
      </c>
    </row>
    <row r="71" spans="1:17">
      <c r="A71" s="11" t="s">
        <v>67</v>
      </c>
    </row>
    <row r="74" spans="1:17" ht="18">
      <c r="A74" s="1"/>
    </row>
    <row r="75" spans="1:17">
      <c r="A75" s="2"/>
    </row>
    <row r="78" spans="1:17" ht="18">
      <c r="A78" s="3" t="s">
        <v>14</v>
      </c>
      <c r="B78" s="4">
        <v>4391017</v>
      </c>
      <c r="C78" s="3" t="s">
        <v>15</v>
      </c>
      <c r="D78" s="4">
        <v>6</v>
      </c>
      <c r="E78" s="3" t="s">
        <v>16</v>
      </c>
      <c r="F78" s="4">
        <v>7</v>
      </c>
      <c r="G78" s="3" t="s">
        <v>17</v>
      </c>
      <c r="H78" s="4">
        <v>6</v>
      </c>
      <c r="I78" s="3" t="s">
        <v>18</v>
      </c>
      <c r="J78" s="4">
        <v>0</v>
      </c>
      <c r="K78" s="3" t="s">
        <v>19</v>
      </c>
      <c r="L78" s="4" t="s">
        <v>141</v>
      </c>
    </row>
    <row r="79" spans="1:17" ht="18.600000000000001" thickBot="1">
      <c r="A79" s="1"/>
    </row>
    <row r="80" spans="1:17" ht="15" thickBot="1">
      <c r="A80" s="5" t="s">
        <v>21</v>
      </c>
      <c r="B80" s="5" t="str">
        <f>B96</f>
        <v>non-used stairs</v>
      </c>
      <c r="C80" s="5" t="str">
        <f t="shared" ref="C80:H80" si="11">C96</f>
        <v>non-used positions_a1</v>
      </c>
      <c r="D80" s="5" t="str">
        <f t="shared" si="11"/>
        <v>non-used positions_a2</v>
      </c>
      <c r="E80" s="5" t="str">
        <f t="shared" si="11"/>
        <v>non-used positions_a3</v>
      </c>
      <c r="F80" s="5" t="str">
        <f t="shared" si="11"/>
        <v>non-used positions_a4</v>
      </c>
      <c r="G80" s="5" t="str">
        <f t="shared" si="11"/>
        <v>non-used positions_a5</v>
      </c>
      <c r="H80" s="5" t="str">
        <f t="shared" si="11"/>
        <v>non-used positions_a6</v>
      </c>
      <c r="I80" s="5" t="s">
        <v>142</v>
      </c>
      <c r="K80" t="str">
        <f>B80</f>
        <v>non-used stairs</v>
      </c>
      <c r="L80" t="str">
        <f t="shared" ref="L80:M80" si="12">C80</f>
        <v>non-used positions_a1</v>
      </c>
      <c r="M80" t="str">
        <f t="shared" si="12"/>
        <v>non-used positions_a2</v>
      </c>
      <c r="N80" t="str">
        <f>F80</f>
        <v>non-used positions_a4</v>
      </c>
      <c r="O80" t="str">
        <f t="shared" ref="O80:Q80" si="13">G80</f>
        <v>non-used positions_a5</v>
      </c>
      <c r="P80" t="str">
        <f t="shared" si="13"/>
        <v>non-used positions_a6</v>
      </c>
      <c r="Q80" t="str">
        <f t="shared" si="13"/>
        <v>Y(A8)</v>
      </c>
    </row>
    <row r="81" spans="1:17" ht="15" thickBot="1">
      <c r="A81" s="5" t="s">
        <v>29</v>
      </c>
      <c r="B81" s="6">
        <v>4</v>
      </c>
      <c r="C81" s="6">
        <v>1</v>
      </c>
      <c r="D81" s="6">
        <v>3</v>
      </c>
      <c r="E81" s="6">
        <v>6</v>
      </c>
      <c r="F81" s="6">
        <v>6</v>
      </c>
      <c r="G81" s="6">
        <v>4</v>
      </c>
      <c r="H81" s="6">
        <v>1</v>
      </c>
      <c r="I81" s="6">
        <v>2204336</v>
      </c>
      <c r="K81">
        <f t="shared" ref="K81:K86" si="14">B81</f>
        <v>4</v>
      </c>
      <c r="L81">
        <f t="shared" ref="L81:L86" si="15">C81</f>
        <v>1</v>
      </c>
      <c r="M81">
        <f t="shared" ref="M81:M86" si="16">D81</f>
        <v>3</v>
      </c>
      <c r="N81">
        <f t="shared" ref="N81:N86" si="17">F81</f>
        <v>6</v>
      </c>
      <c r="O81">
        <f t="shared" ref="O81:O86" si="18">G81</f>
        <v>4</v>
      </c>
      <c r="P81">
        <f t="shared" ref="P81:P86" si="19">H81</f>
        <v>1</v>
      </c>
      <c r="Q81">
        <f t="shared" ref="Q81:Q86" si="20">I81</f>
        <v>2204336</v>
      </c>
    </row>
    <row r="82" spans="1:17" ht="15" thickBot="1">
      <c r="A82" s="5" t="s">
        <v>30</v>
      </c>
      <c r="B82" s="6">
        <v>2</v>
      </c>
      <c r="C82" s="6">
        <v>2</v>
      </c>
      <c r="D82" s="6">
        <v>1</v>
      </c>
      <c r="E82" s="6">
        <v>1</v>
      </c>
      <c r="F82" s="6">
        <v>1</v>
      </c>
      <c r="G82" s="6">
        <v>1</v>
      </c>
      <c r="H82" s="6">
        <v>1</v>
      </c>
      <c r="I82" s="6">
        <v>421066</v>
      </c>
      <c r="K82">
        <f t="shared" si="14"/>
        <v>2</v>
      </c>
      <c r="L82">
        <f t="shared" si="15"/>
        <v>2</v>
      </c>
      <c r="M82">
        <f t="shared" si="16"/>
        <v>1</v>
      </c>
      <c r="N82">
        <f t="shared" si="17"/>
        <v>1</v>
      </c>
      <c r="O82">
        <f t="shared" si="18"/>
        <v>1</v>
      </c>
      <c r="P82">
        <f t="shared" si="19"/>
        <v>1</v>
      </c>
      <c r="Q82">
        <f t="shared" si="20"/>
        <v>421066</v>
      </c>
    </row>
    <row r="83" spans="1:17" ht="15" thickBot="1">
      <c r="A83" s="5" t="s">
        <v>31</v>
      </c>
      <c r="B83" s="6">
        <v>1</v>
      </c>
      <c r="C83" s="6">
        <v>3</v>
      </c>
      <c r="D83" s="6">
        <v>1</v>
      </c>
      <c r="E83" s="6">
        <v>1</v>
      </c>
      <c r="F83" s="6">
        <v>1</v>
      </c>
      <c r="G83" s="6">
        <v>1</v>
      </c>
      <c r="H83" s="6">
        <v>1</v>
      </c>
      <c r="I83" s="6">
        <v>2200182</v>
      </c>
      <c r="K83">
        <f t="shared" si="14"/>
        <v>1</v>
      </c>
      <c r="L83">
        <f t="shared" si="15"/>
        <v>3</v>
      </c>
      <c r="M83">
        <f t="shared" si="16"/>
        <v>1</v>
      </c>
      <c r="N83">
        <f t="shared" si="17"/>
        <v>1</v>
      </c>
      <c r="O83">
        <f t="shared" si="18"/>
        <v>1</v>
      </c>
      <c r="P83">
        <f t="shared" si="19"/>
        <v>1</v>
      </c>
      <c r="Q83">
        <f t="shared" si="20"/>
        <v>2200182</v>
      </c>
    </row>
    <row r="84" spans="1:17" ht="15" thickBot="1">
      <c r="A84" s="5" t="s">
        <v>32</v>
      </c>
      <c r="B84" s="6">
        <v>6</v>
      </c>
      <c r="C84" s="6">
        <v>3</v>
      </c>
      <c r="D84" s="6">
        <v>3</v>
      </c>
      <c r="E84" s="6">
        <v>1</v>
      </c>
      <c r="F84" s="6">
        <v>5</v>
      </c>
      <c r="G84" s="6">
        <v>4</v>
      </c>
      <c r="H84" s="6">
        <v>5</v>
      </c>
      <c r="I84" s="6">
        <v>1871753</v>
      </c>
      <c r="K84">
        <f t="shared" si="14"/>
        <v>6</v>
      </c>
      <c r="L84">
        <f t="shared" si="15"/>
        <v>3</v>
      </c>
      <c r="M84">
        <f t="shared" si="16"/>
        <v>3</v>
      </c>
      <c r="N84">
        <f t="shared" si="17"/>
        <v>5</v>
      </c>
      <c r="O84">
        <f t="shared" si="18"/>
        <v>4</v>
      </c>
      <c r="P84">
        <f t="shared" si="19"/>
        <v>5</v>
      </c>
      <c r="Q84">
        <f t="shared" si="20"/>
        <v>1871753</v>
      </c>
    </row>
    <row r="85" spans="1:17" ht="15" thickBot="1">
      <c r="A85" s="5" t="s">
        <v>33</v>
      </c>
      <c r="B85" s="6">
        <v>5</v>
      </c>
      <c r="C85" s="6">
        <v>3</v>
      </c>
      <c r="D85" s="6">
        <v>3</v>
      </c>
      <c r="E85" s="6">
        <v>1</v>
      </c>
      <c r="F85" s="6">
        <v>1</v>
      </c>
      <c r="G85" s="6">
        <v>4</v>
      </c>
      <c r="H85" s="6">
        <v>5</v>
      </c>
      <c r="I85" s="6">
        <v>1803891</v>
      </c>
      <c r="K85">
        <f t="shared" si="14"/>
        <v>5</v>
      </c>
      <c r="L85">
        <f t="shared" si="15"/>
        <v>3</v>
      </c>
      <c r="M85">
        <f t="shared" si="16"/>
        <v>3</v>
      </c>
      <c r="N85">
        <f t="shared" si="17"/>
        <v>1</v>
      </c>
      <c r="O85">
        <f t="shared" si="18"/>
        <v>4</v>
      </c>
      <c r="P85">
        <f t="shared" si="19"/>
        <v>5</v>
      </c>
      <c r="Q85">
        <f t="shared" si="20"/>
        <v>1803891</v>
      </c>
    </row>
    <row r="86" spans="1:17" ht="15" thickBot="1">
      <c r="A86" s="5" t="s">
        <v>34</v>
      </c>
      <c r="B86" s="6">
        <v>2</v>
      </c>
      <c r="C86" s="6">
        <v>3</v>
      </c>
      <c r="D86" s="6">
        <v>3</v>
      </c>
      <c r="E86" s="6">
        <v>1</v>
      </c>
      <c r="F86" s="6">
        <v>1</v>
      </c>
      <c r="G86" s="6">
        <v>1</v>
      </c>
      <c r="H86" s="6">
        <v>1</v>
      </c>
      <c r="I86" s="6">
        <v>2204363</v>
      </c>
      <c r="K86">
        <f t="shared" si="14"/>
        <v>2</v>
      </c>
      <c r="L86">
        <f t="shared" si="15"/>
        <v>3</v>
      </c>
      <c r="M86">
        <f t="shared" si="16"/>
        <v>3</v>
      </c>
      <c r="N86">
        <f t="shared" si="17"/>
        <v>1</v>
      </c>
      <c r="O86">
        <f t="shared" si="18"/>
        <v>1</v>
      </c>
      <c r="P86">
        <f t="shared" si="19"/>
        <v>1</v>
      </c>
      <c r="Q86">
        <f t="shared" si="20"/>
        <v>2204363</v>
      </c>
    </row>
    <row r="87" spans="1:17" ht="18.600000000000001" thickBot="1">
      <c r="A87" s="1"/>
    </row>
    <row r="88" spans="1:17" ht="15" thickBot="1">
      <c r="A88" s="5" t="s">
        <v>35</v>
      </c>
      <c r="B88" s="5" t="s">
        <v>22</v>
      </c>
      <c r="C88" s="5" t="s">
        <v>23</v>
      </c>
      <c r="D88" s="5" t="s">
        <v>24</v>
      </c>
      <c r="E88" s="5" t="s">
        <v>25</v>
      </c>
      <c r="F88" s="5" t="s">
        <v>26</v>
      </c>
      <c r="G88" s="5" t="s">
        <v>27</v>
      </c>
      <c r="H88" s="5" t="s">
        <v>130</v>
      </c>
    </row>
    <row r="89" spans="1:17" ht="15" thickBot="1">
      <c r="A89" s="5" t="s">
        <v>36</v>
      </c>
      <c r="B89" s="6" t="s">
        <v>134</v>
      </c>
      <c r="C89" s="6" t="s">
        <v>135</v>
      </c>
      <c r="D89" s="6" t="s">
        <v>136</v>
      </c>
      <c r="E89" s="6" t="s">
        <v>133</v>
      </c>
      <c r="F89" s="6" t="s">
        <v>136</v>
      </c>
      <c r="G89" s="6" t="s">
        <v>136</v>
      </c>
      <c r="H89" s="6" t="s">
        <v>136</v>
      </c>
    </row>
    <row r="90" spans="1:17" ht="15" thickBot="1">
      <c r="A90" s="5" t="s">
        <v>42</v>
      </c>
      <c r="B90" s="6" t="s">
        <v>137</v>
      </c>
      <c r="C90" s="6" t="s">
        <v>138</v>
      </c>
      <c r="D90" s="6" t="s">
        <v>136</v>
      </c>
      <c r="E90" s="6" t="s">
        <v>136</v>
      </c>
      <c r="F90" s="6" t="s">
        <v>136</v>
      </c>
      <c r="G90" s="6" t="s">
        <v>136</v>
      </c>
      <c r="H90" s="6" t="s">
        <v>136</v>
      </c>
    </row>
    <row r="91" spans="1:17" ht="15" thickBot="1">
      <c r="A91" s="5" t="s">
        <v>45</v>
      </c>
      <c r="B91" s="6" t="s">
        <v>136</v>
      </c>
      <c r="C91" s="6" t="s">
        <v>138</v>
      </c>
      <c r="D91" s="6" t="s">
        <v>136</v>
      </c>
      <c r="E91" s="6" t="s">
        <v>136</v>
      </c>
      <c r="F91" s="6" t="s">
        <v>136</v>
      </c>
      <c r="G91" s="6" t="s">
        <v>136</v>
      </c>
      <c r="H91" s="6" t="s">
        <v>136</v>
      </c>
    </row>
    <row r="92" spans="1:17" ht="15" thickBot="1">
      <c r="A92" s="5" t="s">
        <v>46</v>
      </c>
      <c r="B92" s="6" t="s">
        <v>136</v>
      </c>
      <c r="C92" s="6" t="s">
        <v>136</v>
      </c>
      <c r="D92" s="6" t="s">
        <v>136</v>
      </c>
      <c r="E92" s="6" t="s">
        <v>136</v>
      </c>
      <c r="F92" s="6" t="s">
        <v>136</v>
      </c>
      <c r="G92" s="6" t="s">
        <v>136</v>
      </c>
      <c r="H92" s="6" t="s">
        <v>136</v>
      </c>
    </row>
    <row r="93" spans="1:17" ht="15" thickBot="1">
      <c r="A93" s="5" t="s">
        <v>47</v>
      </c>
      <c r="B93" s="6" t="s">
        <v>136</v>
      </c>
      <c r="C93" s="6" t="s">
        <v>136</v>
      </c>
      <c r="D93" s="6" t="s">
        <v>136</v>
      </c>
      <c r="E93" s="6" t="s">
        <v>136</v>
      </c>
      <c r="F93" s="6" t="s">
        <v>136</v>
      </c>
      <c r="G93" s="6" t="s">
        <v>136</v>
      </c>
      <c r="H93" s="6" t="s">
        <v>136</v>
      </c>
    </row>
    <row r="94" spans="1:17" ht="15" thickBot="1">
      <c r="A94" s="5" t="s">
        <v>48</v>
      </c>
      <c r="B94" s="6" t="s">
        <v>136</v>
      </c>
      <c r="C94" s="6" t="s">
        <v>136</v>
      </c>
      <c r="D94" s="6" t="s">
        <v>136</v>
      </c>
      <c r="E94" s="6" t="s">
        <v>136</v>
      </c>
      <c r="F94" s="6" t="s">
        <v>136</v>
      </c>
      <c r="G94" s="6" t="s">
        <v>136</v>
      </c>
      <c r="H94" s="6" t="s">
        <v>136</v>
      </c>
    </row>
    <row r="95" spans="1:17" ht="18.600000000000001" thickBot="1">
      <c r="A95" s="1"/>
    </row>
    <row r="96" spans="1:17" ht="15" thickBot="1">
      <c r="A96" s="5" t="s">
        <v>49</v>
      </c>
      <c r="B96" s="5" t="str">
        <f>C3</f>
        <v>non-used stairs</v>
      </c>
      <c r="C96" s="5" t="str">
        <f t="shared" ref="C96:H96" si="21">D3</f>
        <v>non-used positions_a1</v>
      </c>
      <c r="D96" s="5" t="str">
        <f t="shared" si="21"/>
        <v>non-used positions_a2</v>
      </c>
      <c r="E96" s="5" t="str">
        <f t="shared" si="21"/>
        <v>non-used positions_a3</v>
      </c>
      <c r="F96" s="5" t="str">
        <f t="shared" si="21"/>
        <v>non-used positions_a4</v>
      </c>
      <c r="G96" s="5" t="str">
        <f t="shared" si="21"/>
        <v>non-used positions_a5</v>
      </c>
      <c r="H96" s="5" t="str">
        <f t="shared" si="21"/>
        <v>non-used positions_a6</v>
      </c>
    </row>
    <row r="97" spans="1:12" ht="15" thickBot="1">
      <c r="A97" s="5" t="s">
        <v>36</v>
      </c>
      <c r="B97" s="6">
        <v>1212207.5</v>
      </c>
      <c r="C97" s="6">
        <v>2530737.7000000002</v>
      </c>
      <c r="D97" s="6">
        <v>0</v>
      </c>
      <c r="E97" s="19">
        <v>241706.7</v>
      </c>
      <c r="F97" s="6">
        <v>0</v>
      </c>
      <c r="G97" s="6">
        <v>0</v>
      </c>
      <c r="H97" s="6">
        <v>0</v>
      </c>
    </row>
    <row r="98" spans="1:12" ht="15" thickBot="1">
      <c r="A98" s="5" t="s">
        <v>42</v>
      </c>
      <c r="B98" s="6">
        <v>190929.9</v>
      </c>
      <c r="C98" s="6">
        <v>1074450.5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</row>
    <row r="99" spans="1:12" ht="15" thickBot="1">
      <c r="A99" s="5" t="s">
        <v>45</v>
      </c>
      <c r="B99" s="6">
        <v>0</v>
      </c>
      <c r="C99" s="6">
        <v>1074450.5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</row>
    <row r="100" spans="1:12" ht="15" thickBot="1">
      <c r="A100" s="5" t="s">
        <v>46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</row>
    <row r="101" spans="1:12" ht="15" thickBot="1">
      <c r="A101" s="5" t="s">
        <v>47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</row>
    <row r="102" spans="1:12" ht="15" thickBot="1">
      <c r="A102" s="5" t="s">
        <v>48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</row>
    <row r="103" spans="1:12" ht="18.600000000000001" thickBot="1">
      <c r="A103" s="1"/>
    </row>
    <row r="104" spans="1:12" ht="15" thickBot="1">
      <c r="A104" s="5" t="s">
        <v>50</v>
      </c>
      <c r="B104" s="5" t="s">
        <v>22</v>
      </c>
      <c r="C104" s="5" t="s">
        <v>23</v>
      </c>
      <c r="D104" s="5" t="s">
        <v>24</v>
      </c>
      <c r="E104" s="5" t="s">
        <v>25</v>
      </c>
      <c r="F104" s="5" t="s">
        <v>26</v>
      </c>
      <c r="G104" s="5" t="s">
        <v>27</v>
      </c>
      <c r="H104" s="5" t="s">
        <v>130</v>
      </c>
      <c r="I104" s="5" t="s">
        <v>51</v>
      </c>
      <c r="J104" s="5" t="s">
        <v>52</v>
      </c>
      <c r="K104" s="5" t="s">
        <v>53</v>
      </c>
      <c r="L104" s="5" t="s">
        <v>54</v>
      </c>
    </row>
    <row r="105" spans="1:12" ht="15" thickBot="1">
      <c r="A105" s="5" t="s">
        <v>29</v>
      </c>
      <c r="B105" s="6">
        <v>0</v>
      </c>
      <c r="C105" s="6">
        <v>2530737.7000000002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2530737.7000000002</v>
      </c>
      <c r="J105" s="6">
        <v>2204336</v>
      </c>
      <c r="K105" s="6">
        <v>-326401.7</v>
      </c>
      <c r="L105" s="6">
        <v>-14.81</v>
      </c>
    </row>
    <row r="106" spans="1:12" ht="15" thickBot="1">
      <c r="A106" s="5" t="s">
        <v>30</v>
      </c>
      <c r="B106" s="6">
        <v>190929.9</v>
      </c>
      <c r="C106" s="6">
        <v>1074450.5</v>
      </c>
      <c r="D106" s="6">
        <v>0</v>
      </c>
      <c r="E106" s="6">
        <v>241706.7</v>
      </c>
      <c r="F106" s="6">
        <v>0</v>
      </c>
      <c r="G106" s="6">
        <v>0</v>
      </c>
      <c r="H106" s="6">
        <v>0</v>
      </c>
      <c r="I106" s="6">
        <v>1507087.1</v>
      </c>
      <c r="J106" s="6">
        <v>421066</v>
      </c>
      <c r="K106" s="6">
        <v>-1086021.1000000001</v>
      </c>
      <c r="L106" s="6">
        <v>-257.92</v>
      </c>
    </row>
    <row r="107" spans="1:12" ht="15" thickBot="1">
      <c r="A107" s="5" t="s">
        <v>31</v>
      </c>
      <c r="B107" s="6">
        <v>1212207.5</v>
      </c>
      <c r="C107" s="6">
        <v>1074450.5</v>
      </c>
      <c r="D107" s="6">
        <v>0</v>
      </c>
      <c r="E107" s="6">
        <v>241706.7</v>
      </c>
      <c r="F107" s="6">
        <v>0</v>
      </c>
      <c r="G107" s="6">
        <v>0</v>
      </c>
      <c r="H107" s="6">
        <v>0</v>
      </c>
      <c r="I107" s="6">
        <v>2528364.7000000002</v>
      </c>
      <c r="J107" s="6">
        <v>2200182</v>
      </c>
      <c r="K107" s="6">
        <v>-328182.7</v>
      </c>
      <c r="L107" s="6">
        <v>-14.92</v>
      </c>
    </row>
    <row r="108" spans="1:12" ht="15" thickBot="1">
      <c r="A108" s="5" t="s">
        <v>32</v>
      </c>
      <c r="B108" s="6">
        <v>0</v>
      </c>
      <c r="C108" s="6">
        <v>1074450.5</v>
      </c>
      <c r="D108" s="6">
        <v>0</v>
      </c>
      <c r="E108" s="6">
        <v>241706.7</v>
      </c>
      <c r="F108" s="6">
        <v>0</v>
      </c>
      <c r="G108" s="6">
        <v>0</v>
      </c>
      <c r="H108" s="6">
        <v>0</v>
      </c>
      <c r="I108" s="6">
        <v>1316157.2</v>
      </c>
      <c r="J108" s="6">
        <v>1871753</v>
      </c>
      <c r="K108" s="6">
        <v>555595.80000000005</v>
      </c>
      <c r="L108" s="6">
        <v>29.68</v>
      </c>
    </row>
    <row r="109" spans="1:12" ht="15" thickBot="1">
      <c r="A109" s="5" t="s">
        <v>33</v>
      </c>
      <c r="B109" s="6">
        <v>0</v>
      </c>
      <c r="C109" s="6">
        <v>1074450.5</v>
      </c>
      <c r="D109" s="6">
        <v>0</v>
      </c>
      <c r="E109" s="6">
        <v>241706.7</v>
      </c>
      <c r="F109" s="6">
        <v>0</v>
      </c>
      <c r="G109" s="6">
        <v>0</v>
      </c>
      <c r="H109" s="6">
        <v>0</v>
      </c>
      <c r="I109" s="6">
        <v>1316157.2</v>
      </c>
      <c r="J109" s="6">
        <v>1803891</v>
      </c>
      <c r="K109" s="6">
        <v>487733.8</v>
      </c>
      <c r="L109" s="6">
        <v>27.04</v>
      </c>
    </row>
    <row r="110" spans="1:12" ht="15" thickBot="1">
      <c r="A110" s="5" t="s">
        <v>34</v>
      </c>
      <c r="B110" s="6">
        <v>190929.9</v>
      </c>
      <c r="C110" s="6">
        <v>1074450.5</v>
      </c>
      <c r="D110" s="6">
        <v>0</v>
      </c>
      <c r="E110" s="6">
        <v>241706.7</v>
      </c>
      <c r="F110" s="6">
        <v>0</v>
      </c>
      <c r="G110" s="6">
        <v>0</v>
      </c>
      <c r="H110" s="6">
        <v>0</v>
      </c>
      <c r="I110" s="6">
        <v>1507087.1</v>
      </c>
      <c r="J110" s="6">
        <v>2204363</v>
      </c>
      <c r="K110" s="6">
        <v>697275.9</v>
      </c>
      <c r="L110" s="6">
        <v>31.63</v>
      </c>
    </row>
    <row r="111" spans="1:12" ht="15" thickBot="1"/>
    <row r="112" spans="1:12" ht="58.2" thickBot="1">
      <c r="A112" s="8" t="s">
        <v>57</v>
      </c>
      <c r="B112" s="9">
        <v>3984651.9</v>
      </c>
      <c r="C112" s="17">
        <v>2222222</v>
      </c>
      <c r="D112" s="18">
        <f>B112/C112</f>
        <v>1.7930935343093535</v>
      </c>
      <c r="E112" t="s">
        <v>140</v>
      </c>
      <c r="F112" s="20" t="s">
        <v>144</v>
      </c>
    </row>
    <row r="113" spans="1:2" ht="15" thickBot="1">
      <c r="A113" s="8" t="s">
        <v>58</v>
      </c>
      <c r="B113" s="9">
        <v>0</v>
      </c>
    </row>
    <row r="114" spans="1:2" ht="15" thickBot="1">
      <c r="A114" s="8" t="s">
        <v>59</v>
      </c>
      <c r="B114" s="9">
        <v>10705591</v>
      </c>
    </row>
    <row r="115" spans="1:2" ht="15" thickBot="1">
      <c r="A115" s="8" t="s">
        <v>60</v>
      </c>
      <c r="B115" s="9">
        <v>10705591</v>
      </c>
    </row>
    <row r="116" spans="1:2" ht="15" thickBot="1">
      <c r="A116" s="8" t="s">
        <v>61</v>
      </c>
      <c r="B116" s="9">
        <v>0</v>
      </c>
    </row>
    <row r="117" spans="1:2" ht="15" thickBot="1">
      <c r="A117" s="8" t="s">
        <v>62</v>
      </c>
      <c r="B117" s="9"/>
    </row>
    <row r="118" spans="1:2" ht="15" thickBot="1">
      <c r="A118" s="8" t="s">
        <v>63</v>
      </c>
      <c r="B118" s="9"/>
    </row>
    <row r="119" spans="1:2" ht="15" thickBot="1">
      <c r="A119" s="8" t="s">
        <v>64</v>
      </c>
      <c r="B119" s="9">
        <v>0</v>
      </c>
    </row>
    <row r="121" spans="1:2">
      <c r="A121" s="10" t="s">
        <v>65</v>
      </c>
    </row>
    <row r="123" spans="1:2">
      <c r="A123" s="11" t="s">
        <v>139</v>
      </c>
    </row>
    <row r="124" spans="1:2">
      <c r="A124" s="11" t="s">
        <v>67</v>
      </c>
    </row>
    <row r="126" spans="1:2" ht="18">
      <c r="A126" s="1"/>
    </row>
    <row r="127" spans="1:2">
      <c r="A127" s="2"/>
    </row>
    <row r="130" spans="1:15" ht="18">
      <c r="A130" s="3" t="s">
        <v>14</v>
      </c>
      <c r="B130" s="4">
        <v>2390016</v>
      </c>
      <c r="C130" s="3" t="s">
        <v>15</v>
      </c>
      <c r="D130" s="4">
        <v>6</v>
      </c>
      <c r="E130" s="3" t="s">
        <v>16</v>
      </c>
      <c r="F130" s="4">
        <v>6</v>
      </c>
      <c r="G130" s="3" t="s">
        <v>17</v>
      </c>
      <c r="H130" s="4">
        <v>6</v>
      </c>
      <c r="I130" s="3" t="s">
        <v>18</v>
      </c>
      <c r="J130" s="4">
        <v>0</v>
      </c>
      <c r="K130" s="3" t="s">
        <v>19</v>
      </c>
      <c r="L130" s="4" t="s">
        <v>145</v>
      </c>
    </row>
    <row r="131" spans="1:15" ht="18.600000000000001" thickBot="1">
      <c r="A131" s="1"/>
    </row>
    <row r="132" spans="1:15" ht="15" thickBot="1">
      <c r="A132" s="5" t="s">
        <v>21</v>
      </c>
      <c r="B132" s="5" t="str">
        <f>B148</f>
        <v>non-used stairs</v>
      </c>
      <c r="C132" s="5" t="str">
        <f t="shared" ref="C132:G132" si="22">C148</f>
        <v>non-used positions_a1</v>
      </c>
      <c r="D132" s="5" t="str">
        <f t="shared" si="22"/>
        <v>non-used positions_a2</v>
      </c>
      <c r="E132" s="5" t="str">
        <f t="shared" si="22"/>
        <v>non-used positions_a4</v>
      </c>
      <c r="F132" s="5" t="str">
        <f t="shared" si="22"/>
        <v>non-used positions_a5</v>
      </c>
      <c r="G132" s="5" t="str">
        <f t="shared" si="22"/>
        <v>non-used positions_a6</v>
      </c>
      <c r="H132" s="5" t="s">
        <v>28</v>
      </c>
      <c r="J132" t="str">
        <f>B132</f>
        <v>non-used stairs</v>
      </c>
      <c r="K132" t="str">
        <f>D132</f>
        <v>non-used positions_a2</v>
      </c>
      <c r="L132" t="str">
        <f t="shared" ref="L132:O132" si="23">E132</f>
        <v>non-used positions_a4</v>
      </c>
      <c r="M132" t="str">
        <f t="shared" si="23"/>
        <v>non-used positions_a5</v>
      </c>
      <c r="N132" t="str">
        <f t="shared" si="23"/>
        <v>non-used positions_a6</v>
      </c>
      <c r="O132" t="str">
        <f t="shared" si="23"/>
        <v>Y(A7)</v>
      </c>
    </row>
    <row r="133" spans="1:15" ht="15" thickBot="1">
      <c r="A133" s="5" t="s">
        <v>29</v>
      </c>
      <c r="B133" s="6">
        <v>4</v>
      </c>
      <c r="C133" s="6">
        <v>1</v>
      </c>
      <c r="D133" s="6">
        <v>3</v>
      </c>
      <c r="E133" s="6">
        <v>6</v>
      </c>
      <c r="F133" s="6">
        <v>4</v>
      </c>
      <c r="G133" s="6">
        <v>1</v>
      </c>
      <c r="H133" s="6">
        <v>2204336</v>
      </c>
      <c r="J133">
        <f t="shared" ref="J133:J138" si="24">B133</f>
        <v>4</v>
      </c>
      <c r="K133">
        <f t="shared" ref="K133:K138" si="25">D133</f>
        <v>3</v>
      </c>
      <c r="L133">
        <f t="shared" ref="L133:L138" si="26">E133</f>
        <v>6</v>
      </c>
      <c r="M133">
        <f t="shared" ref="M133:M138" si="27">F133</f>
        <v>4</v>
      </c>
      <c r="N133">
        <f t="shared" ref="N133:N138" si="28">G133</f>
        <v>1</v>
      </c>
      <c r="O133">
        <f t="shared" ref="O133:O138" si="29">H133</f>
        <v>2204336</v>
      </c>
    </row>
    <row r="134" spans="1:15" ht="15" thickBot="1">
      <c r="A134" s="5" t="s">
        <v>30</v>
      </c>
      <c r="B134" s="6">
        <v>2</v>
      </c>
      <c r="C134" s="6">
        <v>2</v>
      </c>
      <c r="D134" s="6">
        <v>1</v>
      </c>
      <c r="E134" s="6">
        <v>1</v>
      </c>
      <c r="F134" s="6">
        <v>1</v>
      </c>
      <c r="G134" s="6">
        <v>1</v>
      </c>
      <c r="H134" s="6">
        <v>421066</v>
      </c>
      <c r="J134">
        <f t="shared" si="24"/>
        <v>2</v>
      </c>
      <c r="K134">
        <f t="shared" si="25"/>
        <v>1</v>
      </c>
      <c r="L134">
        <f t="shared" si="26"/>
        <v>1</v>
      </c>
      <c r="M134">
        <f t="shared" si="27"/>
        <v>1</v>
      </c>
      <c r="N134">
        <f t="shared" si="28"/>
        <v>1</v>
      </c>
      <c r="O134">
        <f t="shared" si="29"/>
        <v>421066</v>
      </c>
    </row>
    <row r="135" spans="1:15" ht="15" thickBot="1">
      <c r="A135" s="5" t="s">
        <v>31</v>
      </c>
      <c r="B135" s="6">
        <v>1</v>
      </c>
      <c r="C135" s="6">
        <v>3</v>
      </c>
      <c r="D135" s="6">
        <v>1</v>
      </c>
      <c r="E135" s="6">
        <v>1</v>
      </c>
      <c r="F135" s="6">
        <v>1</v>
      </c>
      <c r="G135" s="6">
        <v>1</v>
      </c>
      <c r="H135" s="6">
        <v>2200182</v>
      </c>
      <c r="J135">
        <f t="shared" si="24"/>
        <v>1</v>
      </c>
      <c r="K135">
        <f t="shared" si="25"/>
        <v>1</v>
      </c>
      <c r="L135">
        <f t="shared" si="26"/>
        <v>1</v>
      </c>
      <c r="M135">
        <f t="shared" si="27"/>
        <v>1</v>
      </c>
      <c r="N135">
        <f t="shared" si="28"/>
        <v>1</v>
      </c>
      <c r="O135">
        <f t="shared" si="29"/>
        <v>2200182</v>
      </c>
    </row>
    <row r="136" spans="1:15" ht="15" thickBot="1">
      <c r="A136" s="5" t="s">
        <v>32</v>
      </c>
      <c r="B136" s="6">
        <v>6</v>
      </c>
      <c r="C136" s="6">
        <v>3</v>
      </c>
      <c r="D136" s="6">
        <v>3</v>
      </c>
      <c r="E136" s="6">
        <v>5</v>
      </c>
      <c r="F136" s="6">
        <v>4</v>
      </c>
      <c r="G136" s="6">
        <v>5</v>
      </c>
      <c r="H136" s="6">
        <v>1871753</v>
      </c>
      <c r="J136">
        <f t="shared" si="24"/>
        <v>6</v>
      </c>
      <c r="K136">
        <f t="shared" si="25"/>
        <v>3</v>
      </c>
      <c r="L136">
        <f t="shared" si="26"/>
        <v>5</v>
      </c>
      <c r="M136">
        <f t="shared" si="27"/>
        <v>4</v>
      </c>
      <c r="N136">
        <f t="shared" si="28"/>
        <v>5</v>
      </c>
      <c r="O136">
        <f t="shared" si="29"/>
        <v>1871753</v>
      </c>
    </row>
    <row r="137" spans="1:15" ht="15" thickBot="1">
      <c r="A137" s="5" t="s">
        <v>33</v>
      </c>
      <c r="B137" s="6">
        <v>5</v>
      </c>
      <c r="C137" s="6">
        <v>3</v>
      </c>
      <c r="D137" s="6">
        <v>3</v>
      </c>
      <c r="E137" s="6">
        <v>1</v>
      </c>
      <c r="F137" s="6">
        <v>4</v>
      </c>
      <c r="G137" s="6">
        <v>5</v>
      </c>
      <c r="H137" s="6">
        <v>1803891</v>
      </c>
      <c r="J137">
        <f t="shared" si="24"/>
        <v>5</v>
      </c>
      <c r="K137">
        <f t="shared" si="25"/>
        <v>3</v>
      </c>
      <c r="L137">
        <f t="shared" si="26"/>
        <v>1</v>
      </c>
      <c r="M137">
        <f t="shared" si="27"/>
        <v>4</v>
      </c>
      <c r="N137">
        <f t="shared" si="28"/>
        <v>5</v>
      </c>
      <c r="O137">
        <f t="shared" si="29"/>
        <v>1803891</v>
      </c>
    </row>
    <row r="138" spans="1:15" ht="15" thickBot="1">
      <c r="A138" s="5" t="s">
        <v>34</v>
      </c>
      <c r="B138" s="6">
        <v>2</v>
      </c>
      <c r="C138" s="6">
        <v>3</v>
      </c>
      <c r="D138" s="6">
        <v>3</v>
      </c>
      <c r="E138" s="6">
        <v>1</v>
      </c>
      <c r="F138" s="6">
        <v>1</v>
      </c>
      <c r="G138" s="6">
        <v>1</v>
      </c>
      <c r="H138" s="6">
        <v>2204363</v>
      </c>
      <c r="J138">
        <f t="shared" si="24"/>
        <v>2</v>
      </c>
      <c r="K138">
        <f t="shared" si="25"/>
        <v>3</v>
      </c>
      <c r="L138">
        <f t="shared" si="26"/>
        <v>1</v>
      </c>
      <c r="M138">
        <f t="shared" si="27"/>
        <v>1</v>
      </c>
      <c r="N138">
        <f t="shared" si="28"/>
        <v>1</v>
      </c>
      <c r="O138">
        <f t="shared" si="29"/>
        <v>2204363</v>
      </c>
    </row>
    <row r="139" spans="1:15" ht="18.600000000000001" thickBot="1">
      <c r="A139" s="1"/>
    </row>
    <row r="140" spans="1:15" ht="15" thickBot="1">
      <c r="A140" s="5" t="s">
        <v>35</v>
      </c>
      <c r="B140" s="5" t="s">
        <v>22</v>
      </c>
      <c r="C140" s="5" t="s">
        <v>23</v>
      </c>
      <c r="D140" s="5" t="s">
        <v>24</v>
      </c>
      <c r="E140" s="5" t="s">
        <v>25</v>
      </c>
      <c r="F140" s="5" t="s">
        <v>26</v>
      </c>
      <c r="G140" s="5" t="s">
        <v>27</v>
      </c>
    </row>
    <row r="141" spans="1:15" ht="15" thickBot="1">
      <c r="A141" s="5" t="s">
        <v>36</v>
      </c>
      <c r="B141" s="6" t="s">
        <v>134</v>
      </c>
      <c r="C141" s="6" t="s">
        <v>135</v>
      </c>
      <c r="D141" s="6" t="s">
        <v>136</v>
      </c>
      <c r="E141" s="6" t="s">
        <v>133</v>
      </c>
      <c r="F141" s="6" t="s">
        <v>136</v>
      </c>
      <c r="G141" s="6" t="s">
        <v>136</v>
      </c>
    </row>
    <row r="142" spans="1:15" ht="15" thickBot="1">
      <c r="A142" s="5" t="s">
        <v>42</v>
      </c>
      <c r="B142" s="6" t="s">
        <v>137</v>
      </c>
      <c r="C142" s="6" t="s">
        <v>138</v>
      </c>
      <c r="D142" s="6" t="s">
        <v>136</v>
      </c>
      <c r="E142" s="6" t="s">
        <v>133</v>
      </c>
      <c r="F142" s="6" t="s">
        <v>136</v>
      </c>
      <c r="G142" s="6" t="s">
        <v>136</v>
      </c>
    </row>
    <row r="143" spans="1:15" ht="15" thickBot="1">
      <c r="A143" s="5" t="s">
        <v>45</v>
      </c>
      <c r="B143" s="6" t="s">
        <v>136</v>
      </c>
      <c r="C143" s="6" t="s">
        <v>138</v>
      </c>
      <c r="D143" s="6" t="s">
        <v>136</v>
      </c>
      <c r="E143" s="6" t="s">
        <v>133</v>
      </c>
      <c r="F143" s="6" t="s">
        <v>136</v>
      </c>
      <c r="G143" s="6" t="s">
        <v>136</v>
      </c>
    </row>
    <row r="144" spans="1:15" ht="15" thickBot="1">
      <c r="A144" s="5" t="s">
        <v>46</v>
      </c>
      <c r="B144" s="6" t="s">
        <v>136</v>
      </c>
      <c r="C144" s="6" t="s">
        <v>136</v>
      </c>
      <c r="D144" s="6" t="s">
        <v>136</v>
      </c>
      <c r="E144" s="6" t="s">
        <v>133</v>
      </c>
      <c r="F144" s="6" t="s">
        <v>136</v>
      </c>
      <c r="G144" s="6" t="s">
        <v>136</v>
      </c>
    </row>
    <row r="145" spans="1:11" ht="15" thickBot="1">
      <c r="A145" s="5" t="s">
        <v>47</v>
      </c>
      <c r="B145" s="6" t="s">
        <v>136</v>
      </c>
      <c r="C145" s="6" t="s">
        <v>136</v>
      </c>
      <c r="D145" s="6" t="s">
        <v>136</v>
      </c>
      <c r="E145" s="6" t="s">
        <v>133</v>
      </c>
      <c r="F145" s="6" t="s">
        <v>136</v>
      </c>
      <c r="G145" s="6" t="s">
        <v>136</v>
      </c>
    </row>
    <row r="146" spans="1:11" ht="15" thickBot="1">
      <c r="A146" s="5" t="s">
        <v>48</v>
      </c>
      <c r="B146" s="6" t="s">
        <v>136</v>
      </c>
      <c r="C146" s="6" t="s">
        <v>136</v>
      </c>
      <c r="D146" s="6" t="s">
        <v>136</v>
      </c>
      <c r="E146" s="6" t="s">
        <v>136</v>
      </c>
      <c r="F146" s="6" t="s">
        <v>136</v>
      </c>
      <c r="G146" s="6" t="s">
        <v>136</v>
      </c>
    </row>
    <row r="147" spans="1:11" ht="18.600000000000001" thickBot="1">
      <c r="A147" s="1"/>
    </row>
    <row r="148" spans="1:11" ht="15" thickBot="1">
      <c r="A148" s="5" t="s">
        <v>49</v>
      </c>
      <c r="B148" s="5" t="str">
        <f>K80</f>
        <v>non-used stairs</v>
      </c>
      <c r="C148" s="5" t="str">
        <f t="shared" ref="C148:G148" si="30">L80</f>
        <v>non-used positions_a1</v>
      </c>
      <c r="D148" s="5" t="str">
        <f t="shared" si="30"/>
        <v>non-used positions_a2</v>
      </c>
      <c r="E148" s="5" t="str">
        <f t="shared" si="30"/>
        <v>non-used positions_a4</v>
      </c>
      <c r="F148" s="5" t="str">
        <f t="shared" si="30"/>
        <v>non-used positions_a5</v>
      </c>
      <c r="G148" s="5" t="str">
        <f t="shared" si="30"/>
        <v>non-used positions_a6</v>
      </c>
    </row>
    <row r="149" spans="1:11" ht="15" thickBot="1">
      <c r="A149" s="5" t="s">
        <v>36</v>
      </c>
      <c r="B149" s="6">
        <v>1212207.5</v>
      </c>
      <c r="C149" s="19">
        <v>2530737.7000000002</v>
      </c>
      <c r="D149" s="6">
        <v>0</v>
      </c>
      <c r="E149" s="6">
        <v>241706.7</v>
      </c>
      <c r="F149" s="6">
        <v>0</v>
      </c>
      <c r="G149" s="6">
        <v>0</v>
      </c>
    </row>
    <row r="150" spans="1:11" ht="15" thickBot="1">
      <c r="A150" s="5" t="s">
        <v>42</v>
      </c>
      <c r="B150" s="6">
        <v>190929.9</v>
      </c>
      <c r="C150" s="6">
        <v>1074450.5</v>
      </c>
      <c r="D150" s="6">
        <v>0</v>
      </c>
      <c r="E150" s="6">
        <v>241706.7</v>
      </c>
      <c r="F150" s="6">
        <v>0</v>
      </c>
      <c r="G150" s="6">
        <v>0</v>
      </c>
    </row>
    <row r="151" spans="1:11" ht="15" thickBot="1">
      <c r="A151" s="5" t="s">
        <v>45</v>
      </c>
      <c r="B151" s="6">
        <v>0</v>
      </c>
      <c r="C151" s="6">
        <v>1074450.5</v>
      </c>
      <c r="D151" s="6">
        <v>0</v>
      </c>
      <c r="E151" s="6">
        <v>241706.7</v>
      </c>
      <c r="F151" s="6">
        <v>0</v>
      </c>
      <c r="G151" s="6">
        <v>0</v>
      </c>
    </row>
    <row r="152" spans="1:11" ht="15" thickBot="1">
      <c r="A152" s="5" t="s">
        <v>46</v>
      </c>
      <c r="B152" s="6">
        <v>0</v>
      </c>
      <c r="C152" s="6">
        <v>0</v>
      </c>
      <c r="D152" s="6">
        <v>0</v>
      </c>
      <c r="E152" s="6">
        <v>241706.7</v>
      </c>
      <c r="F152" s="6">
        <v>0</v>
      </c>
      <c r="G152" s="6">
        <v>0</v>
      </c>
    </row>
    <row r="153" spans="1:11" ht="15" thickBot="1">
      <c r="A153" s="5" t="s">
        <v>47</v>
      </c>
      <c r="B153" s="6">
        <v>0</v>
      </c>
      <c r="C153" s="6">
        <v>0</v>
      </c>
      <c r="D153" s="6">
        <v>0</v>
      </c>
      <c r="E153" s="6">
        <v>241706.7</v>
      </c>
      <c r="F153" s="6">
        <v>0</v>
      </c>
      <c r="G153" s="6">
        <v>0</v>
      </c>
    </row>
    <row r="154" spans="1:11" ht="15" thickBot="1">
      <c r="A154" s="5" t="s">
        <v>48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  <c r="G154" s="6">
        <v>0</v>
      </c>
    </row>
    <row r="155" spans="1:11" ht="18.600000000000001" thickBot="1">
      <c r="A155" s="1"/>
    </row>
    <row r="156" spans="1:11" ht="15" thickBot="1">
      <c r="A156" s="5" t="s">
        <v>50</v>
      </c>
      <c r="B156" s="5" t="s">
        <v>22</v>
      </c>
      <c r="C156" s="5" t="s">
        <v>23</v>
      </c>
      <c r="D156" s="5" t="s">
        <v>24</v>
      </c>
      <c r="E156" s="5" t="s">
        <v>25</v>
      </c>
      <c r="F156" s="5" t="s">
        <v>26</v>
      </c>
      <c r="G156" s="5" t="s">
        <v>27</v>
      </c>
      <c r="H156" s="5" t="s">
        <v>51</v>
      </c>
      <c r="I156" s="5" t="s">
        <v>52</v>
      </c>
      <c r="J156" s="5" t="s">
        <v>53</v>
      </c>
      <c r="K156" s="5" t="s">
        <v>54</v>
      </c>
    </row>
    <row r="157" spans="1:11" ht="15" thickBot="1">
      <c r="A157" s="5" t="s">
        <v>29</v>
      </c>
      <c r="B157" s="6">
        <v>0</v>
      </c>
      <c r="C157" s="6">
        <v>2530737.7000000002</v>
      </c>
      <c r="D157" s="6">
        <v>0</v>
      </c>
      <c r="E157" s="6">
        <v>0</v>
      </c>
      <c r="F157" s="6">
        <v>0</v>
      </c>
      <c r="G157" s="6">
        <v>0</v>
      </c>
      <c r="H157" s="6">
        <v>2530737.7000000002</v>
      </c>
      <c r="I157" s="6">
        <v>2204336</v>
      </c>
      <c r="J157" s="6">
        <v>-326401.7</v>
      </c>
      <c r="K157" s="6">
        <v>-14.81</v>
      </c>
    </row>
    <row r="158" spans="1:11" ht="15" thickBot="1">
      <c r="A158" s="5" t="s">
        <v>30</v>
      </c>
      <c r="B158" s="6">
        <v>190929.9</v>
      </c>
      <c r="C158" s="6">
        <v>1074450.5</v>
      </c>
      <c r="D158" s="6">
        <v>0</v>
      </c>
      <c r="E158" s="6">
        <v>241706.7</v>
      </c>
      <c r="F158" s="6">
        <v>0</v>
      </c>
      <c r="G158" s="6">
        <v>0</v>
      </c>
      <c r="H158" s="6">
        <v>1507087.1</v>
      </c>
      <c r="I158" s="6">
        <v>421066</v>
      </c>
      <c r="J158" s="6">
        <v>-1086021.1000000001</v>
      </c>
      <c r="K158" s="6">
        <v>-257.92</v>
      </c>
    </row>
    <row r="159" spans="1:11" ht="15" thickBot="1">
      <c r="A159" s="5" t="s">
        <v>31</v>
      </c>
      <c r="B159" s="6">
        <v>1212207.5</v>
      </c>
      <c r="C159" s="6">
        <v>1074450.5</v>
      </c>
      <c r="D159" s="6">
        <v>0</v>
      </c>
      <c r="E159" s="6">
        <v>241706.7</v>
      </c>
      <c r="F159" s="6">
        <v>0</v>
      </c>
      <c r="G159" s="6">
        <v>0</v>
      </c>
      <c r="H159" s="6">
        <v>2528364.7000000002</v>
      </c>
      <c r="I159" s="6">
        <v>2200182</v>
      </c>
      <c r="J159" s="6">
        <v>-328182.7</v>
      </c>
      <c r="K159" s="6">
        <v>-14.92</v>
      </c>
    </row>
    <row r="160" spans="1:11" ht="15" thickBot="1">
      <c r="A160" s="5" t="s">
        <v>32</v>
      </c>
      <c r="B160" s="6">
        <v>0</v>
      </c>
      <c r="C160" s="6">
        <v>1074450.5</v>
      </c>
      <c r="D160" s="6">
        <v>0</v>
      </c>
      <c r="E160" s="6">
        <v>241706.7</v>
      </c>
      <c r="F160" s="6">
        <v>0</v>
      </c>
      <c r="G160" s="6">
        <v>0</v>
      </c>
      <c r="H160" s="6">
        <v>1316157.2</v>
      </c>
      <c r="I160" s="6">
        <v>1871753</v>
      </c>
      <c r="J160" s="6">
        <v>555595.80000000005</v>
      </c>
      <c r="K160" s="6">
        <v>29.68</v>
      </c>
    </row>
    <row r="161" spans="1:11" ht="15" thickBot="1">
      <c r="A161" s="5" t="s">
        <v>33</v>
      </c>
      <c r="B161" s="6">
        <v>0</v>
      </c>
      <c r="C161" s="6">
        <v>1074450.5</v>
      </c>
      <c r="D161" s="6">
        <v>0</v>
      </c>
      <c r="E161" s="6">
        <v>241706.7</v>
      </c>
      <c r="F161" s="6">
        <v>0</v>
      </c>
      <c r="G161" s="6">
        <v>0</v>
      </c>
      <c r="H161" s="6">
        <v>1316157.2</v>
      </c>
      <c r="I161" s="6">
        <v>1803891</v>
      </c>
      <c r="J161" s="6">
        <v>487733.8</v>
      </c>
      <c r="K161" s="6">
        <v>27.04</v>
      </c>
    </row>
    <row r="162" spans="1:11" ht="15" thickBot="1">
      <c r="A162" s="5" t="s">
        <v>34</v>
      </c>
      <c r="B162" s="6">
        <v>190929.9</v>
      </c>
      <c r="C162" s="6">
        <v>1074450.5</v>
      </c>
      <c r="D162" s="6">
        <v>0</v>
      </c>
      <c r="E162" s="6">
        <v>241706.7</v>
      </c>
      <c r="F162" s="6">
        <v>0</v>
      </c>
      <c r="G162" s="6">
        <v>0</v>
      </c>
      <c r="H162" s="6">
        <v>1507087.1</v>
      </c>
      <c r="I162" s="6">
        <v>2204363</v>
      </c>
      <c r="J162" s="6">
        <v>697275.9</v>
      </c>
      <c r="K162" s="6">
        <v>31.63</v>
      </c>
    </row>
    <row r="163" spans="1:11" ht="15" thickBot="1"/>
    <row r="164" spans="1:11" ht="58.2" thickBot="1">
      <c r="A164" s="8" t="s">
        <v>57</v>
      </c>
      <c r="B164" s="9">
        <v>3984651.9</v>
      </c>
      <c r="C164" s="17">
        <v>2222222</v>
      </c>
      <c r="D164" s="18">
        <f>B164/C164</f>
        <v>1.7930935343093535</v>
      </c>
      <c r="E164" t="s">
        <v>140</v>
      </c>
      <c r="F164" s="20" t="s">
        <v>172</v>
      </c>
    </row>
    <row r="165" spans="1:11" ht="15" thickBot="1">
      <c r="A165" s="8" t="s">
        <v>58</v>
      </c>
      <c r="B165" s="9">
        <v>0</v>
      </c>
    </row>
    <row r="166" spans="1:11" ht="15" thickBot="1">
      <c r="A166" s="8" t="s">
        <v>59</v>
      </c>
      <c r="B166" s="9">
        <v>10705591</v>
      </c>
    </row>
    <row r="167" spans="1:11" ht="15" thickBot="1">
      <c r="A167" s="8" t="s">
        <v>60</v>
      </c>
      <c r="B167" s="9">
        <v>10705591</v>
      </c>
    </row>
    <row r="168" spans="1:11" ht="15" thickBot="1">
      <c r="A168" s="8" t="s">
        <v>61</v>
      </c>
      <c r="B168" s="9">
        <v>0</v>
      </c>
    </row>
    <row r="169" spans="1:11" ht="15" thickBot="1">
      <c r="A169" s="8" t="s">
        <v>62</v>
      </c>
      <c r="B169" s="9"/>
    </row>
    <row r="170" spans="1:11" ht="15" thickBot="1">
      <c r="A170" s="8" t="s">
        <v>63</v>
      </c>
      <c r="B170" s="9"/>
    </row>
    <row r="171" spans="1:11" ht="15" thickBot="1">
      <c r="A171" s="8" t="s">
        <v>64</v>
      </c>
      <c r="B171" s="9">
        <v>0</v>
      </c>
    </row>
    <row r="173" spans="1:11">
      <c r="A173" s="10" t="s">
        <v>65</v>
      </c>
    </row>
    <row r="175" spans="1:11">
      <c r="A175" s="11" t="s">
        <v>66</v>
      </c>
    </row>
    <row r="176" spans="1:11">
      <c r="A176" s="11" t="s">
        <v>67</v>
      </c>
    </row>
    <row r="179" spans="1:13" ht="18">
      <c r="A179" s="1"/>
    </row>
    <row r="180" spans="1:13">
      <c r="A180" s="2"/>
    </row>
    <row r="183" spans="1:13" ht="18">
      <c r="A183" s="3" t="s">
        <v>14</v>
      </c>
      <c r="B183" s="4">
        <v>8346794</v>
      </c>
      <c r="C183" s="3" t="s">
        <v>15</v>
      </c>
      <c r="D183" s="4">
        <v>6</v>
      </c>
      <c r="E183" s="3" t="s">
        <v>16</v>
      </c>
      <c r="F183" s="4">
        <v>5</v>
      </c>
      <c r="G183" s="3" t="s">
        <v>17</v>
      </c>
      <c r="H183" s="4">
        <v>6</v>
      </c>
      <c r="I183" s="3" t="s">
        <v>18</v>
      </c>
      <c r="J183" s="4">
        <v>0</v>
      </c>
      <c r="K183" s="3" t="s">
        <v>19</v>
      </c>
      <c r="L183" s="4" t="s">
        <v>146</v>
      </c>
    </row>
    <row r="184" spans="1:13" ht="18.600000000000001" thickBot="1">
      <c r="A184" s="1"/>
    </row>
    <row r="185" spans="1:13" ht="15" thickBot="1">
      <c r="A185" s="5" t="s">
        <v>21</v>
      </c>
      <c r="B185" s="5" t="str">
        <f>B201</f>
        <v>non-used stairs</v>
      </c>
      <c r="C185" s="5" t="str">
        <f t="shared" ref="C185:F185" si="31">C201</f>
        <v>non-used positions_a2</v>
      </c>
      <c r="D185" s="5" t="str">
        <f t="shared" si="31"/>
        <v>non-used positions_a4</v>
      </c>
      <c r="E185" s="5" t="str">
        <f t="shared" si="31"/>
        <v>non-used positions_a5</v>
      </c>
      <c r="F185" s="5" t="str">
        <f t="shared" si="31"/>
        <v>non-used positions_a6</v>
      </c>
      <c r="G185" s="5" t="s">
        <v>147</v>
      </c>
      <c r="I185" t="str">
        <f>B185</f>
        <v>non-used stairs</v>
      </c>
      <c r="J185" t="str">
        <f>C185</f>
        <v>non-used positions_a2</v>
      </c>
      <c r="K185" t="str">
        <f>E185</f>
        <v>non-used positions_a5</v>
      </c>
      <c r="L185" t="str">
        <f t="shared" ref="L185:M185" si="32">F185</f>
        <v>non-used positions_a6</v>
      </c>
      <c r="M185" t="str">
        <f t="shared" si="32"/>
        <v>Y(A6)</v>
      </c>
    </row>
    <row r="186" spans="1:13" ht="15" thickBot="1">
      <c r="A186" s="5" t="s">
        <v>29</v>
      </c>
      <c r="B186" s="6">
        <v>4</v>
      </c>
      <c r="C186" s="6">
        <v>3</v>
      </c>
      <c r="D186" s="6">
        <v>6</v>
      </c>
      <c r="E186" s="6">
        <v>4</v>
      </c>
      <c r="F186" s="6">
        <v>1</v>
      </c>
      <c r="G186" s="6">
        <v>2204336</v>
      </c>
      <c r="I186">
        <f t="shared" ref="I186:I191" si="33">B186</f>
        <v>4</v>
      </c>
      <c r="J186">
        <f t="shared" ref="J186:J191" si="34">C186</f>
        <v>3</v>
      </c>
      <c r="K186">
        <f t="shared" ref="K186:K191" si="35">E186</f>
        <v>4</v>
      </c>
      <c r="L186">
        <f t="shared" ref="L186:L191" si="36">F186</f>
        <v>1</v>
      </c>
      <c r="M186">
        <f t="shared" ref="M186:M191" si="37">G186</f>
        <v>2204336</v>
      </c>
    </row>
    <row r="187" spans="1:13" ht="15" thickBot="1">
      <c r="A187" s="5" t="s">
        <v>30</v>
      </c>
      <c r="B187" s="6">
        <v>2</v>
      </c>
      <c r="C187" s="6">
        <v>1</v>
      </c>
      <c r="D187" s="6">
        <v>1</v>
      </c>
      <c r="E187" s="6">
        <v>1</v>
      </c>
      <c r="F187" s="6">
        <v>1</v>
      </c>
      <c r="G187" s="6">
        <v>421066</v>
      </c>
      <c r="I187">
        <f t="shared" si="33"/>
        <v>2</v>
      </c>
      <c r="J187">
        <f t="shared" si="34"/>
        <v>1</v>
      </c>
      <c r="K187">
        <f t="shared" si="35"/>
        <v>1</v>
      </c>
      <c r="L187">
        <f t="shared" si="36"/>
        <v>1</v>
      </c>
      <c r="M187">
        <f t="shared" si="37"/>
        <v>421066</v>
      </c>
    </row>
    <row r="188" spans="1:13" ht="15" thickBot="1">
      <c r="A188" s="5" t="s">
        <v>31</v>
      </c>
      <c r="B188" s="6">
        <v>1</v>
      </c>
      <c r="C188" s="6">
        <v>1</v>
      </c>
      <c r="D188" s="6">
        <v>1</v>
      </c>
      <c r="E188" s="6">
        <v>1</v>
      </c>
      <c r="F188" s="6">
        <v>1</v>
      </c>
      <c r="G188" s="6">
        <v>2200182</v>
      </c>
      <c r="I188">
        <f t="shared" si="33"/>
        <v>1</v>
      </c>
      <c r="J188">
        <f t="shared" si="34"/>
        <v>1</v>
      </c>
      <c r="K188">
        <f t="shared" si="35"/>
        <v>1</v>
      </c>
      <c r="L188">
        <f t="shared" si="36"/>
        <v>1</v>
      </c>
      <c r="M188">
        <f t="shared" si="37"/>
        <v>2200182</v>
      </c>
    </row>
    <row r="189" spans="1:13" ht="15" thickBot="1">
      <c r="A189" s="5" t="s">
        <v>32</v>
      </c>
      <c r="B189" s="6">
        <v>6</v>
      </c>
      <c r="C189" s="6">
        <v>3</v>
      </c>
      <c r="D189" s="6">
        <v>5</v>
      </c>
      <c r="E189" s="6">
        <v>4</v>
      </c>
      <c r="F189" s="6">
        <v>5</v>
      </c>
      <c r="G189" s="6">
        <v>1871753</v>
      </c>
      <c r="I189">
        <f t="shared" si="33"/>
        <v>6</v>
      </c>
      <c r="J189">
        <f t="shared" si="34"/>
        <v>3</v>
      </c>
      <c r="K189">
        <f t="shared" si="35"/>
        <v>4</v>
      </c>
      <c r="L189">
        <f t="shared" si="36"/>
        <v>5</v>
      </c>
      <c r="M189">
        <f t="shared" si="37"/>
        <v>1871753</v>
      </c>
    </row>
    <row r="190" spans="1:13" ht="15" thickBot="1">
      <c r="A190" s="5" t="s">
        <v>33</v>
      </c>
      <c r="B190" s="6">
        <v>5</v>
      </c>
      <c r="C190" s="6">
        <v>3</v>
      </c>
      <c r="D190" s="6">
        <v>1</v>
      </c>
      <c r="E190" s="6">
        <v>4</v>
      </c>
      <c r="F190" s="6">
        <v>5</v>
      </c>
      <c r="G190" s="6">
        <v>1803891</v>
      </c>
      <c r="I190">
        <f t="shared" si="33"/>
        <v>5</v>
      </c>
      <c r="J190">
        <f t="shared" si="34"/>
        <v>3</v>
      </c>
      <c r="K190">
        <f t="shared" si="35"/>
        <v>4</v>
      </c>
      <c r="L190">
        <f t="shared" si="36"/>
        <v>5</v>
      </c>
      <c r="M190">
        <f t="shared" si="37"/>
        <v>1803891</v>
      </c>
    </row>
    <row r="191" spans="1:13" ht="15" thickBot="1">
      <c r="A191" s="5" t="s">
        <v>34</v>
      </c>
      <c r="B191" s="6">
        <v>2</v>
      </c>
      <c r="C191" s="6">
        <v>3</v>
      </c>
      <c r="D191" s="6">
        <v>1</v>
      </c>
      <c r="E191" s="6">
        <v>1</v>
      </c>
      <c r="F191" s="6">
        <v>1</v>
      </c>
      <c r="G191" s="6">
        <v>2204363</v>
      </c>
      <c r="I191">
        <f t="shared" si="33"/>
        <v>2</v>
      </c>
      <c r="J191">
        <f t="shared" si="34"/>
        <v>3</v>
      </c>
      <c r="K191">
        <f t="shared" si="35"/>
        <v>1</v>
      </c>
      <c r="L191">
        <f t="shared" si="36"/>
        <v>1</v>
      </c>
      <c r="M191">
        <f t="shared" si="37"/>
        <v>2204363</v>
      </c>
    </row>
    <row r="192" spans="1:13" ht="18.600000000000001" thickBot="1">
      <c r="A192" s="1"/>
    </row>
    <row r="193" spans="1:6" ht="15" thickBot="1">
      <c r="A193" s="5" t="s">
        <v>35</v>
      </c>
      <c r="B193" s="5" t="s">
        <v>22</v>
      </c>
      <c r="C193" s="5" t="s">
        <v>23</v>
      </c>
      <c r="D193" s="5" t="s">
        <v>24</v>
      </c>
      <c r="E193" s="5" t="s">
        <v>25</v>
      </c>
      <c r="F193" s="5" t="s">
        <v>26</v>
      </c>
    </row>
    <row r="194" spans="1:6" ht="15" thickBot="1">
      <c r="A194" s="5" t="s">
        <v>36</v>
      </c>
      <c r="B194" s="6" t="s">
        <v>148</v>
      </c>
      <c r="C194" s="6" t="s">
        <v>136</v>
      </c>
      <c r="D194" s="6" t="s">
        <v>149</v>
      </c>
      <c r="E194" s="6" t="s">
        <v>136</v>
      </c>
      <c r="F194" s="6" t="s">
        <v>136</v>
      </c>
    </row>
    <row r="195" spans="1:6" ht="15" thickBot="1">
      <c r="A195" s="5" t="s">
        <v>42</v>
      </c>
      <c r="B195" s="6" t="s">
        <v>150</v>
      </c>
      <c r="C195" s="6" t="s">
        <v>136</v>
      </c>
      <c r="D195" s="6" t="s">
        <v>149</v>
      </c>
      <c r="E195" s="6" t="s">
        <v>136</v>
      </c>
      <c r="F195" s="6" t="s">
        <v>136</v>
      </c>
    </row>
    <row r="196" spans="1:6" ht="15" thickBot="1">
      <c r="A196" s="5" t="s">
        <v>45</v>
      </c>
      <c r="B196" s="6" t="s">
        <v>151</v>
      </c>
      <c r="C196" s="6" t="s">
        <v>136</v>
      </c>
      <c r="D196" s="6" t="s">
        <v>149</v>
      </c>
      <c r="E196" s="6" t="s">
        <v>136</v>
      </c>
      <c r="F196" s="6" t="s">
        <v>136</v>
      </c>
    </row>
    <row r="197" spans="1:6" ht="15" thickBot="1">
      <c r="A197" s="5" t="s">
        <v>46</v>
      </c>
      <c r="B197" s="6" t="s">
        <v>151</v>
      </c>
      <c r="C197" s="6" t="s">
        <v>136</v>
      </c>
      <c r="D197" s="6" t="s">
        <v>149</v>
      </c>
      <c r="E197" s="6" t="s">
        <v>136</v>
      </c>
      <c r="F197" s="6" t="s">
        <v>136</v>
      </c>
    </row>
    <row r="198" spans="1:6" ht="15" thickBot="1">
      <c r="A198" s="5" t="s">
        <v>47</v>
      </c>
      <c r="B198" s="6" t="s">
        <v>152</v>
      </c>
      <c r="C198" s="6" t="s">
        <v>136</v>
      </c>
      <c r="D198" s="6" t="s">
        <v>149</v>
      </c>
      <c r="E198" s="6" t="s">
        <v>136</v>
      </c>
      <c r="F198" s="6" t="s">
        <v>136</v>
      </c>
    </row>
    <row r="199" spans="1:6" ht="15" thickBot="1">
      <c r="A199" s="5" t="s">
        <v>48</v>
      </c>
      <c r="B199" s="6" t="s">
        <v>152</v>
      </c>
      <c r="C199" s="6" t="s">
        <v>136</v>
      </c>
      <c r="D199" s="6" t="s">
        <v>149</v>
      </c>
      <c r="E199" s="6" t="s">
        <v>136</v>
      </c>
      <c r="F199" s="6" t="s">
        <v>136</v>
      </c>
    </row>
    <row r="200" spans="1:6" ht="18.600000000000001" thickBot="1">
      <c r="A200" s="1"/>
    </row>
    <row r="201" spans="1:6" ht="15" thickBot="1">
      <c r="A201" s="5" t="s">
        <v>49</v>
      </c>
      <c r="B201" s="5" t="str">
        <f>J132</f>
        <v>non-used stairs</v>
      </c>
      <c r="C201" s="5" t="str">
        <f t="shared" ref="C201:F201" si="38">K132</f>
        <v>non-used positions_a2</v>
      </c>
      <c r="D201" s="5" t="str">
        <f t="shared" si="38"/>
        <v>non-used positions_a4</v>
      </c>
      <c r="E201" s="5" t="str">
        <f t="shared" si="38"/>
        <v>non-used positions_a5</v>
      </c>
      <c r="F201" s="5" t="str">
        <f t="shared" si="38"/>
        <v>non-used positions_a6</v>
      </c>
    </row>
    <row r="202" spans="1:6" ht="15" thickBot="1">
      <c r="A202" s="5" t="s">
        <v>36</v>
      </c>
      <c r="B202" s="6">
        <v>2528424.4</v>
      </c>
      <c r="C202" s="6">
        <v>0</v>
      </c>
      <c r="D202" s="19">
        <v>267262.2</v>
      </c>
      <c r="E202" s="6">
        <v>0</v>
      </c>
      <c r="F202" s="6">
        <v>0</v>
      </c>
    </row>
    <row r="203" spans="1:6" ht="15" thickBot="1">
      <c r="A203" s="5" t="s">
        <v>42</v>
      </c>
      <c r="B203" s="6">
        <v>1399167.9</v>
      </c>
      <c r="C203" s="6">
        <v>0</v>
      </c>
      <c r="D203" s="6">
        <v>267262.2</v>
      </c>
      <c r="E203" s="6">
        <v>0</v>
      </c>
      <c r="F203" s="6">
        <v>0</v>
      </c>
    </row>
    <row r="204" spans="1:6" ht="15" thickBot="1">
      <c r="A204" s="5" t="s">
        <v>45</v>
      </c>
      <c r="B204" s="6">
        <v>1399155.2</v>
      </c>
      <c r="C204" s="6">
        <v>0</v>
      </c>
      <c r="D204" s="6">
        <v>267262.2</v>
      </c>
      <c r="E204" s="6">
        <v>0</v>
      </c>
      <c r="F204" s="6">
        <v>0</v>
      </c>
    </row>
    <row r="205" spans="1:6" ht="15" thickBot="1">
      <c r="A205" s="5" t="s">
        <v>46</v>
      </c>
      <c r="B205" s="6">
        <v>1399155.2</v>
      </c>
      <c r="C205" s="6">
        <v>0</v>
      </c>
      <c r="D205" s="6">
        <v>267262.2</v>
      </c>
      <c r="E205" s="6">
        <v>0</v>
      </c>
      <c r="F205" s="6">
        <v>0</v>
      </c>
    </row>
    <row r="206" spans="1:6" ht="15" thickBot="1">
      <c r="A206" s="5" t="s">
        <v>47</v>
      </c>
      <c r="B206" s="6">
        <v>1188051.2</v>
      </c>
      <c r="C206" s="6">
        <v>0</v>
      </c>
      <c r="D206" s="6">
        <v>267262.2</v>
      </c>
      <c r="E206" s="6">
        <v>0</v>
      </c>
      <c r="F206" s="6">
        <v>0</v>
      </c>
    </row>
    <row r="207" spans="1:6" ht="15" thickBot="1">
      <c r="A207" s="5" t="s">
        <v>48</v>
      </c>
      <c r="B207" s="6">
        <v>1188051.2</v>
      </c>
      <c r="C207" s="6">
        <v>0</v>
      </c>
      <c r="D207" s="6">
        <v>267262.2</v>
      </c>
      <c r="E207" s="6">
        <v>0</v>
      </c>
      <c r="F207" s="6">
        <v>0</v>
      </c>
    </row>
    <row r="208" spans="1:6" ht="18.600000000000001" thickBot="1">
      <c r="A208" s="1"/>
    </row>
    <row r="209" spans="1:10" ht="15" thickBot="1">
      <c r="A209" s="5" t="s">
        <v>50</v>
      </c>
      <c r="B209" s="5" t="s">
        <v>22</v>
      </c>
      <c r="C209" s="5" t="s">
        <v>23</v>
      </c>
      <c r="D209" s="5" t="s">
        <v>24</v>
      </c>
      <c r="E209" s="5" t="s">
        <v>25</v>
      </c>
      <c r="F209" s="5" t="s">
        <v>26</v>
      </c>
      <c r="G209" s="5" t="s">
        <v>51</v>
      </c>
      <c r="H209" s="5" t="s">
        <v>52</v>
      </c>
      <c r="I209" s="5" t="s">
        <v>53</v>
      </c>
      <c r="J209" s="5" t="s">
        <v>54</v>
      </c>
    </row>
    <row r="210" spans="1:10" ht="15" thickBot="1">
      <c r="A210" s="5" t="s">
        <v>29</v>
      </c>
      <c r="B210" s="6">
        <v>1399155.2</v>
      </c>
      <c r="C210" s="6">
        <v>0</v>
      </c>
      <c r="D210" s="6">
        <v>267262.2</v>
      </c>
      <c r="E210" s="6">
        <v>0</v>
      </c>
      <c r="F210" s="6">
        <v>0</v>
      </c>
      <c r="G210" s="6">
        <v>1666417.4</v>
      </c>
      <c r="H210" s="6">
        <v>2204336</v>
      </c>
      <c r="I210" s="6">
        <v>537918.6</v>
      </c>
      <c r="J210" s="6">
        <v>24.4</v>
      </c>
    </row>
    <row r="211" spans="1:10" ht="15" thickBot="1">
      <c r="A211" s="5" t="s">
        <v>30</v>
      </c>
      <c r="B211" s="6">
        <v>1399167.9</v>
      </c>
      <c r="C211" s="6">
        <v>0</v>
      </c>
      <c r="D211" s="6">
        <v>267262.2</v>
      </c>
      <c r="E211" s="6">
        <v>0</v>
      </c>
      <c r="F211" s="6">
        <v>0</v>
      </c>
      <c r="G211" s="6">
        <v>1666430.1</v>
      </c>
      <c r="H211" s="6">
        <v>421066</v>
      </c>
      <c r="I211" s="6">
        <v>-1245364.1000000001</v>
      </c>
      <c r="J211" s="6">
        <v>-295.76</v>
      </c>
    </row>
    <row r="212" spans="1:10" ht="15" thickBot="1">
      <c r="A212" s="5" t="s">
        <v>31</v>
      </c>
      <c r="B212" s="6">
        <v>2528424.4</v>
      </c>
      <c r="C212" s="6">
        <v>0</v>
      </c>
      <c r="D212" s="6">
        <v>267262.2</v>
      </c>
      <c r="E212" s="6">
        <v>0</v>
      </c>
      <c r="F212" s="6">
        <v>0</v>
      </c>
      <c r="G212" s="6">
        <v>2795686.5</v>
      </c>
      <c r="H212" s="6">
        <v>2200182</v>
      </c>
      <c r="I212" s="6">
        <v>-595504.5</v>
      </c>
      <c r="J212" s="6">
        <v>-27.07</v>
      </c>
    </row>
    <row r="213" spans="1:10" ht="15" thickBot="1">
      <c r="A213" s="5" t="s">
        <v>32</v>
      </c>
      <c r="B213" s="6">
        <v>1188051.2</v>
      </c>
      <c r="C213" s="6">
        <v>0</v>
      </c>
      <c r="D213" s="6">
        <v>267262.2</v>
      </c>
      <c r="E213" s="6">
        <v>0</v>
      </c>
      <c r="F213" s="6">
        <v>0</v>
      </c>
      <c r="G213" s="6">
        <v>1455313.4</v>
      </c>
      <c r="H213" s="6">
        <v>1871753</v>
      </c>
      <c r="I213" s="6">
        <v>416439.6</v>
      </c>
      <c r="J213" s="6">
        <v>22.25</v>
      </c>
    </row>
    <row r="214" spans="1:10" ht="15" thickBot="1">
      <c r="A214" s="5" t="s">
        <v>33</v>
      </c>
      <c r="B214" s="6">
        <v>1188051.2</v>
      </c>
      <c r="C214" s="6">
        <v>0</v>
      </c>
      <c r="D214" s="6">
        <v>267262.2</v>
      </c>
      <c r="E214" s="6">
        <v>0</v>
      </c>
      <c r="F214" s="6">
        <v>0</v>
      </c>
      <c r="G214" s="6">
        <v>1455313.4</v>
      </c>
      <c r="H214" s="6">
        <v>1803891</v>
      </c>
      <c r="I214" s="6">
        <v>348577.6</v>
      </c>
      <c r="J214" s="6">
        <v>19.32</v>
      </c>
    </row>
    <row r="215" spans="1:10" ht="15" thickBot="1">
      <c r="A215" s="5" t="s">
        <v>34</v>
      </c>
      <c r="B215" s="6">
        <v>1399167.9</v>
      </c>
      <c r="C215" s="6">
        <v>0</v>
      </c>
      <c r="D215" s="6">
        <v>267262.2</v>
      </c>
      <c r="E215" s="6">
        <v>0</v>
      </c>
      <c r="F215" s="6">
        <v>0</v>
      </c>
      <c r="G215" s="6">
        <v>1666430.1</v>
      </c>
      <c r="H215" s="6">
        <v>2204363</v>
      </c>
      <c r="I215" s="6">
        <v>537932.9</v>
      </c>
      <c r="J215" s="6">
        <v>24.4</v>
      </c>
    </row>
    <row r="216" spans="1:10" ht="15" thickBot="1"/>
    <row r="217" spans="1:10" ht="58.2" thickBot="1">
      <c r="A217" s="8" t="s">
        <v>57</v>
      </c>
      <c r="B217" s="9">
        <v>2795686.6</v>
      </c>
      <c r="C217" s="17">
        <v>2222222</v>
      </c>
      <c r="D217" s="18">
        <f>B217/C217</f>
        <v>1.2580590958059097</v>
      </c>
      <c r="E217" s="2" t="s">
        <v>154</v>
      </c>
      <c r="F217" s="20" t="s">
        <v>172</v>
      </c>
    </row>
    <row r="218" spans="1:10" ht="15" thickBot="1">
      <c r="A218" s="8" t="s">
        <v>58</v>
      </c>
      <c r="B218" s="9">
        <v>1455313.4</v>
      </c>
    </row>
    <row r="219" spans="1:10" ht="15" thickBot="1">
      <c r="A219" s="8" t="s">
        <v>59</v>
      </c>
      <c r="B219" s="9">
        <v>10705590.9</v>
      </c>
    </row>
    <row r="220" spans="1:10" ht="15" thickBot="1">
      <c r="A220" s="8" t="s">
        <v>60</v>
      </c>
      <c r="B220" s="9">
        <v>10705591</v>
      </c>
    </row>
    <row r="221" spans="1:10" ht="15" thickBot="1">
      <c r="A221" s="8" t="s">
        <v>61</v>
      </c>
      <c r="B221" s="9">
        <v>-0.1</v>
      </c>
    </row>
    <row r="222" spans="1:10" ht="15" thickBot="1">
      <c r="A222" s="8" t="s">
        <v>62</v>
      </c>
      <c r="B222" s="9"/>
    </row>
    <row r="223" spans="1:10" ht="15" thickBot="1">
      <c r="A223" s="8" t="s">
        <v>63</v>
      </c>
      <c r="B223" s="9"/>
    </row>
    <row r="224" spans="1:10" ht="15" thickBot="1">
      <c r="A224" s="8" t="s">
        <v>64</v>
      </c>
      <c r="B224" s="9">
        <v>0</v>
      </c>
    </row>
    <row r="226" spans="1:12">
      <c r="A226" s="10" t="s">
        <v>65</v>
      </c>
    </row>
    <row r="228" spans="1:12">
      <c r="A228" s="11" t="s">
        <v>66</v>
      </c>
    </row>
    <row r="229" spans="1:12">
      <c r="A229" s="11" t="s">
        <v>153</v>
      </c>
    </row>
    <row r="232" spans="1:12" ht="18">
      <c r="A232" s="1"/>
    </row>
    <row r="233" spans="1:12">
      <c r="A233" s="2"/>
    </row>
    <row r="236" spans="1:12" ht="18">
      <c r="A236" s="3" t="s">
        <v>14</v>
      </c>
      <c r="B236" s="4">
        <v>4760615</v>
      </c>
      <c r="C236" s="3" t="s">
        <v>15</v>
      </c>
      <c r="D236" s="4">
        <v>6</v>
      </c>
      <c r="E236" s="3" t="s">
        <v>16</v>
      </c>
      <c r="F236" s="4">
        <v>4</v>
      </c>
      <c r="G236" s="3" t="s">
        <v>17</v>
      </c>
      <c r="H236" s="4">
        <v>6</v>
      </c>
      <c r="I236" s="3" t="s">
        <v>18</v>
      </c>
      <c r="J236" s="4">
        <v>0</v>
      </c>
      <c r="K236" s="3" t="s">
        <v>19</v>
      </c>
      <c r="L236" s="4" t="s">
        <v>155</v>
      </c>
    </row>
    <row r="237" spans="1:12" ht="18.600000000000001" thickBot="1">
      <c r="A237" s="1"/>
    </row>
    <row r="238" spans="1:12" ht="15" thickBot="1">
      <c r="A238" s="5" t="s">
        <v>21</v>
      </c>
      <c r="B238" s="5" t="str">
        <f>B254</f>
        <v>non-used stairs</v>
      </c>
      <c r="C238" s="5" t="str">
        <f t="shared" ref="C238:E238" si="39">C254</f>
        <v>non-used positions_a2</v>
      </c>
      <c r="D238" s="5" t="str">
        <f t="shared" si="39"/>
        <v>non-used positions_a5</v>
      </c>
      <c r="E238" s="5" t="str">
        <f t="shared" si="39"/>
        <v>non-used positions_a6</v>
      </c>
      <c r="F238" s="5" t="s">
        <v>156</v>
      </c>
      <c r="H238" t="str">
        <f>B238</f>
        <v>non-used stairs</v>
      </c>
      <c r="I238" t="str">
        <f t="shared" ref="I238" si="40">C238</f>
        <v>non-used positions_a2</v>
      </c>
      <c r="J238" t="str">
        <f t="shared" ref="J238" si="41">D238</f>
        <v>non-used positions_a5</v>
      </c>
      <c r="K238" t="str">
        <f>F238</f>
        <v>Y(A5)</v>
      </c>
    </row>
    <row r="239" spans="1:12" ht="15" thickBot="1">
      <c r="A239" s="5" t="s">
        <v>29</v>
      </c>
      <c r="B239" s="6">
        <v>4</v>
      </c>
      <c r="C239" s="6">
        <v>3</v>
      </c>
      <c r="D239" s="6">
        <v>4</v>
      </c>
      <c r="E239" s="6">
        <v>1</v>
      </c>
      <c r="F239" s="6">
        <v>2204336</v>
      </c>
      <c r="H239">
        <f>B239</f>
        <v>4</v>
      </c>
      <c r="I239">
        <f t="shared" ref="I239:I244" si="42">C239</f>
        <v>3</v>
      </c>
      <c r="J239">
        <f t="shared" ref="J239:J244" si="43">D239</f>
        <v>4</v>
      </c>
      <c r="K239">
        <f>F239</f>
        <v>2204336</v>
      </c>
    </row>
    <row r="240" spans="1:12" ht="15" thickBot="1">
      <c r="A240" s="5" t="s">
        <v>30</v>
      </c>
      <c r="B240" s="6">
        <v>2</v>
      </c>
      <c r="C240" s="6">
        <v>1</v>
      </c>
      <c r="D240" s="6">
        <v>1</v>
      </c>
      <c r="E240" s="6">
        <v>1</v>
      </c>
      <c r="F240" s="6">
        <v>421066</v>
      </c>
      <c r="H240">
        <f t="shared" ref="H240:H244" si="44">B240</f>
        <v>2</v>
      </c>
      <c r="I240">
        <f t="shared" si="42"/>
        <v>1</v>
      </c>
      <c r="J240">
        <f t="shared" si="43"/>
        <v>1</v>
      </c>
      <c r="K240">
        <f t="shared" ref="K240:K244" si="45">F240</f>
        <v>421066</v>
      </c>
    </row>
    <row r="241" spans="1:11" ht="15" thickBot="1">
      <c r="A241" s="5" t="s">
        <v>31</v>
      </c>
      <c r="B241" s="6">
        <v>1</v>
      </c>
      <c r="C241" s="6">
        <v>1</v>
      </c>
      <c r="D241" s="6">
        <v>1</v>
      </c>
      <c r="E241" s="6">
        <v>1</v>
      </c>
      <c r="F241" s="6">
        <v>2200182</v>
      </c>
      <c r="H241">
        <f t="shared" si="44"/>
        <v>1</v>
      </c>
      <c r="I241">
        <f t="shared" si="42"/>
        <v>1</v>
      </c>
      <c r="J241">
        <f t="shared" si="43"/>
        <v>1</v>
      </c>
      <c r="K241">
        <f t="shared" si="45"/>
        <v>2200182</v>
      </c>
    </row>
    <row r="242" spans="1:11" ht="15" thickBot="1">
      <c r="A242" s="5" t="s">
        <v>32</v>
      </c>
      <c r="B242" s="6">
        <v>6</v>
      </c>
      <c r="C242" s="6">
        <v>3</v>
      </c>
      <c r="D242" s="6">
        <v>4</v>
      </c>
      <c r="E242" s="6">
        <v>5</v>
      </c>
      <c r="F242" s="6">
        <v>1871753</v>
      </c>
      <c r="H242">
        <f t="shared" si="44"/>
        <v>6</v>
      </c>
      <c r="I242">
        <f t="shared" si="42"/>
        <v>3</v>
      </c>
      <c r="J242">
        <f t="shared" si="43"/>
        <v>4</v>
      </c>
      <c r="K242">
        <f t="shared" si="45"/>
        <v>1871753</v>
      </c>
    </row>
    <row r="243" spans="1:11" ht="15" thickBot="1">
      <c r="A243" s="5" t="s">
        <v>33</v>
      </c>
      <c r="B243" s="6">
        <v>5</v>
      </c>
      <c r="C243" s="6">
        <v>3</v>
      </c>
      <c r="D243" s="6">
        <v>4</v>
      </c>
      <c r="E243" s="6">
        <v>5</v>
      </c>
      <c r="F243" s="6">
        <v>1803891</v>
      </c>
      <c r="H243">
        <f t="shared" si="44"/>
        <v>5</v>
      </c>
      <c r="I243">
        <f t="shared" si="42"/>
        <v>3</v>
      </c>
      <c r="J243">
        <f t="shared" si="43"/>
        <v>4</v>
      </c>
      <c r="K243">
        <f t="shared" si="45"/>
        <v>1803891</v>
      </c>
    </row>
    <row r="244" spans="1:11" ht="15" thickBot="1">
      <c r="A244" s="5" t="s">
        <v>34</v>
      </c>
      <c r="B244" s="6">
        <v>2</v>
      </c>
      <c r="C244" s="6">
        <v>3</v>
      </c>
      <c r="D244" s="6">
        <v>1</v>
      </c>
      <c r="E244" s="6">
        <v>1</v>
      </c>
      <c r="F244" s="6">
        <v>2204363</v>
      </c>
      <c r="H244">
        <f t="shared" si="44"/>
        <v>2</v>
      </c>
      <c r="I244">
        <f t="shared" si="42"/>
        <v>3</v>
      </c>
      <c r="J244">
        <f t="shared" si="43"/>
        <v>1</v>
      </c>
      <c r="K244">
        <f t="shared" si="45"/>
        <v>2204363</v>
      </c>
    </row>
    <row r="245" spans="1:11" ht="18.600000000000001" thickBot="1">
      <c r="A245" s="1"/>
    </row>
    <row r="246" spans="1:11" ht="15" thickBot="1">
      <c r="A246" s="5" t="s">
        <v>35</v>
      </c>
      <c r="B246" s="5" t="s">
        <v>22</v>
      </c>
      <c r="C246" s="5" t="s">
        <v>23</v>
      </c>
      <c r="D246" s="5" t="s">
        <v>24</v>
      </c>
      <c r="E246" s="5" t="s">
        <v>25</v>
      </c>
    </row>
    <row r="247" spans="1:11" ht="15" thickBot="1">
      <c r="A247" s="5" t="s">
        <v>36</v>
      </c>
      <c r="B247" s="6" t="s">
        <v>148</v>
      </c>
      <c r="C247" s="6" t="s">
        <v>136</v>
      </c>
      <c r="D247" s="6" t="s">
        <v>136</v>
      </c>
      <c r="E247" s="6" t="s">
        <v>149</v>
      </c>
    </row>
    <row r="248" spans="1:11" ht="15" thickBot="1">
      <c r="A248" s="5" t="s">
        <v>42</v>
      </c>
      <c r="B248" s="6" t="s">
        <v>150</v>
      </c>
      <c r="C248" s="6" t="s">
        <v>136</v>
      </c>
      <c r="D248" s="6" t="s">
        <v>136</v>
      </c>
      <c r="E248" s="6" t="s">
        <v>149</v>
      </c>
    </row>
    <row r="249" spans="1:11" ht="15" thickBot="1">
      <c r="A249" s="5" t="s">
        <v>45</v>
      </c>
      <c r="B249" s="6" t="s">
        <v>151</v>
      </c>
      <c r="C249" s="6" t="s">
        <v>136</v>
      </c>
      <c r="D249" s="6" t="s">
        <v>136</v>
      </c>
      <c r="E249" s="6" t="s">
        <v>149</v>
      </c>
    </row>
    <row r="250" spans="1:11" ht="15" thickBot="1">
      <c r="A250" s="5" t="s">
        <v>46</v>
      </c>
      <c r="B250" s="6" t="s">
        <v>151</v>
      </c>
      <c r="C250" s="6" t="s">
        <v>136</v>
      </c>
      <c r="D250" s="6" t="s">
        <v>136</v>
      </c>
      <c r="E250" s="6" t="s">
        <v>149</v>
      </c>
    </row>
    <row r="251" spans="1:11" ht="15" thickBot="1">
      <c r="A251" s="5" t="s">
        <v>47</v>
      </c>
      <c r="B251" s="6" t="s">
        <v>152</v>
      </c>
      <c r="C251" s="6" t="s">
        <v>136</v>
      </c>
      <c r="D251" s="6" t="s">
        <v>136</v>
      </c>
      <c r="E251" s="6" t="s">
        <v>149</v>
      </c>
    </row>
    <row r="252" spans="1:11" ht="15" thickBot="1">
      <c r="A252" s="5" t="s">
        <v>48</v>
      </c>
      <c r="B252" s="6" t="s">
        <v>152</v>
      </c>
      <c r="C252" s="6" t="s">
        <v>136</v>
      </c>
      <c r="D252" s="6" t="s">
        <v>136</v>
      </c>
      <c r="E252" s="6" t="s">
        <v>136</v>
      </c>
    </row>
    <row r="253" spans="1:11" ht="18.600000000000001" thickBot="1">
      <c r="A253" s="1"/>
    </row>
    <row r="254" spans="1:11" ht="15" thickBot="1">
      <c r="A254" s="5" t="s">
        <v>49</v>
      </c>
      <c r="B254" s="5" t="str">
        <f>I185</f>
        <v>non-used stairs</v>
      </c>
      <c r="C254" s="5" t="str">
        <f t="shared" ref="C254:E254" si="46">J185</f>
        <v>non-used positions_a2</v>
      </c>
      <c r="D254" s="5" t="str">
        <f t="shared" si="46"/>
        <v>non-used positions_a5</v>
      </c>
      <c r="E254" s="5" t="str">
        <f t="shared" si="46"/>
        <v>non-used positions_a6</v>
      </c>
    </row>
    <row r="255" spans="1:11" ht="15" thickBot="1">
      <c r="A255" s="5" t="s">
        <v>36</v>
      </c>
      <c r="B255" s="6">
        <v>2528424.4</v>
      </c>
      <c r="C255" s="6">
        <v>0</v>
      </c>
      <c r="D255" s="6">
        <v>0</v>
      </c>
      <c r="E255" s="19">
        <v>267262.2</v>
      </c>
    </row>
    <row r="256" spans="1:11" ht="15" thickBot="1">
      <c r="A256" s="5" t="s">
        <v>42</v>
      </c>
      <c r="B256" s="6">
        <v>1399167.9</v>
      </c>
      <c r="C256" s="6">
        <v>0</v>
      </c>
      <c r="D256" s="6">
        <v>0</v>
      </c>
      <c r="E256" s="6">
        <v>267262.2</v>
      </c>
    </row>
    <row r="257" spans="1:9" ht="15" thickBot="1">
      <c r="A257" s="5" t="s">
        <v>45</v>
      </c>
      <c r="B257" s="6">
        <v>1399155.2</v>
      </c>
      <c r="C257" s="6">
        <v>0</v>
      </c>
      <c r="D257" s="6">
        <v>0</v>
      </c>
      <c r="E257" s="6">
        <v>267262.2</v>
      </c>
    </row>
    <row r="258" spans="1:9" ht="15" thickBot="1">
      <c r="A258" s="5" t="s">
        <v>46</v>
      </c>
      <c r="B258" s="6">
        <v>1399155.2</v>
      </c>
      <c r="C258" s="6">
        <v>0</v>
      </c>
      <c r="D258" s="6">
        <v>0</v>
      </c>
      <c r="E258" s="6">
        <v>267262.2</v>
      </c>
    </row>
    <row r="259" spans="1:9" ht="15" thickBot="1">
      <c r="A259" s="5" t="s">
        <v>47</v>
      </c>
      <c r="B259" s="6">
        <v>1188051.2</v>
      </c>
      <c r="C259" s="6">
        <v>0</v>
      </c>
      <c r="D259" s="6">
        <v>0</v>
      </c>
      <c r="E259" s="6">
        <v>267262.2</v>
      </c>
    </row>
    <row r="260" spans="1:9" ht="15" thickBot="1">
      <c r="A260" s="5" t="s">
        <v>48</v>
      </c>
      <c r="B260" s="6">
        <v>1188051.2</v>
      </c>
      <c r="C260" s="6">
        <v>0</v>
      </c>
      <c r="D260" s="6">
        <v>0</v>
      </c>
      <c r="E260" s="6">
        <v>0</v>
      </c>
    </row>
    <row r="261" spans="1:9" ht="18.600000000000001" thickBot="1">
      <c r="A261" s="1"/>
    </row>
    <row r="262" spans="1:9" ht="15" thickBot="1">
      <c r="A262" s="5" t="s">
        <v>50</v>
      </c>
      <c r="B262" s="5" t="s">
        <v>22</v>
      </c>
      <c r="C262" s="5" t="s">
        <v>23</v>
      </c>
      <c r="D262" s="5" t="s">
        <v>24</v>
      </c>
      <c r="E262" s="5" t="s">
        <v>25</v>
      </c>
      <c r="F262" s="5" t="s">
        <v>51</v>
      </c>
      <c r="G262" s="5" t="s">
        <v>52</v>
      </c>
      <c r="H262" s="5" t="s">
        <v>53</v>
      </c>
      <c r="I262" s="5" t="s">
        <v>54</v>
      </c>
    </row>
    <row r="263" spans="1:9" ht="15" thickBot="1">
      <c r="A263" s="5" t="s">
        <v>29</v>
      </c>
      <c r="B263" s="6">
        <v>1399155.2</v>
      </c>
      <c r="C263" s="6">
        <v>0</v>
      </c>
      <c r="D263" s="6">
        <v>0</v>
      </c>
      <c r="E263" s="6">
        <v>267262.2</v>
      </c>
      <c r="F263" s="6">
        <v>1666417.4</v>
      </c>
      <c r="G263" s="6">
        <v>2204336</v>
      </c>
      <c r="H263" s="6">
        <v>537918.6</v>
      </c>
      <c r="I263" s="6">
        <v>24.4</v>
      </c>
    </row>
    <row r="264" spans="1:9" ht="15" thickBot="1">
      <c r="A264" s="5" t="s">
        <v>30</v>
      </c>
      <c r="B264" s="6">
        <v>1399167.9</v>
      </c>
      <c r="C264" s="6">
        <v>0</v>
      </c>
      <c r="D264" s="6">
        <v>0</v>
      </c>
      <c r="E264" s="6">
        <v>267262.2</v>
      </c>
      <c r="F264" s="6">
        <v>1666430.1</v>
      </c>
      <c r="G264" s="6">
        <v>421066</v>
      </c>
      <c r="H264" s="6">
        <v>-1245364.1000000001</v>
      </c>
      <c r="I264" s="6">
        <v>-295.76</v>
      </c>
    </row>
    <row r="265" spans="1:9" ht="15" thickBot="1">
      <c r="A265" s="5" t="s">
        <v>31</v>
      </c>
      <c r="B265" s="6">
        <v>2528424.4</v>
      </c>
      <c r="C265" s="6">
        <v>0</v>
      </c>
      <c r="D265" s="6">
        <v>0</v>
      </c>
      <c r="E265" s="6">
        <v>267262.2</v>
      </c>
      <c r="F265" s="6">
        <v>2795686.5</v>
      </c>
      <c r="G265" s="6">
        <v>2200182</v>
      </c>
      <c r="H265" s="6">
        <v>-595504.5</v>
      </c>
      <c r="I265" s="6">
        <v>-27.07</v>
      </c>
    </row>
    <row r="266" spans="1:9" ht="15" thickBot="1">
      <c r="A266" s="5" t="s">
        <v>32</v>
      </c>
      <c r="B266" s="6">
        <v>1188051.2</v>
      </c>
      <c r="C266" s="6">
        <v>0</v>
      </c>
      <c r="D266" s="6">
        <v>0</v>
      </c>
      <c r="E266" s="6">
        <v>267262.2</v>
      </c>
      <c r="F266" s="6">
        <v>1455313.4</v>
      </c>
      <c r="G266" s="6">
        <v>1871753</v>
      </c>
      <c r="H266" s="6">
        <v>416439.6</v>
      </c>
      <c r="I266" s="6">
        <v>22.25</v>
      </c>
    </row>
    <row r="267" spans="1:9" ht="15" thickBot="1">
      <c r="A267" s="5" t="s">
        <v>33</v>
      </c>
      <c r="B267" s="6">
        <v>1188051.2</v>
      </c>
      <c r="C267" s="6">
        <v>0</v>
      </c>
      <c r="D267" s="6">
        <v>0</v>
      </c>
      <c r="E267" s="6">
        <v>267262.2</v>
      </c>
      <c r="F267" s="6">
        <v>1455313.4</v>
      </c>
      <c r="G267" s="6">
        <v>1803891</v>
      </c>
      <c r="H267" s="6">
        <v>348577.6</v>
      </c>
      <c r="I267" s="6">
        <v>19.32</v>
      </c>
    </row>
    <row r="268" spans="1:9" ht="15" thickBot="1">
      <c r="A268" s="5" t="s">
        <v>34</v>
      </c>
      <c r="B268" s="6">
        <v>1399167.9</v>
      </c>
      <c r="C268" s="6">
        <v>0</v>
      </c>
      <c r="D268" s="6">
        <v>0</v>
      </c>
      <c r="E268" s="6">
        <v>267262.2</v>
      </c>
      <c r="F268" s="6">
        <v>1666430.1</v>
      </c>
      <c r="G268" s="6">
        <v>2204363</v>
      </c>
      <c r="H268" s="6">
        <v>537932.9</v>
      </c>
      <c r="I268" s="6">
        <v>24.4</v>
      </c>
    </row>
    <row r="269" spans="1:9" ht="15" thickBot="1"/>
    <row r="270" spans="1:9" ht="58.2" thickBot="1">
      <c r="A270" s="8" t="s">
        <v>57</v>
      </c>
      <c r="B270" s="9">
        <v>2795686.6</v>
      </c>
      <c r="C270" s="17">
        <v>2222222</v>
      </c>
      <c r="D270" s="18">
        <f>B270/C270</f>
        <v>1.2580590958059097</v>
      </c>
      <c r="E270" s="2" t="s">
        <v>140</v>
      </c>
      <c r="F270" s="20" t="s">
        <v>172</v>
      </c>
    </row>
    <row r="271" spans="1:9" ht="15" thickBot="1">
      <c r="A271" s="8" t="s">
        <v>58</v>
      </c>
      <c r="B271" s="9">
        <v>1188051.2</v>
      </c>
    </row>
    <row r="272" spans="1:9" ht="15" thickBot="1">
      <c r="A272" s="8" t="s">
        <v>59</v>
      </c>
      <c r="B272" s="9">
        <v>10705590.9</v>
      </c>
    </row>
    <row r="273" spans="1:2" ht="15" thickBot="1">
      <c r="A273" s="8" t="s">
        <v>60</v>
      </c>
      <c r="B273" s="9">
        <v>10705591</v>
      </c>
    </row>
    <row r="274" spans="1:2" ht="15" thickBot="1">
      <c r="A274" s="8" t="s">
        <v>61</v>
      </c>
      <c r="B274" s="9">
        <v>-0.1</v>
      </c>
    </row>
    <row r="275" spans="1:2" ht="15" thickBot="1">
      <c r="A275" s="8" t="s">
        <v>62</v>
      </c>
      <c r="B275" s="9"/>
    </row>
    <row r="276" spans="1:2" ht="15" thickBot="1">
      <c r="A276" s="8" t="s">
        <v>63</v>
      </c>
      <c r="B276" s="9"/>
    </row>
    <row r="277" spans="1:2" ht="15" thickBot="1">
      <c r="A277" s="8" t="s">
        <v>64</v>
      </c>
      <c r="B277" s="9">
        <v>0</v>
      </c>
    </row>
    <row r="279" spans="1:2">
      <c r="A279" s="10" t="s">
        <v>65</v>
      </c>
    </row>
    <row r="281" spans="1:2">
      <c r="A281" s="11" t="s">
        <v>66</v>
      </c>
    </row>
    <row r="282" spans="1:2">
      <c r="A282" s="11" t="s">
        <v>157</v>
      </c>
    </row>
    <row r="285" spans="1:2" ht="18">
      <c r="A285" s="1"/>
    </row>
    <row r="286" spans="1:2">
      <c r="A286" s="2"/>
    </row>
    <row r="289" spans="1:12" ht="18">
      <c r="A289" s="3" t="s">
        <v>14</v>
      </c>
      <c r="B289" s="4">
        <v>5452511</v>
      </c>
      <c r="C289" s="3" t="s">
        <v>15</v>
      </c>
      <c r="D289" s="4">
        <v>6</v>
      </c>
      <c r="E289" s="3" t="s">
        <v>16</v>
      </c>
      <c r="F289" s="4">
        <v>3</v>
      </c>
      <c r="G289" s="3" t="s">
        <v>17</v>
      </c>
      <c r="H289" s="4">
        <v>6</v>
      </c>
      <c r="I289" s="3" t="s">
        <v>18</v>
      </c>
      <c r="J289" s="4">
        <v>0</v>
      </c>
      <c r="K289" s="3" t="s">
        <v>19</v>
      </c>
      <c r="L289" s="4" t="s">
        <v>158</v>
      </c>
    </row>
    <row r="290" spans="1:12" ht="18.600000000000001" thickBot="1">
      <c r="A290" s="1"/>
    </row>
    <row r="291" spans="1:12" ht="15" thickBot="1">
      <c r="A291" s="5" t="s">
        <v>21</v>
      </c>
      <c r="B291" s="5" t="str">
        <f>B307</f>
        <v>non-used stairs</v>
      </c>
      <c r="C291" s="5" t="str">
        <f t="shared" ref="C291:D291" si="47">C307</f>
        <v>non-used positions_a2</v>
      </c>
      <c r="D291" s="5" t="str">
        <f t="shared" si="47"/>
        <v>non-used positions_a5</v>
      </c>
      <c r="E291" s="5" t="s">
        <v>159</v>
      </c>
      <c r="G291" t="str">
        <f>B291</f>
        <v>non-used stairs</v>
      </c>
      <c r="H291" t="str">
        <f t="shared" ref="H291:H297" si="48">C291</f>
        <v>non-used positions_a2</v>
      </c>
      <c r="I291" t="str">
        <f>E291</f>
        <v>Y(A4)</v>
      </c>
    </row>
    <row r="292" spans="1:12" ht="15" thickBot="1">
      <c r="A292" s="5" t="s">
        <v>29</v>
      </c>
      <c r="B292" s="6">
        <v>4</v>
      </c>
      <c r="C292" s="6">
        <v>3</v>
      </c>
      <c r="D292" s="6">
        <v>4</v>
      </c>
      <c r="E292" s="6">
        <v>2204336</v>
      </c>
      <c r="G292">
        <f t="shared" ref="G292:G297" si="49">B292</f>
        <v>4</v>
      </c>
      <c r="H292">
        <f t="shared" si="48"/>
        <v>3</v>
      </c>
      <c r="I292">
        <f t="shared" ref="I292:I297" si="50">E292</f>
        <v>2204336</v>
      </c>
    </row>
    <row r="293" spans="1:12" ht="15" thickBot="1">
      <c r="A293" s="5" t="s">
        <v>30</v>
      </c>
      <c r="B293" s="6">
        <v>2</v>
      </c>
      <c r="C293" s="6">
        <v>1</v>
      </c>
      <c r="D293" s="6">
        <v>1</v>
      </c>
      <c r="E293" s="6">
        <v>421066</v>
      </c>
      <c r="G293">
        <f t="shared" si="49"/>
        <v>2</v>
      </c>
      <c r="H293">
        <f t="shared" si="48"/>
        <v>1</v>
      </c>
      <c r="I293">
        <f t="shared" si="50"/>
        <v>421066</v>
      </c>
    </row>
    <row r="294" spans="1:12" ht="15" thickBot="1">
      <c r="A294" s="5" t="s">
        <v>31</v>
      </c>
      <c r="B294" s="6">
        <v>1</v>
      </c>
      <c r="C294" s="6">
        <v>1</v>
      </c>
      <c r="D294" s="6">
        <v>1</v>
      </c>
      <c r="E294" s="6">
        <v>2200182</v>
      </c>
      <c r="G294">
        <f t="shared" si="49"/>
        <v>1</v>
      </c>
      <c r="H294">
        <f t="shared" si="48"/>
        <v>1</v>
      </c>
      <c r="I294">
        <f t="shared" si="50"/>
        <v>2200182</v>
      </c>
    </row>
    <row r="295" spans="1:12" ht="15" thickBot="1">
      <c r="A295" s="5" t="s">
        <v>32</v>
      </c>
      <c r="B295" s="6">
        <v>6</v>
      </c>
      <c r="C295" s="6">
        <v>3</v>
      </c>
      <c r="D295" s="6">
        <v>4</v>
      </c>
      <c r="E295" s="6">
        <v>1871753</v>
      </c>
      <c r="G295">
        <f t="shared" si="49"/>
        <v>6</v>
      </c>
      <c r="H295">
        <f t="shared" si="48"/>
        <v>3</v>
      </c>
      <c r="I295">
        <f t="shared" si="50"/>
        <v>1871753</v>
      </c>
    </row>
    <row r="296" spans="1:12" ht="15" thickBot="1">
      <c r="A296" s="5" t="s">
        <v>33</v>
      </c>
      <c r="B296" s="6">
        <v>5</v>
      </c>
      <c r="C296" s="6">
        <v>3</v>
      </c>
      <c r="D296" s="6">
        <v>4</v>
      </c>
      <c r="E296" s="6">
        <v>1803891</v>
      </c>
      <c r="G296">
        <f t="shared" si="49"/>
        <v>5</v>
      </c>
      <c r="H296">
        <f t="shared" si="48"/>
        <v>3</v>
      </c>
      <c r="I296">
        <f t="shared" si="50"/>
        <v>1803891</v>
      </c>
    </row>
    <row r="297" spans="1:12" ht="15" thickBot="1">
      <c r="A297" s="5" t="s">
        <v>34</v>
      </c>
      <c r="B297" s="6">
        <v>2</v>
      </c>
      <c r="C297" s="6">
        <v>3</v>
      </c>
      <c r="D297" s="6">
        <v>1</v>
      </c>
      <c r="E297" s="6">
        <v>2204363</v>
      </c>
      <c r="G297">
        <f t="shared" si="49"/>
        <v>2</v>
      </c>
      <c r="H297">
        <f t="shared" si="48"/>
        <v>3</v>
      </c>
      <c r="I297">
        <f t="shared" si="50"/>
        <v>2204363</v>
      </c>
    </row>
    <row r="298" spans="1:12" ht="18.600000000000001" thickBot="1">
      <c r="A298" s="1"/>
    </row>
    <row r="299" spans="1:12" ht="15" thickBot="1">
      <c r="A299" s="5" t="s">
        <v>35</v>
      </c>
      <c r="B299" s="5" t="s">
        <v>22</v>
      </c>
      <c r="C299" s="5" t="s">
        <v>23</v>
      </c>
      <c r="D299" s="5" t="s">
        <v>24</v>
      </c>
    </row>
    <row r="300" spans="1:12" ht="15" thickBot="1">
      <c r="A300" s="5" t="s">
        <v>36</v>
      </c>
      <c r="B300" s="6" t="s">
        <v>148</v>
      </c>
      <c r="C300" s="6" t="s">
        <v>136</v>
      </c>
      <c r="D300" s="6" t="s">
        <v>149</v>
      </c>
    </row>
    <row r="301" spans="1:12" ht="15" thickBot="1">
      <c r="A301" s="5" t="s">
        <v>42</v>
      </c>
      <c r="B301" s="6" t="s">
        <v>150</v>
      </c>
      <c r="C301" s="6" t="s">
        <v>136</v>
      </c>
      <c r="D301" s="6" t="s">
        <v>149</v>
      </c>
    </row>
    <row r="302" spans="1:12" ht="15" thickBot="1">
      <c r="A302" s="5" t="s">
        <v>45</v>
      </c>
      <c r="B302" s="6" t="s">
        <v>151</v>
      </c>
      <c r="C302" s="6" t="s">
        <v>136</v>
      </c>
      <c r="D302" s="6" t="s">
        <v>149</v>
      </c>
    </row>
    <row r="303" spans="1:12" ht="15" thickBot="1">
      <c r="A303" s="5" t="s">
        <v>46</v>
      </c>
      <c r="B303" s="6" t="s">
        <v>151</v>
      </c>
      <c r="C303" s="6" t="s">
        <v>136</v>
      </c>
      <c r="D303" s="6" t="s">
        <v>149</v>
      </c>
    </row>
    <row r="304" spans="1:12" ht="15" thickBot="1">
      <c r="A304" s="5" t="s">
        <v>47</v>
      </c>
      <c r="B304" s="6" t="s">
        <v>152</v>
      </c>
      <c r="C304" s="6" t="s">
        <v>136</v>
      </c>
      <c r="D304" s="6" t="s">
        <v>136</v>
      </c>
    </row>
    <row r="305" spans="1:8" ht="15" thickBot="1">
      <c r="A305" s="5" t="s">
        <v>48</v>
      </c>
      <c r="B305" s="6" t="s">
        <v>152</v>
      </c>
      <c r="C305" s="6" t="s">
        <v>136</v>
      </c>
      <c r="D305" s="6" t="s">
        <v>136</v>
      </c>
    </row>
    <row r="306" spans="1:8" ht="18.600000000000001" thickBot="1">
      <c r="A306" s="1"/>
    </row>
    <row r="307" spans="1:8" ht="15" thickBot="1">
      <c r="A307" s="5" t="s">
        <v>49</v>
      </c>
      <c r="B307" s="5" t="str">
        <f>H238</f>
        <v>non-used stairs</v>
      </c>
      <c r="C307" s="5" t="str">
        <f t="shared" ref="C307:D307" si="51">I238</f>
        <v>non-used positions_a2</v>
      </c>
      <c r="D307" s="5" t="str">
        <f t="shared" si="51"/>
        <v>non-used positions_a5</v>
      </c>
    </row>
    <row r="308" spans="1:8" ht="15" thickBot="1">
      <c r="A308" s="5" t="s">
        <v>36</v>
      </c>
      <c r="B308" s="6">
        <v>2528424.4</v>
      </c>
      <c r="C308" s="6">
        <v>0</v>
      </c>
      <c r="D308" s="19">
        <v>267262.2</v>
      </c>
    </row>
    <row r="309" spans="1:8" ht="15" thickBot="1">
      <c r="A309" s="5" t="s">
        <v>42</v>
      </c>
      <c r="B309" s="6">
        <v>1399167.9</v>
      </c>
      <c r="C309" s="6">
        <v>0</v>
      </c>
      <c r="D309" s="6">
        <v>267262.2</v>
      </c>
    </row>
    <row r="310" spans="1:8" ht="15" thickBot="1">
      <c r="A310" s="5" t="s">
        <v>45</v>
      </c>
      <c r="B310" s="6">
        <v>1399155.2</v>
      </c>
      <c r="C310" s="6">
        <v>0</v>
      </c>
      <c r="D310" s="6">
        <v>267262.2</v>
      </c>
    </row>
    <row r="311" spans="1:8" ht="15" thickBot="1">
      <c r="A311" s="5" t="s">
        <v>46</v>
      </c>
      <c r="B311" s="6">
        <v>1399155.2</v>
      </c>
      <c r="C311" s="6">
        <v>0</v>
      </c>
      <c r="D311" s="6">
        <v>267262.2</v>
      </c>
    </row>
    <row r="312" spans="1:8" ht="15" thickBot="1">
      <c r="A312" s="5" t="s">
        <v>47</v>
      </c>
      <c r="B312" s="6">
        <v>1188051.2</v>
      </c>
      <c r="C312" s="6">
        <v>0</v>
      </c>
      <c r="D312" s="6">
        <v>0</v>
      </c>
    </row>
    <row r="313" spans="1:8" ht="15" thickBot="1">
      <c r="A313" s="5" t="s">
        <v>48</v>
      </c>
      <c r="B313" s="6">
        <v>1188051.2</v>
      </c>
      <c r="C313" s="6">
        <v>0</v>
      </c>
      <c r="D313" s="6">
        <v>0</v>
      </c>
    </row>
    <row r="314" spans="1:8" ht="18.600000000000001" thickBot="1">
      <c r="A314" s="1"/>
    </row>
    <row r="315" spans="1:8" ht="15" thickBot="1">
      <c r="A315" s="5" t="s">
        <v>50</v>
      </c>
      <c r="B315" s="5" t="s">
        <v>22</v>
      </c>
      <c r="C315" s="5" t="s">
        <v>23</v>
      </c>
      <c r="D315" s="5" t="s">
        <v>24</v>
      </c>
      <c r="E315" s="5" t="s">
        <v>51</v>
      </c>
      <c r="F315" s="5" t="s">
        <v>52</v>
      </c>
      <c r="G315" s="5" t="s">
        <v>53</v>
      </c>
      <c r="H315" s="5" t="s">
        <v>54</v>
      </c>
    </row>
    <row r="316" spans="1:8" ht="15" thickBot="1">
      <c r="A316" s="5" t="s">
        <v>29</v>
      </c>
      <c r="B316" s="6">
        <v>1399155.2</v>
      </c>
      <c r="C316" s="6">
        <v>0</v>
      </c>
      <c r="D316" s="6">
        <v>267262.2</v>
      </c>
      <c r="E316" s="6">
        <v>1666417.4</v>
      </c>
      <c r="F316" s="6">
        <v>2204336</v>
      </c>
      <c r="G316" s="6">
        <v>537918.6</v>
      </c>
      <c r="H316" s="6">
        <v>24.4</v>
      </c>
    </row>
    <row r="317" spans="1:8" ht="15" thickBot="1">
      <c r="A317" s="5" t="s">
        <v>30</v>
      </c>
      <c r="B317" s="6">
        <v>1399167.9</v>
      </c>
      <c r="C317" s="6">
        <v>0</v>
      </c>
      <c r="D317" s="6">
        <v>267262.2</v>
      </c>
      <c r="E317" s="6">
        <v>1666430.1</v>
      </c>
      <c r="F317" s="6">
        <v>421066</v>
      </c>
      <c r="G317" s="6">
        <v>-1245364.1000000001</v>
      </c>
      <c r="H317" s="6">
        <v>-295.76</v>
      </c>
    </row>
    <row r="318" spans="1:8" ht="15" thickBot="1">
      <c r="A318" s="5" t="s">
        <v>31</v>
      </c>
      <c r="B318" s="6">
        <v>2528424.4</v>
      </c>
      <c r="C318" s="6">
        <v>0</v>
      </c>
      <c r="D318" s="6">
        <v>267262.2</v>
      </c>
      <c r="E318" s="6">
        <v>2795686.5</v>
      </c>
      <c r="F318" s="6">
        <v>2200182</v>
      </c>
      <c r="G318" s="6">
        <v>-595504.5</v>
      </c>
      <c r="H318" s="6">
        <v>-27.07</v>
      </c>
    </row>
    <row r="319" spans="1:8" ht="15" thickBot="1">
      <c r="A319" s="5" t="s">
        <v>32</v>
      </c>
      <c r="B319" s="6">
        <v>1188051.2</v>
      </c>
      <c r="C319" s="6">
        <v>0</v>
      </c>
      <c r="D319" s="6">
        <v>267262.2</v>
      </c>
      <c r="E319" s="6">
        <v>1455313.4</v>
      </c>
      <c r="F319" s="6">
        <v>1871753</v>
      </c>
      <c r="G319" s="6">
        <v>416439.6</v>
      </c>
      <c r="H319" s="6">
        <v>22.25</v>
      </c>
    </row>
    <row r="320" spans="1:8" ht="15" thickBot="1">
      <c r="A320" s="5" t="s">
        <v>33</v>
      </c>
      <c r="B320" s="6">
        <v>1188051.2</v>
      </c>
      <c r="C320" s="6">
        <v>0</v>
      </c>
      <c r="D320" s="6">
        <v>267262.2</v>
      </c>
      <c r="E320" s="6">
        <v>1455313.4</v>
      </c>
      <c r="F320" s="6">
        <v>1803891</v>
      </c>
      <c r="G320" s="6">
        <v>348577.6</v>
      </c>
      <c r="H320" s="6">
        <v>19.32</v>
      </c>
    </row>
    <row r="321" spans="1:8" ht="15" thickBot="1">
      <c r="A321" s="5" t="s">
        <v>34</v>
      </c>
      <c r="B321" s="6">
        <v>1399167.9</v>
      </c>
      <c r="C321" s="6">
        <v>0</v>
      </c>
      <c r="D321" s="6">
        <v>267262.2</v>
      </c>
      <c r="E321" s="6">
        <v>1666430.1</v>
      </c>
      <c r="F321" s="6">
        <v>2204363</v>
      </c>
      <c r="G321" s="6">
        <v>537932.9</v>
      </c>
      <c r="H321" s="6">
        <v>24.4</v>
      </c>
    </row>
    <row r="322" spans="1:8" ht="15" thickBot="1"/>
    <row r="323" spans="1:8" ht="58.2" thickBot="1">
      <c r="A323" s="8" t="s">
        <v>57</v>
      </c>
      <c r="B323" s="9">
        <v>2795686.6</v>
      </c>
      <c r="C323" s="17">
        <v>2222222</v>
      </c>
      <c r="D323" s="18">
        <f>B323/C323</f>
        <v>1.2580590958059097</v>
      </c>
      <c r="E323" s="2" t="s">
        <v>140</v>
      </c>
      <c r="F323" s="20" t="s">
        <v>172</v>
      </c>
    </row>
    <row r="324" spans="1:8" ht="15" thickBot="1">
      <c r="A324" s="8" t="s">
        <v>58</v>
      </c>
      <c r="B324" s="9">
        <v>1188051.2</v>
      </c>
    </row>
    <row r="325" spans="1:8" ht="15" thickBot="1">
      <c r="A325" s="8" t="s">
        <v>59</v>
      </c>
      <c r="B325" s="9">
        <v>10705590.9</v>
      </c>
    </row>
    <row r="326" spans="1:8" ht="15" thickBot="1">
      <c r="A326" s="8" t="s">
        <v>60</v>
      </c>
      <c r="B326" s="9">
        <v>10705591</v>
      </c>
    </row>
    <row r="327" spans="1:8" ht="15" thickBot="1">
      <c r="A327" s="8" t="s">
        <v>61</v>
      </c>
      <c r="B327" s="9">
        <v>-0.1</v>
      </c>
    </row>
    <row r="328" spans="1:8" ht="15" thickBot="1">
      <c r="A328" s="8" t="s">
        <v>62</v>
      </c>
      <c r="B328" s="9"/>
    </row>
    <row r="329" spans="1:8" ht="15" thickBot="1">
      <c r="A329" s="8" t="s">
        <v>63</v>
      </c>
      <c r="B329" s="9"/>
    </row>
    <row r="330" spans="1:8" ht="15" thickBot="1">
      <c r="A330" s="8" t="s">
        <v>64</v>
      </c>
      <c r="B330" s="9">
        <v>0</v>
      </c>
    </row>
    <row r="332" spans="1:8">
      <c r="A332" s="10" t="s">
        <v>65</v>
      </c>
    </row>
    <row r="334" spans="1:8">
      <c r="A334" s="11" t="s">
        <v>66</v>
      </c>
    </row>
    <row r="335" spans="1:8">
      <c r="A335" s="11" t="s">
        <v>153</v>
      </c>
    </row>
    <row r="338" spans="1:12" ht="18">
      <c r="A338" s="1"/>
    </row>
    <row r="339" spans="1:12">
      <c r="A339" s="2"/>
    </row>
    <row r="342" spans="1:12" ht="18">
      <c r="A342" s="3" t="s">
        <v>14</v>
      </c>
      <c r="B342" s="4">
        <v>2446305</v>
      </c>
      <c r="C342" s="3" t="s">
        <v>15</v>
      </c>
      <c r="D342" s="4">
        <v>6</v>
      </c>
      <c r="E342" s="3" t="s">
        <v>16</v>
      </c>
      <c r="F342" s="4">
        <v>2</v>
      </c>
      <c r="G342" s="3" t="s">
        <v>17</v>
      </c>
      <c r="H342" s="4">
        <v>6</v>
      </c>
      <c r="I342" s="3" t="s">
        <v>18</v>
      </c>
      <c r="J342" s="4">
        <v>0</v>
      </c>
      <c r="K342" s="3" t="s">
        <v>19</v>
      </c>
      <c r="L342" s="4" t="s">
        <v>160</v>
      </c>
    </row>
    <row r="343" spans="1:12" ht="18.600000000000001" thickBot="1">
      <c r="A343" s="1"/>
    </row>
    <row r="344" spans="1:12" ht="15" thickBot="1">
      <c r="A344" s="5" t="s">
        <v>21</v>
      </c>
      <c r="B344" s="5" t="str">
        <f>B360</f>
        <v>non-used stairs</v>
      </c>
      <c r="C344" s="5" t="str">
        <f>C360</f>
        <v>non-used positions_a2</v>
      </c>
      <c r="D344" s="5" t="s">
        <v>161</v>
      </c>
      <c r="F344" t="str">
        <f>B344</f>
        <v>non-used stairs</v>
      </c>
      <c r="G344" t="str">
        <f>D344</f>
        <v>Y(A3)</v>
      </c>
    </row>
    <row r="345" spans="1:12" ht="15" thickBot="1">
      <c r="A345" s="5" t="s">
        <v>29</v>
      </c>
      <c r="B345" s="6">
        <v>4</v>
      </c>
      <c r="C345" s="6">
        <v>3</v>
      </c>
      <c r="D345" s="6">
        <v>2204336</v>
      </c>
      <c r="F345">
        <f t="shared" ref="F345:F350" si="52">B345</f>
        <v>4</v>
      </c>
      <c r="G345">
        <f t="shared" ref="G345:G350" si="53">D345</f>
        <v>2204336</v>
      </c>
    </row>
    <row r="346" spans="1:12" ht="15" thickBot="1">
      <c r="A346" s="5" t="s">
        <v>30</v>
      </c>
      <c r="B346" s="6">
        <v>2</v>
      </c>
      <c r="C346" s="6">
        <v>1</v>
      </c>
      <c r="D346" s="6">
        <v>421066</v>
      </c>
      <c r="F346">
        <f t="shared" si="52"/>
        <v>2</v>
      </c>
      <c r="G346">
        <f t="shared" si="53"/>
        <v>421066</v>
      </c>
    </row>
    <row r="347" spans="1:12" ht="15" thickBot="1">
      <c r="A347" s="5" t="s">
        <v>31</v>
      </c>
      <c r="B347" s="6">
        <v>1</v>
      </c>
      <c r="C347" s="6">
        <v>1</v>
      </c>
      <c r="D347" s="6">
        <v>2200182</v>
      </c>
      <c r="F347">
        <f t="shared" si="52"/>
        <v>1</v>
      </c>
      <c r="G347">
        <f t="shared" si="53"/>
        <v>2200182</v>
      </c>
    </row>
    <row r="348" spans="1:12" ht="15" thickBot="1">
      <c r="A348" s="5" t="s">
        <v>32</v>
      </c>
      <c r="B348" s="6">
        <v>6</v>
      </c>
      <c r="C348" s="6">
        <v>3</v>
      </c>
      <c r="D348" s="6">
        <v>1871753</v>
      </c>
      <c r="F348">
        <f t="shared" si="52"/>
        <v>6</v>
      </c>
      <c r="G348">
        <f t="shared" si="53"/>
        <v>1871753</v>
      </c>
    </row>
    <row r="349" spans="1:12" ht="15" thickBot="1">
      <c r="A349" s="5" t="s">
        <v>33</v>
      </c>
      <c r="B349" s="6">
        <v>5</v>
      </c>
      <c r="C349" s="6">
        <v>3</v>
      </c>
      <c r="D349" s="6">
        <v>1803891</v>
      </c>
      <c r="F349">
        <f t="shared" si="52"/>
        <v>5</v>
      </c>
      <c r="G349">
        <f t="shared" si="53"/>
        <v>1803891</v>
      </c>
    </row>
    <row r="350" spans="1:12" ht="15" thickBot="1">
      <c r="A350" s="5" t="s">
        <v>34</v>
      </c>
      <c r="B350" s="6">
        <v>2</v>
      </c>
      <c r="C350" s="6">
        <v>3</v>
      </c>
      <c r="D350" s="6">
        <v>2204363</v>
      </c>
      <c r="F350">
        <f t="shared" si="52"/>
        <v>2</v>
      </c>
      <c r="G350">
        <f t="shared" si="53"/>
        <v>2204363</v>
      </c>
    </row>
    <row r="351" spans="1:12" ht="18.600000000000001" thickBot="1">
      <c r="A351" s="1"/>
    </row>
    <row r="352" spans="1:12" ht="15" thickBot="1">
      <c r="A352" s="5" t="s">
        <v>35</v>
      </c>
      <c r="B352" s="5" t="s">
        <v>22</v>
      </c>
      <c r="C352" s="5" t="s">
        <v>23</v>
      </c>
    </row>
    <row r="353" spans="1:7" ht="15" thickBot="1">
      <c r="A353" s="5" t="s">
        <v>36</v>
      </c>
      <c r="B353" s="6" t="s">
        <v>148</v>
      </c>
      <c r="C353" s="6" t="s">
        <v>149</v>
      </c>
    </row>
    <row r="354" spans="1:7" ht="15" thickBot="1">
      <c r="A354" s="5" t="s">
        <v>42</v>
      </c>
      <c r="B354" s="6" t="s">
        <v>150</v>
      </c>
      <c r="C354" s="6" t="s">
        <v>149</v>
      </c>
    </row>
    <row r="355" spans="1:7" ht="15" thickBot="1">
      <c r="A355" s="5" t="s">
        <v>45</v>
      </c>
      <c r="B355" s="6" t="s">
        <v>151</v>
      </c>
      <c r="C355" s="6" t="s">
        <v>149</v>
      </c>
    </row>
    <row r="356" spans="1:7" ht="15" thickBot="1">
      <c r="A356" s="5" t="s">
        <v>46</v>
      </c>
      <c r="B356" s="6" t="s">
        <v>151</v>
      </c>
      <c r="C356" s="6" t="s">
        <v>136</v>
      </c>
    </row>
    <row r="357" spans="1:7" ht="15" thickBot="1">
      <c r="A357" s="5" t="s">
        <v>47</v>
      </c>
      <c r="B357" s="6" t="s">
        <v>152</v>
      </c>
      <c r="C357" s="6" t="s">
        <v>136</v>
      </c>
    </row>
    <row r="358" spans="1:7" ht="15" thickBot="1">
      <c r="A358" s="5" t="s">
        <v>48</v>
      </c>
      <c r="B358" s="6" t="s">
        <v>152</v>
      </c>
      <c r="C358" s="6" t="s">
        <v>136</v>
      </c>
    </row>
    <row r="359" spans="1:7" ht="18.600000000000001" thickBot="1">
      <c r="A359" s="1"/>
    </row>
    <row r="360" spans="1:7" ht="15" thickBot="1">
      <c r="A360" s="5" t="s">
        <v>49</v>
      </c>
      <c r="B360" s="5" t="str">
        <f>G291</f>
        <v>non-used stairs</v>
      </c>
      <c r="C360" s="5" t="str">
        <f t="shared" ref="C360" si="54">H291</f>
        <v>non-used positions_a2</v>
      </c>
    </row>
    <row r="361" spans="1:7" ht="15" thickBot="1">
      <c r="A361" s="5" t="s">
        <v>36</v>
      </c>
      <c r="B361" s="6">
        <v>2528424.4</v>
      </c>
      <c r="C361" s="19">
        <v>267262.2</v>
      </c>
    </row>
    <row r="362" spans="1:7" ht="15" thickBot="1">
      <c r="A362" s="5" t="s">
        <v>42</v>
      </c>
      <c r="B362" s="6">
        <v>1399167.9</v>
      </c>
      <c r="C362" s="6">
        <v>267262.2</v>
      </c>
    </row>
    <row r="363" spans="1:7" ht="15" thickBot="1">
      <c r="A363" s="5" t="s">
        <v>45</v>
      </c>
      <c r="B363" s="6">
        <v>1399155.2</v>
      </c>
      <c r="C363" s="6">
        <v>267262.2</v>
      </c>
    </row>
    <row r="364" spans="1:7" ht="15" thickBot="1">
      <c r="A364" s="5" t="s">
        <v>46</v>
      </c>
      <c r="B364" s="6">
        <v>1399155.2</v>
      </c>
      <c r="C364" s="6">
        <v>0</v>
      </c>
    </row>
    <row r="365" spans="1:7" ht="15" thickBot="1">
      <c r="A365" s="5" t="s">
        <v>47</v>
      </c>
      <c r="B365" s="6">
        <v>1188051.2</v>
      </c>
      <c r="C365" s="6">
        <v>0</v>
      </c>
    </row>
    <row r="366" spans="1:7" ht="15" thickBot="1">
      <c r="A366" s="5" t="s">
        <v>48</v>
      </c>
      <c r="B366" s="6">
        <v>1188051.2</v>
      </c>
      <c r="C366" s="6">
        <v>0</v>
      </c>
    </row>
    <row r="367" spans="1:7" ht="18.600000000000001" thickBot="1">
      <c r="A367" s="1"/>
    </row>
    <row r="368" spans="1:7" ht="15" thickBot="1">
      <c r="A368" s="5" t="s">
        <v>50</v>
      </c>
      <c r="B368" s="5" t="s">
        <v>22</v>
      </c>
      <c r="C368" s="5" t="s">
        <v>23</v>
      </c>
      <c r="D368" s="5" t="s">
        <v>51</v>
      </c>
      <c r="E368" s="5" t="s">
        <v>52</v>
      </c>
      <c r="F368" s="5" t="s">
        <v>53</v>
      </c>
      <c r="G368" s="5" t="s">
        <v>54</v>
      </c>
    </row>
    <row r="369" spans="1:7" ht="15" thickBot="1">
      <c r="A369" s="5" t="s">
        <v>29</v>
      </c>
      <c r="B369" s="6">
        <v>1399155.2</v>
      </c>
      <c r="C369" s="6">
        <v>267262.2</v>
      </c>
      <c r="D369" s="6">
        <v>1666417.4</v>
      </c>
      <c r="E369" s="6">
        <v>2204336</v>
      </c>
      <c r="F369" s="6">
        <v>537918.6</v>
      </c>
      <c r="G369" s="6">
        <v>24.4</v>
      </c>
    </row>
    <row r="370" spans="1:7" ht="15" thickBot="1">
      <c r="A370" s="5" t="s">
        <v>30</v>
      </c>
      <c r="B370" s="6">
        <v>1399167.9</v>
      </c>
      <c r="C370" s="6">
        <v>267262.2</v>
      </c>
      <c r="D370" s="6">
        <v>1666430.1</v>
      </c>
      <c r="E370" s="6">
        <v>421066</v>
      </c>
      <c r="F370" s="6">
        <v>-1245364.1000000001</v>
      </c>
      <c r="G370" s="6">
        <v>-295.76</v>
      </c>
    </row>
    <row r="371" spans="1:7" ht="15" thickBot="1">
      <c r="A371" s="5" t="s">
        <v>31</v>
      </c>
      <c r="B371" s="6">
        <v>2528424.4</v>
      </c>
      <c r="C371" s="6">
        <v>267262.2</v>
      </c>
      <c r="D371" s="6">
        <v>2795686.5</v>
      </c>
      <c r="E371" s="6">
        <v>2200182</v>
      </c>
      <c r="F371" s="6">
        <v>-595504.5</v>
      </c>
      <c r="G371" s="6">
        <v>-27.07</v>
      </c>
    </row>
    <row r="372" spans="1:7" ht="15" thickBot="1">
      <c r="A372" s="5" t="s">
        <v>32</v>
      </c>
      <c r="B372" s="6">
        <v>1188051.2</v>
      </c>
      <c r="C372" s="6">
        <v>267262.2</v>
      </c>
      <c r="D372" s="6">
        <v>1455313.4</v>
      </c>
      <c r="E372" s="6">
        <v>1871753</v>
      </c>
      <c r="F372" s="6">
        <v>416439.6</v>
      </c>
      <c r="G372" s="6">
        <v>22.25</v>
      </c>
    </row>
    <row r="373" spans="1:7" ht="15" thickBot="1">
      <c r="A373" s="5" t="s">
        <v>33</v>
      </c>
      <c r="B373" s="6">
        <v>1188051.2</v>
      </c>
      <c r="C373" s="6">
        <v>267262.2</v>
      </c>
      <c r="D373" s="6">
        <v>1455313.4</v>
      </c>
      <c r="E373" s="6">
        <v>1803891</v>
      </c>
      <c r="F373" s="6">
        <v>348577.6</v>
      </c>
      <c r="G373" s="6">
        <v>19.32</v>
      </c>
    </row>
    <row r="374" spans="1:7" ht="15" thickBot="1">
      <c r="A374" s="5" t="s">
        <v>34</v>
      </c>
      <c r="B374" s="6">
        <v>1399167.9</v>
      </c>
      <c r="C374" s="6">
        <v>267262.2</v>
      </c>
      <c r="D374" s="6">
        <v>1666430.1</v>
      </c>
      <c r="E374" s="6">
        <v>2204363</v>
      </c>
      <c r="F374" s="6">
        <v>537932.9</v>
      </c>
      <c r="G374" s="6">
        <v>24.4</v>
      </c>
    </row>
    <row r="375" spans="1:7" ht="15" thickBot="1"/>
    <row r="376" spans="1:7" ht="58.2" thickBot="1">
      <c r="A376" s="8" t="s">
        <v>57</v>
      </c>
      <c r="B376" s="9">
        <v>2795686.6</v>
      </c>
      <c r="C376" s="17">
        <v>2222222</v>
      </c>
      <c r="D376" s="18">
        <f>B376/C376</f>
        <v>1.2580590958059097</v>
      </c>
      <c r="E376" s="2" t="s">
        <v>140</v>
      </c>
      <c r="F376" s="20" t="s">
        <v>172</v>
      </c>
    </row>
    <row r="377" spans="1:7" ht="15" thickBot="1">
      <c r="A377" s="8" t="s">
        <v>58</v>
      </c>
      <c r="B377" s="9">
        <v>1188051.2</v>
      </c>
    </row>
    <row r="378" spans="1:7" ht="15" thickBot="1">
      <c r="A378" s="8" t="s">
        <v>59</v>
      </c>
      <c r="B378" s="9">
        <v>10705590.9</v>
      </c>
    </row>
    <row r="379" spans="1:7" ht="15" thickBot="1">
      <c r="A379" s="8" t="s">
        <v>60</v>
      </c>
      <c r="B379" s="9">
        <v>10705591</v>
      </c>
    </row>
    <row r="380" spans="1:7" ht="15" thickBot="1">
      <c r="A380" s="8" t="s">
        <v>61</v>
      </c>
      <c r="B380" s="9">
        <v>-0.1</v>
      </c>
    </row>
    <row r="381" spans="1:7" ht="15" thickBot="1">
      <c r="A381" s="8" t="s">
        <v>62</v>
      </c>
      <c r="B381" s="9"/>
    </row>
    <row r="382" spans="1:7" ht="15" thickBot="1">
      <c r="A382" s="8" t="s">
        <v>63</v>
      </c>
      <c r="B382" s="9"/>
    </row>
    <row r="383" spans="1:7" ht="15" thickBot="1">
      <c r="A383" s="8" t="s">
        <v>64</v>
      </c>
      <c r="B383" s="9">
        <v>0</v>
      </c>
    </row>
    <row r="385" spans="1:12">
      <c r="A385" s="10" t="s">
        <v>65</v>
      </c>
    </row>
    <row r="387" spans="1:12">
      <c r="A387" s="11" t="s">
        <v>66</v>
      </c>
    </row>
    <row r="388" spans="1:12">
      <c r="A388" s="11" t="s">
        <v>67</v>
      </c>
    </row>
    <row r="391" spans="1:12" ht="18">
      <c r="A391" s="1"/>
    </row>
    <row r="392" spans="1:12">
      <c r="A392" s="2"/>
    </row>
    <row r="395" spans="1:12" ht="18">
      <c r="A395" s="3" t="s">
        <v>14</v>
      </c>
      <c r="B395" s="4">
        <v>1651159</v>
      </c>
      <c r="C395" s="3" t="s">
        <v>15</v>
      </c>
      <c r="D395" s="4">
        <v>6</v>
      </c>
      <c r="E395" s="3" t="s">
        <v>16</v>
      </c>
      <c r="F395" s="4">
        <v>1</v>
      </c>
      <c r="G395" s="3" t="s">
        <v>17</v>
      </c>
      <c r="H395" s="4">
        <v>6</v>
      </c>
      <c r="I395" s="3" t="s">
        <v>18</v>
      </c>
      <c r="J395" s="4">
        <v>0</v>
      </c>
      <c r="K395" s="3" t="s">
        <v>19</v>
      </c>
      <c r="L395" s="4" t="s">
        <v>162</v>
      </c>
    </row>
    <row r="396" spans="1:12" ht="18.600000000000001" thickBot="1">
      <c r="A396" s="1"/>
    </row>
    <row r="397" spans="1:12" ht="15" thickBot="1">
      <c r="A397" s="5" t="s">
        <v>21</v>
      </c>
      <c r="B397" s="5" t="str">
        <f>F344</f>
        <v>non-used stairs</v>
      </c>
      <c r="C397" s="5" t="s">
        <v>163</v>
      </c>
      <c r="E397" t="s">
        <v>170</v>
      </c>
    </row>
    <row r="398" spans="1:12" ht="15" thickBot="1">
      <c r="A398" s="5" t="s">
        <v>29</v>
      </c>
      <c r="B398" s="6">
        <v>4</v>
      </c>
      <c r="C398" s="6">
        <v>2204336</v>
      </c>
      <c r="E398">
        <f>C4</f>
        <v>17</v>
      </c>
    </row>
    <row r="399" spans="1:12" ht="15" thickBot="1">
      <c r="A399" s="5" t="s">
        <v>30</v>
      </c>
      <c r="B399" s="6">
        <v>2</v>
      </c>
      <c r="C399" s="6">
        <v>421066</v>
      </c>
      <c r="E399">
        <f t="shared" ref="E399:E403" si="55">C5</f>
        <v>19</v>
      </c>
    </row>
    <row r="400" spans="1:12" ht="15" thickBot="1">
      <c r="A400" s="5" t="s">
        <v>31</v>
      </c>
      <c r="B400" s="6">
        <v>1</v>
      </c>
      <c r="C400" s="6">
        <v>2200182</v>
      </c>
      <c r="E400">
        <f t="shared" si="55"/>
        <v>20</v>
      </c>
    </row>
    <row r="401" spans="1:5" ht="15" thickBot="1">
      <c r="A401" s="5" t="s">
        <v>32</v>
      </c>
      <c r="B401" s="6">
        <v>6</v>
      </c>
      <c r="C401" s="6">
        <v>1871753</v>
      </c>
      <c r="E401">
        <f t="shared" si="55"/>
        <v>12</v>
      </c>
    </row>
    <row r="402" spans="1:5" ht="15" thickBot="1">
      <c r="A402" s="5" t="s">
        <v>33</v>
      </c>
      <c r="B402" s="6">
        <v>5</v>
      </c>
      <c r="C402" s="6">
        <v>1803891</v>
      </c>
      <c r="E402">
        <f t="shared" si="55"/>
        <v>13</v>
      </c>
    </row>
    <row r="403" spans="1:5" ht="15" thickBot="1">
      <c r="A403" s="5" t="s">
        <v>34</v>
      </c>
      <c r="B403" s="6">
        <v>2</v>
      </c>
      <c r="C403" s="6">
        <v>2204363</v>
      </c>
      <c r="E403">
        <f t="shared" si="55"/>
        <v>19</v>
      </c>
    </row>
    <row r="404" spans="1:5" ht="18.600000000000001" thickBot="1">
      <c r="A404" s="24" t="s">
        <v>171</v>
      </c>
      <c r="B404" s="26">
        <f>COUNTIFS(C4:C9,"&gt;"&amp;E404)</f>
        <v>0</v>
      </c>
      <c r="C404" s="23"/>
      <c r="D404" t="s">
        <v>170</v>
      </c>
      <c r="E404">
        <f>COUNTIF('online solution'!B33:G38,0)</f>
        <v>25</v>
      </c>
    </row>
    <row r="405" spans="1:5" ht="15" thickBot="1">
      <c r="A405" s="5" t="s">
        <v>35</v>
      </c>
      <c r="B405" s="5" t="s">
        <v>22</v>
      </c>
    </row>
    <row r="406" spans="1:5" ht="15" thickBot="1">
      <c r="A406" s="5" t="s">
        <v>36</v>
      </c>
      <c r="B406" s="6" t="s">
        <v>164</v>
      </c>
    </row>
    <row r="407" spans="1:5" ht="15" thickBot="1">
      <c r="A407" s="5" t="s">
        <v>42</v>
      </c>
      <c r="B407" s="6" t="s">
        <v>165</v>
      </c>
    </row>
    <row r="408" spans="1:5" ht="15" thickBot="1">
      <c r="A408" s="5" t="s">
        <v>45</v>
      </c>
      <c r="B408" s="6" t="s">
        <v>166</v>
      </c>
    </row>
    <row r="409" spans="1:5" ht="15" thickBot="1">
      <c r="A409" s="5" t="s">
        <v>46</v>
      </c>
      <c r="B409" s="6" t="s">
        <v>166</v>
      </c>
    </row>
    <row r="410" spans="1:5" ht="15" thickBot="1">
      <c r="A410" s="5" t="s">
        <v>47</v>
      </c>
      <c r="B410" s="6" t="s">
        <v>167</v>
      </c>
    </row>
    <row r="411" spans="1:5" ht="15" thickBot="1">
      <c r="A411" s="5" t="s">
        <v>48</v>
      </c>
      <c r="B411" s="6" t="s">
        <v>167</v>
      </c>
    </row>
    <row r="412" spans="1:5" ht="18.600000000000001" thickBot="1">
      <c r="A412" s="1"/>
    </row>
    <row r="413" spans="1:5" ht="15" thickBot="1">
      <c r="A413" s="5" t="s">
        <v>49</v>
      </c>
      <c r="B413" s="5" t="s">
        <v>22</v>
      </c>
    </row>
    <row r="414" spans="1:5" ht="15" thickBot="1">
      <c r="A414" s="5" t="s">
        <v>36</v>
      </c>
      <c r="B414" s="19">
        <v>2795683.7</v>
      </c>
    </row>
    <row r="415" spans="1:5" ht="15" thickBot="1">
      <c r="A415" s="5" t="s">
        <v>42</v>
      </c>
      <c r="B415" s="6">
        <v>1666430.7</v>
      </c>
    </row>
    <row r="416" spans="1:5" ht="15" thickBot="1">
      <c r="A416" s="5" t="s">
        <v>45</v>
      </c>
      <c r="B416" s="6">
        <v>1666418</v>
      </c>
    </row>
    <row r="417" spans="1:10" ht="15" thickBot="1">
      <c r="A417" s="5" t="s">
        <v>46</v>
      </c>
      <c r="B417" s="6">
        <v>1666418</v>
      </c>
    </row>
    <row r="418" spans="1:10" ht="15" thickBot="1">
      <c r="A418" s="5" t="s">
        <v>47</v>
      </c>
      <c r="B418" s="6">
        <v>1455313.9</v>
      </c>
    </row>
    <row r="419" spans="1:10" ht="15" thickBot="1">
      <c r="A419" s="5" t="s">
        <v>48</v>
      </c>
      <c r="B419" s="6">
        <v>1455313.9</v>
      </c>
    </row>
    <row r="420" spans="1:10" ht="18.600000000000001" thickBot="1">
      <c r="A420" s="1"/>
    </row>
    <row r="421" spans="1:10" ht="15" thickBot="1">
      <c r="A421" s="5" t="s">
        <v>50</v>
      </c>
      <c r="B421" s="5" t="s">
        <v>22</v>
      </c>
      <c r="C421" s="5" t="s">
        <v>51</v>
      </c>
      <c r="D421" s="5" t="s">
        <v>52</v>
      </c>
      <c r="E421" s="5" t="s">
        <v>53</v>
      </c>
      <c r="F421" s="5" t="s">
        <v>54</v>
      </c>
    </row>
    <row r="422" spans="1:10" ht="15" thickBot="1">
      <c r="A422" s="5" t="s">
        <v>29</v>
      </c>
      <c r="B422" s="6">
        <v>1666418</v>
      </c>
      <c r="C422" s="6">
        <v>1666418</v>
      </c>
      <c r="D422" s="6">
        <v>2204336</v>
      </c>
      <c r="E422" s="6">
        <v>537918</v>
      </c>
      <c r="F422" s="6">
        <v>24.4</v>
      </c>
    </row>
    <row r="423" spans="1:10" ht="15" thickBot="1">
      <c r="A423" s="5" t="s">
        <v>30</v>
      </c>
      <c r="B423" s="6">
        <v>1666430.7</v>
      </c>
      <c r="C423" s="6">
        <v>1666430.7</v>
      </c>
      <c r="D423" s="6">
        <v>421066</v>
      </c>
      <c r="E423" s="6">
        <v>-1245364.7</v>
      </c>
      <c r="F423" s="6">
        <v>-295.76</v>
      </c>
    </row>
    <row r="424" spans="1:10" ht="15" thickBot="1">
      <c r="A424" s="5" t="s">
        <v>31</v>
      </c>
      <c r="B424" s="19">
        <v>2795683.7</v>
      </c>
      <c r="C424" s="6">
        <v>2795683.7</v>
      </c>
      <c r="D424" s="19">
        <v>2200182</v>
      </c>
      <c r="E424" s="6">
        <v>-595501.69999999995</v>
      </c>
      <c r="F424" s="6">
        <v>-27.07</v>
      </c>
    </row>
    <row r="425" spans="1:10" ht="15" thickBot="1">
      <c r="A425" s="5" t="s">
        <v>32</v>
      </c>
      <c r="B425" s="6">
        <v>1455313.9</v>
      </c>
      <c r="C425" s="6">
        <v>1455313.9</v>
      </c>
      <c r="D425" s="6">
        <v>1871753</v>
      </c>
      <c r="E425" s="6">
        <v>416439.1</v>
      </c>
      <c r="F425" s="6">
        <v>22.25</v>
      </c>
    </row>
    <row r="426" spans="1:10" ht="15" thickBot="1">
      <c r="A426" s="5" t="s">
        <v>33</v>
      </c>
      <c r="B426" s="6">
        <v>1455313.9</v>
      </c>
      <c r="C426" s="6">
        <v>1455313.9</v>
      </c>
      <c r="D426" s="6">
        <v>1803891</v>
      </c>
      <c r="E426" s="6">
        <v>348577.1</v>
      </c>
      <c r="F426" s="6">
        <v>19.32</v>
      </c>
    </row>
    <row r="427" spans="1:10" ht="15" thickBot="1">
      <c r="A427" s="5" t="s">
        <v>34</v>
      </c>
      <c r="B427" s="6">
        <v>1666430.7</v>
      </c>
      <c r="C427" s="6">
        <v>1666430.7</v>
      </c>
      <c r="D427" s="6">
        <v>2204363</v>
      </c>
      <c r="E427" s="6">
        <v>537932.30000000005</v>
      </c>
      <c r="F427" s="6">
        <v>24.4</v>
      </c>
    </row>
    <row r="428" spans="1:10" ht="15" thickBot="1"/>
    <row r="429" spans="1:10" ht="58.2" thickBot="1">
      <c r="A429" s="8" t="s">
        <v>57</v>
      </c>
      <c r="B429" s="22">
        <v>2795683.7</v>
      </c>
      <c r="C429" s="17">
        <v>2222222</v>
      </c>
      <c r="D429" s="18">
        <f>B429/C429</f>
        <v>1.2580577908057791</v>
      </c>
      <c r="E429" s="2" t="s">
        <v>140</v>
      </c>
      <c r="F429" s="20" t="s">
        <v>168</v>
      </c>
      <c r="G429" t="s">
        <v>169</v>
      </c>
      <c r="H429" s="21">
        <f>D424</f>
        <v>2200182</v>
      </c>
      <c r="I429" s="17">
        <v>2222222</v>
      </c>
      <c r="J429" s="18">
        <f>H429/I429</f>
        <v>0.99008199900819993</v>
      </c>
    </row>
    <row r="430" spans="1:10" ht="58.2" thickBot="1">
      <c r="A430" s="8" t="s">
        <v>58</v>
      </c>
      <c r="B430" s="9">
        <v>1455313.9</v>
      </c>
      <c r="H430">
        <f>I429-H429</f>
        <v>22040</v>
      </c>
      <c r="I430">
        <f>I429-D427</f>
        <v>17859</v>
      </c>
      <c r="J430" s="25" t="s">
        <v>204</v>
      </c>
    </row>
    <row r="431" spans="1:10" ht="15" thickBot="1">
      <c r="A431" s="8" t="s">
        <v>59</v>
      </c>
      <c r="B431" s="9">
        <v>10705590.9</v>
      </c>
    </row>
    <row r="432" spans="1:10" ht="15" thickBot="1">
      <c r="A432" s="8" t="s">
        <v>60</v>
      </c>
      <c r="B432" s="9">
        <v>10705591</v>
      </c>
    </row>
    <row r="433" spans="1:2" ht="15" thickBot="1">
      <c r="A433" s="8" t="s">
        <v>61</v>
      </c>
      <c r="B433" s="9">
        <v>-0.1</v>
      </c>
    </row>
    <row r="434" spans="1:2" ht="15" thickBot="1">
      <c r="A434" s="8" t="s">
        <v>62</v>
      </c>
      <c r="B434" s="9"/>
    </row>
    <row r="435" spans="1:2" ht="15" thickBot="1">
      <c r="A435" s="8" t="s">
        <v>63</v>
      </c>
      <c r="B435" s="9"/>
    </row>
    <row r="436" spans="1:2" ht="15" thickBot="1">
      <c r="A436" s="8" t="s">
        <v>64</v>
      </c>
      <c r="B436" s="9">
        <v>0</v>
      </c>
    </row>
    <row r="438" spans="1:2">
      <c r="A438" s="10" t="s">
        <v>65</v>
      </c>
    </row>
    <row r="440" spans="1:2">
      <c r="A440" s="11" t="s">
        <v>66</v>
      </c>
    </row>
    <row r="441" spans="1:2">
      <c r="A441" s="11" t="s">
        <v>153</v>
      </c>
    </row>
  </sheetData>
  <phoneticPr fontId="12" type="noConversion"/>
  <hyperlinks>
    <hyperlink ref="A68" r:id="rId1" display="https://miau.my-x.hu/myx-free/coco/test/530833920220326072748.html" xr:uid="{BD4CC9C9-1D2D-4394-963D-67F1FFF395EE}"/>
    <hyperlink ref="A121" r:id="rId2" display="https://miau.my-x.hu/myx-free/coco/test/439101720220326073046.html" xr:uid="{4595EE49-5CDE-437A-AEBC-08AA7C64D25E}"/>
    <hyperlink ref="A173" r:id="rId3" display="https://miau.my-x.hu/myx-free/coco/test/239001620220326073403.html" xr:uid="{AAC442FB-4F2F-4265-958C-543C3594FBF3}"/>
    <hyperlink ref="A226" r:id="rId4" display="https://miau.my-x.hu/myx-free/coco/test/834679420220326073656.html" xr:uid="{B0358EE7-4B25-4B26-A4A6-B7B8BFEE9C95}"/>
    <hyperlink ref="A279" r:id="rId5" display="https://miau.my-x.hu/myx-free/coco/test/476061520220326073850.html" xr:uid="{A3191F02-2719-4355-8185-0B1D392092FB}"/>
    <hyperlink ref="A332" r:id="rId6" display="https://miau.my-x.hu/myx-free/coco/test/545251120220326074030.html" xr:uid="{75E050E1-0591-43F2-9E5C-A5DE891E6291}"/>
    <hyperlink ref="A385" r:id="rId7" display="https://miau.my-x.hu/myx-free/coco/test/244630520220326074145.html" xr:uid="{48065344-9DF1-41BE-A120-A8376F58AB35}"/>
    <hyperlink ref="A438" r:id="rId8" display="https://miau.my-x.hu/myx-free/coco/test/165115920220326074322.html" xr:uid="{17E8BF5C-5229-4F18-B271-F3A9043101C6}"/>
  </hyperlinks>
  <pageMargins left="0.7" right="0.7" top="0.75" bottom="0.75" header="0.3" footer="0.3"/>
  <drawing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46B3E-A8A5-4633-884E-4AED8294F2A5}">
  <dimension ref="A1:D22"/>
  <sheetViews>
    <sheetView tabSelected="1" workbookViewId="0">
      <selection activeCell="D22" sqref="D22"/>
    </sheetView>
  </sheetViews>
  <sheetFormatPr defaultRowHeight="14.4"/>
  <cols>
    <col min="1" max="1" width="9.109375" bestFit="1" customWidth="1"/>
    <col min="2" max="2" width="93.6640625" bestFit="1" customWidth="1"/>
    <col min="3" max="3" width="57.6640625" bestFit="1" customWidth="1"/>
    <col min="4" max="4" width="11.44140625" bestFit="1" customWidth="1"/>
  </cols>
  <sheetData>
    <row r="1" spans="1:4">
      <c r="A1" t="s">
        <v>173</v>
      </c>
    </row>
    <row r="2" spans="1:4">
      <c r="A2">
        <v>0</v>
      </c>
      <c r="B2" t="s">
        <v>174</v>
      </c>
    </row>
    <row r="3" spans="1:4">
      <c r="A3">
        <v>1</v>
      </c>
      <c r="B3" t="s">
        <v>175</v>
      </c>
    </row>
    <row r="4" spans="1:4">
      <c r="A4">
        <v>2</v>
      </c>
      <c r="B4" t="s">
        <v>176</v>
      </c>
      <c r="C4" t="s">
        <v>195</v>
      </c>
    </row>
    <row r="5" spans="1:4">
      <c r="A5">
        <v>3</v>
      </c>
      <c r="B5" t="s">
        <v>177</v>
      </c>
    </row>
    <row r="6" spans="1:4">
      <c r="A6">
        <v>4</v>
      </c>
      <c r="B6" t="s">
        <v>178</v>
      </c>
      <c r="C6" t="str">
        <f>OAM!F59</f>
        <v>action:exlusing non-used-attributes because only 1 stair is existing</v>
      </c>
      <c r="D6" t="s">
        <v>196</v>
      </c>
    </row>
    <row r="7" spans="1:4">
      <c r="A7">
        <v>5</v>
      </c>
      <c r="B7" t="s">
        <v>180</v>
      </c>
    </row>
    <row r="8" spans="1:4">
      <c r="A8">
        <v>6</v>
      </c>
      <c r="B8" t="s">
        <v>179</v>
      </c>
      <c r="C8" t="str">
        <f>OAM!F112</f>
        <v>action:exlusing non-used-positions-a3 because only 1 stair is existing</v>
      </c>
      <c r="D8" t="s">
        <v>197</v>
      </c>
    </row>
    <row r="9" spans="1:4">
      <c r="A9">
        <v>7</v>
      </c>
      <c r="B9" t="s">
        <v>181</v>
      </c>
    </row>
    <row r="10" spans="1:4">
      <c r="A10">
        <v>8</v>
      </c>
      <c r="B10" t="s">
        <v>182</v>
      </c>
      <c r="C10" t="str">
        <f>OAM!F164</f>
        <v>action:exlusing attribute with the highest stair because it is too high</v>
      </c>
      <c r="D10" t="s">
        <v>198</v>
      </c>
    </row>
    <row r="11" spans="1:4">
      <c r="A11">
        <v>9</v>
      </c>
      <c r="B11" t="s">
        <v>183</v>
      </c>
    </row>
    <row r="12" spans="1:4">
      <c r="A12">
        <v>10</v>
      </c>
      <c r="B12" t="s">
        <v>184</v>
      </c>
      <c r="C12" t="str">
        <f>OAM!F217</f>
        <v>action:exlusing attribute with the highest stair because it is too high</v>
      </c>
      <c r="D12" t="s">
        <v>199</v>
      </c>
    </row>
    <row r="13" spans="1:4">
      <c r="A13">
        <v>11</v>
      </c>
      <c r="B13" t="s">
        <v>185</v>
      </c>
    </row>
    <row r="14" spans="1:4">
      <c r="A14">
        <v>12</v>
      </c>
      <c r="B14" t="s">
        <v>186</v>
      </c>
      <c r="C14" t="str">
        <f>OAM!F270</f>
        <v>action:exlusing attribute with the highest stair because it is too high</v>
      </c>
      <c r="D14" t="s">
        <v>200</v>
      </c>
    </row>
    <row r="15" spans="1:4">
      <c r="A15">
        <v>13</v>
      </c>
      <c r="B15" t="s">
        <v>187</v>
      </c>
    </row>
    <row r="16" spans="1:4">
      <c r="A16">
        <v>14</v>
      </c>
      <c r="B16" t="s">
        <v>188</v>
      </c>
      <c r="C16" t="str">
        <f>OAM!F323</f>
        <v>action:exlusing attribute with the highest stair because it is too high</v>
      </c>
      <c r="D16" t="s">
        <v>201</v>
      </c>
    </row>
    <row r="17" spans="1:4">
      <c r="A17">
        <v>15</v>
      </c>
      <c r="B17" t="s">
        <v>189</v>
      </c>
    </row>
    <row r="18" spans="1:4">
      <c r="A18">
        <v>16</v>
      </c>
      <c r="B18" t="s">
        <v>190</v>
      </c>
      <c r="C18" t="str">
        <f>OAM!F376</f>
        <v>action:exlusing attribute with the highest stair because it is too high</v>
      </c>
      <c r="D18" t="s">
        <v>202</v>
      </c>
    </row>
    <row r="19" spans="1:4">
      <c r="A19">
        <v>17</v>
      </c>
      <c r="B19" t="s">
        <v>191</v>
      </c>
    </row>
    <row r="20" spans="1:4">
      <c r="A20">
        <v>18</v>
      </c>
      <c r="B20" t="s">
        <v>192</v>
      </c>
      <c r="C20" t="str">
        <f>OAM!F429</f>
        <v>action:decreasing the attribute's highest stair because it is too high</v>
      </c>
      <c r="D20" t="s">
        <v>203</v>
      </c>
    </row>
    <row r="21" spans="1:4">
      <c r="A21">
        <v>19</v>
      </c>
      <c r="B21" t="s">
        <v>193</v>
      </c>
    </row>
    <row r="22" spans="1:4" ht="72">
      <c r="A22">
        <v>20</v>
      </c>
      <c r="B22" t="s">
        <v>194</v>
      </c>
      <c r="C22" t="str">
        <f>OAM!J430</f>
        <v>no potential because non-used-stairs is limited among the cases!</v>
      </c>
      <c r="D22" s="2" t="s">
        <v>205</v>
      </c>
    </row>
  </sheetData>
  <phoneticPr fontId="1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D6702-4116-401D-8D1C-3A5F9B0C9F57}">
  <dimension ref="A1:L60"/>
  <sheetViews>
    <sheetView zoomScale="40" zoomScaleNormal="40" workbookViewId="0">
      <selection activeCell="J48" sqref="J48"/>
    </sheetView>
  </sheetViews>
  <sheetFormatPr defaultRowHeight="14.4"/>
  <cols>
    <col min="1" max="1" width="49.21875" bestFit="1" customWidth="1"/>
    <col min="2" max="2" width="8.44140625" bestFit="1" customWidth="1"/>
    <col min="3" max="3" width="16" bestFit="1" customWidth="1"/>
    <col min="4" max="4" width="13.33203125" bestFit="1" customWidth="1"/>
    <col min="5" max="5" width="14.44140625" bestFit="1" customWidth="1"/>
    <col min="6" max="6" width="8.44140625" bestFit="1" customWidth="1"/>
    <col min="7" max="7" width="7.5546875" bestFit="1" customWidth="1"/>
    <col min="8" max="8" width="7" bestFit="1" customWidth="1"/>
    <col min="9" max="9" width="6.44140625" bestFit="1" customWidth="1"/>
    <col min="10" max="10" width="3.44140625" bestFit="1" customWidth="1"/>
    <col min="11" max="11" width="6.44140625" bestFit="1" customWidth="1"/>
    <col min="12" max="12" width="13.3320312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12">
      <c r="A2" t="s">
        <v>8</v>
      </c>
      <c r="B2">
        <v>4</v>
      </c>
      <c r="C2">
        <v>2</v>
      </c>
      <c r="D2">
        <v>4</v>
      </c>
      <c r="E2">
        <v>4</v>
      </c>
      <c r="F2">
        <v>1</v>
      </c>
      <c r="G2">
        <v>4</v>
      </c>
      <c r="H2" t="e">
        <f>INT(#REF!*100)</f>
        <v>#REF!</v>
      </c>
    </row>
    <row r="3" spans="1:12">
      <c r="A3" t="s">
        <v>9</v>
      </c>
      <c r="B3">
        <v>2</v>
      </c>
      <c r="C3">
        <v>2</v>
      </c>
      <c r="D3">
        <v>6</v>
      </c>
      <c r="E3">
        <v>4</v>
      </c>
      <c r="F3">
        <v>1</v>
      </c>
      <c r="G3">
        <v>4</v>
      </c>
      <c r="H3" t="e">
        <f>INT(#REF!*100)</f>
        <v>#REF!</v>
      </c>
    </row>
    <row r="4" spans="1:12">
      <c r="A4" t="s">
        <v>10</v>
      </c>
      <c r="B4">
        <v>4</v>
      </c>
      <c r="C4">
        <v>2</v>
      </c>
      <c r="D4">
        <v>2</v>
      </c>
      <c r="E4">
        <v>2</v>
      </c>
      <c r="F4">
        <v>1</v>
      </c>
      <c r="G4">
        <v>1</v>
      </c>
      <c r="H4" t="e">
        <f>INT(#REF!*100)</f>
        <v>#REF!</v>
      </c>
    </row>
    <row r="5" spans="1:12">
      <c r="A5" t="s">
        <v>11</v>
      </c>
      <c r="B5">
        <v>4</v>
      </c>
      <c r="C5">
        <v>2</v>
      </c>
      <c r="D5">
        <v>1</v>
      </c>
      <c r="E5">
        <v>4</v>
      </c>
      <c r="F5">
        <v>4</v>
      </c>
      <c r="G5">
        <v>4</v>
      </c>
      <c r="H5" t="e">
        <f>INT(#REF!*100)</f>
        <v>#REF!</v>
      </c>
    </row>
    <row r="6" spans="1:12">
      <c r="A6" t="s">
        <v>12</v>
      </c>
      <c r="B6">
        <v>3</v>
      </c>
      <c r="C6">
        <v>1</v>
      </c>
      <c r="D6">
        <v>3</v>
      </c>
      <c r="E6">
        <v>1</v>
      </c>
      <c r="F6">
        <v>4</v>
      </c>
      <c r="G6">
        <v>1</v>
      </c>
      <c r="H6" t="e">
        <f>INT(#REF!*100)</f>
        <v>#REF!</v>
      </c>
    </row>
    <row r="7" spans="1:12">
      <c r="A7" t="s">
        <v>13</v>
      </c>
      <c r="B7">
        <v>1</v>
      </c>
      <c r="C7">
        <v>6</v>
      </c>
      <c r="D7">
        <v>4</v>
      </c>
      <c r="E7">
        <v>3</v>
      </c>
      <c r="F7">
        <v>4</v>
      </c>
      <c r="G7">
        <v>1</v>
      </c>
      <c r="H7" t="e">
        <f>INT(#REF!*100)</f>
        <v>#REF!</v>
      </c>
    </row>
    <row r="9" spans="1:12">
      <c r="A9" s="10" t="s">
        <v>68</v>
      </c>
    </row>
    <row r="10" spans="1:12" ht="18">
      <c r="A10" s="1"/>
    </row>
    <row r="11" spans="1:12">
      <c r="A11" s="2"/>
    </row>
    <row r="14" spans="1:12" ht="18">
      <c r="A14" s="3" t="s">
        <v>14</v>
      </c>
      <c r="B14" s="4">
        <v>9621833</v>
      </c>
      <c r="C14" s="3" t="s">
        <v>15</v>
      </c>
      <c r="D14" s="4">
        <v>6</v>
      </c>
      <c r="E14" s="3" t="s">
        <v>16</v>
      </c>
      <c r="F14" s="4">
        <v>6</v>
      </c>
      <c r="G14" s="3" t="s">
        <v>17</v>
      </c>
      <c r="H14" s="4">
        <v>6</v>
      </c>
      <c r="I14" s="3" t="s">
        <v>18</v>
      </c>
      <c r="J14" s="4">
        <v>0</v>
      </c>
      <c r="K14" s="3" t="s">
        <v>19</v>
      </c>
      <c r="L14" s="4" t="s">
        <v>20</v>
      </c>
    </row>
    <row r="15" spans="1:12" ht="18.600000000000001" thickBot="1">
      <c r="A15" s="1"/>
    </row>
    <row r="16" spans="1:12" ht="15" thickBot="1">
      <c r="A16" s="5" t="s">
        <v>21</v>
      </c>
      <c r="B16" s="5" t="s">
        <v>22</v>
      </c>
      <c r="C16" s="5" t="s">
        <v>23</v>
      </c>
      <c r="D16" s="5" t="s">
        <v>24</v>
      </c>
      <c r="E16" s="5" t="s">
        <v>25</v>
      </c>
      <c r="F16" s="5" t="s">
        <v>26</v>
      </c>
      <c r="G16" s="5" t="s">
        <v>27</v>
      </c>
      <c r="H16" s="5" t="s">
        <v>28</v>
      </c>
    </row>
    <row r="17" spans="1:8" ht="15" thickBot="1">
      <c r="A17" s="5" t="s">
        <v>29</v>
      </c>
      <c r="B17" s="6">
        <v>4</v>
      </c>
      <c r="C17" s="6">
        <v>2</v>
      </c>
      <c r="D17" s="6">
        <v>4</v>
      </c>
      <c r="E17" s="6">
        <v>4</v>
      </c>
      <c r="F17" s="6">
        <v>1</v>
      </c>
      <c r="G17" s="6">
        <v>4</v>
      </c>
      <c r="H17" s="6">
        <v>129900</v>
      </c>
    </row>
    <row r="18" spans="1:8" ht="15" thickBot="1">
      <c r="A18" s="5" t="s">
        <v>30</v>
      </c>
      <c r="B18" s="6">
        <v>2</v>
      </c>
      <c r="C18" s="6">
        <v>2</v>
      </c>
      <c r="D18" s="6">
        <v>6</v>
      </c>
      <c r="E18" s="6">
        <v>4</v>
      </c>
      <c r="F18" s="6">
        <v>1</v>
      </c>
      <c r="G18" s="6">
        <v>4</v>
      </c>
      <c r="H18" s="6">
        <v>110999</v>
      </c>
    </row>
    <row r="19" spans="1:8" ht="15" thickBot="1">
      <c r="A19" s="5" t="s">
        <v>31</v>
      </c>
      <c r="B19" s="6">
        <v>4</v>
      </c>
      <c r="C19" s="6">
        <v>2</v>
      </c>
      <c r="D19" s="6">
        <v>2</v>
      </c>
      <c r="E19" s="6">
        <v>2</v>
      </c>
      <c r="F19" s="6">
        <v>1</v>
      </c>
      <c r="G19" s="6">
        <v>1</v>
      </c>
      <c r="H19" s="6">
        <v>148377</v>
      </c>
    </row>
    <row r="20" spans="1:8" ht="15" thickBot="1">
      <c r="A20" s="5" t="s">
        <v>32</v>
      </c>
      <c r="B20" s="6">
        <v>4</v>
      </c>
      <c r="C20" s="6">
        <v>2</v>
      </c>
      <c r="D20" s="6">
        <v>1</v>
      </c>
      <c r="E20" s="6">
        <v>4</v>
      </c>
      <c r="F20" s="6">
        <v>4</v>
      </c>
      <c r="G20" s="6">
        <v>4</v>
      </c>
      <c r="H20" s="6">
        <v>97995</v>
      </c>
    </row>
    <row r="21" spans="1:8" ht="15" thickBot="1">
      <c r="A21" s="5" t="s">
        <v>33</v>
      </c>
      <c r="B21" s="6">
        <v>3</v>
      </c>
      <c r="C21" s="6">
        <v>1</v>
      </c>
      <c r="D21" s="6">
        <v>3</v>
      </c>
      <c r="E21" s="6">
        <v>1</v>
      </c>
      <c r="F21" s="6">
        <v>4</v>
      </c>
      <c r="G21" s="6">
        <v>1</v>
      </c>
      <c r="H21" s="6">
        <v>161006</v>
      </c>
    </row>
    <row r="22" spans="1:8" ht="15" thickBot="1">
      <c r="A22" s="5" t="s">
        <v>34</v>
      </c>
      <c r="B22" s="6">
        <v>1</v>
      </c>
      <c r="C22" s="6">
        <v>6</v>
      </c>
      <c r="D22" s="6">
        <v>4</v>
      </c>
      <c r="E22" s="6">
        <v>3</v>
      </c>
      <c r="F22" s="6">
        <v>4</v>
      </c>
      <c r="G22" s="6">
        <v>1</v>
      </c>
      <c r="H22" s="6">
        <v>134415</v>
      </c>
    </row>
    <row r="23" spans="1:8" ht="18.600000000000001" thickBot="1">
      <c r="A23" s="1"/>
    </row>
    <row r="24" spans="1:8" ht="15" thickBot="1">
      <c r="A24" s="5" t="s">
        <v>35</v>
      </c>
      <c r="B24" s="5" t="s">
        <v>22</v>
      </c>
      <c r="C24" s="5" t="s">
        <v>23</v>
      </c>
      <c r="D24" s="5" t="s">
        <v>24</v>
      </c>
      <c r="E24" s="5" t="s">
        <v>25</v>
      </c>
      <c r="F24" s="5" t="s">
        <v>26</v>
      </c>
      <c r="G24" s="5" t="s">
        <v>27</v>
      </c>
    </row>
    <row r="25" spans="1:8" ht="15" thickBot="1">
      <c r="A25" s="5" t="s">
        <v>36</v>
      </c>
      <c r="B25" s="6" t="s">
        <v>37</v>
      </c>
      <c r="C25" s="6" t="s">
        <v>38</v>
      </c>
      <c r="D25" s="6" t="s">
        <v>39</v>
      </c>
      <c r="E25" s="6" t="s">
        <v>40</v>
      </c>
      <c r="F25" s="6" t="s">
        <v>41</v>
      </c>
      <c r="G25" s="6" t="s">
        <v>38</v>
      </c>
    </row>
    <row r="26" spans="1:8" ht="15" thickBot="1">
      <c r="A26" s="5" t="s">
        <v>42</v>
      </c>
      <c r="B26" s="6" t="s">
        <v>38</v>
      </c>
      <c r="C26" s="6" t="s">
        <v>38</v>
      </c>
      <c r="D26" s="6" t="s">
        <v>39</v>
      </c>
      <c r="E26" s="6" t="s">
        <v>43</v>
      </c>
      <c r="F26" s="6" t="s">
        <v>44</v>
      </c>
      <c r="G26" s="6" t="s">
        <v>38</v>
      </c>
    </row>
    <row r="27" spans="1:8" ht="15" thickBot="1">
      <c r="A27" s="5" t="s">
        <v>45</v>
      </c>
      <c r="B27" s="6" t="s">
        <v>38</v>
      </c>
      <c r="C27" s="6" t="s">
        <v>38</v>
      </c>
      <c r="D27" s="6" t="s">
        <v>39</v>
      </c>
      <c r="E27" s="6" t="s">
        <v>38</v>
      </c>
      <c r="F27" s="6" t="s">
        <v>44</v>
      </c>
      <c r="G27" s="6" t="s">
        <v>38</v>
      </c>
    </row>
    <row r="28" spans="1:8" ht="15" thickBot="1">
      <c r="A28" s="5" t="s">
        <v>46</v>
      </c>
      <c r="B28" s="6" t="s">
        <v>38</v>
      </c>
      <c r="C28" s="6" t="s">
        <v>38</v>
      </c>
      <c r="D28" s="6" t="s">
        <v>39</v>
      </c>
      <c r="E28" s="6" t="s">
        <v>38</v>
      </c>
      <c r="F28" s="6" t="s">
        <v>44</v>
      </c>
      <c r="G28" s="6" t="s">
        <v>38</v>
      </c>
    </row>
    <row r="29" spans="1:8" ht="15" thickBot="1">
      <c r="A29" s="5" t="s">
        <v>47</v>
      </c>
      <c r="B29" s="6" t="s">
        <v>38</v>
      </c>
      <c r="C29" s="6" t="s">
        <v>38</v>
      </c>
      <c r="D29" s="6" t="s">
        <v>38</v>
      </c>
      <c r="E29" s="6" t="s">
        <v>38</v>
      </c>
      <c r="F29" s="6" t="s">
        <v>38</v>
      </c>
      <c r="G29" s="6" t="s">
        <v>38</v>
      </c>
    </row>
    <row r="30" spans="1:8" ht="15" thickBot="1">
      <c r="A30" s="5" t="s">
        <v>48</v>
      </c>
      <c r="B30" s="6" t="s">
        <v>38</v>
      </c>
      <c r="C30" s="6" t="s">
        <v>38</v>
      </c>
      <c r="D30" s="6" t="s">
        <v>38</v>
      </c>
      <c r="E30" s="6" t="s">
        <v>38</v>
      </c>
      <c r="F30" s="6" t="s">
        <v>38</v>
      </c>
      <c r="G30" s="6" t="s">
        <v>38</v>
      </c>
    </row>
    <row r="31" spans="1:8" ht="18.600000000000001" thickBot="1">
      <c r="A31" s="1"/>
    </row>
    <row r="32" spans="1:8" ht="15" thickBot="1">
      <c r="A32" s="5" t="s">
        <v>49</v>
      </c>
      <c r="B32" s="5" t="s">
        <v>22</v>
      </c>
      <c r="C32" s="5" t="s">
        <v>23</v>
      </c>
      <c r="D32" s="5" t="s">
        <v>24</v>
      </c>
      <c r="E32" s="5" t="s">
        <v>25</v>
      </c>
      <c r="F32" s="5" t="s">
        <v>26</v>
      </c>
      <c r="G32" s="5" t="s">
        <v>27</v>
      </c>
    </row>
    <row r="33" spans="1:12" ht="15" thickBot="1">
      <c r="A33" s="5" t="s">
        <v>36</v>
      </c>
      <c r="B33" s="6">
        <v>36420</v>
      </c>
      <c r="C33" s="6">
        <v>0</v>
      </c>
      <c r="D33" s="6">
        <v>18901</v>
      </c>
      <c r="E33" s="6">
        <v>63011</v>
      </c>
      <c r="F33" s="6">
        <v>110999</v>
      </c>
      <c r="G33" s="6">
        <v>0</v>
      </c>
    </row>
    <row r="34" spans="1:12" ht="15" thickBot="1">
      <c r="A34" s="5" t="s">
        <v>42</v>
      </c>
      <c r="B34" s="6">
        <v>0</v>
      </c>
      <c r="C34" s="6">
        <v>0</v>
      </c>
      <c r="D34" s="6">
        <v>18901</v>
      </c>
      <c r="E34" s="6">
        <v>18477</v>
      </c>
      <c r="F34" s="6">
        <v>79094</v>
      </c>
      <c r="G34" s="6">
        <v>0</v>
      </c>
    </row>
    <row r="35" spans="1:12" ht="15" thickBot="1">
      <c r="A35" s="5" t="s">
        <v>45</v>
      </c>
      <c r="B35" s="6">
        <v>0</v>
      </c>
      <c r="C35" s="6">
        <v>0</v>
      </c>
      <c r="D35" s="6">
        <v>18901</v>
      </c>
      <c r="E35" s="6">
        <v>0</v>
      </c>
      <c r="F35" s="6">
        <v>79094</v>
      </c>
      <c r="G35" s="6">
        <v>0</v>
      </c>
    </row>
    <row r="36" spans="1:12" ht="15" thickBot="1">
      <c r="A36" s="5" t="s">
        <v>46</v>
      </c>
      <c r="B36" s="6">
        <v>0</v>
      </c>
      <c r="C36" s="6">
        <v>0</v>
      </c>
      <c r="D36" s="6">
        <v>18901</v>
      </c>
      <c r="E36" s="6">
        <v>0</v>
      </c>
      <c r="F36" s="6">
        <v>79094</v>
      </c>
      <c r="G36" s="6">
        <v>0</v>
      </c>
    </row>
    <row r="37" spans="1:12" ht="15" thickBot="1">
      <c r="A37" s="5" t="s">
        <v>47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12" ht="15" thickBot="1">
      <c r="A38" s="5" t="s">
        <v>48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12" ht="18.600000000000001" thickBot="1">
      <c r="A39" s="1"/>
    </row>
    <row r="40" spans="1:12" ht="15" thickBot="1">
      <c r="A40" s="5" t="s">
        <v>50</v>
      </c>
      <c r="B40" s="5" t="s">
        <v>22</v>
      </c>
      <c r="C40" s="5" t="s">
        <v>23</v>
      </c>
      <c r="D40" s="5" t="s">
        <v>24</v>
      </c>
      <c r="E40" s="5" t="s">
        <v>25</v>
      </c>
      <c r="F40" s="5" t="s">
        <v>26</v>
      </c>
      <c r="G40" s="5" t="s">
        <v>27</v>
      </c>
      <c r="H40" s="5" t="s">
        <v>51</v>
      </c>
      <c r="I40" s="5" t="s">
        <v>52</v>
      </c>
      <c r="J40" s="5" t="s">
        <v>53</v>
      </c>
      <c r="K40" s="5" t="s">
        <v>54</v>
      </c>
      <c r="L40" s="7" t="s">
        <v>55</v>
      </c>
    </row>
    <row r="41" spans="1:12" ht="15" thickBot="1">
      <c r="A41" s="5" t="s">
        <v>29</v>
      </c>
      <c r="B41" s="6">
        <v>0</v>
      </c>
      <c r="C41" s="6">
        <v>0</v>
      </c>
      <c r="D41" s="6">
        <v>18901</v>
      </c>
      <c r="E41" s="6">
        <v>0</v>
      </c>
      <c r="F41" s="6">
        <v>110999</v>
      </c>
      <c r="G41" s="6">
        <v>0</v>
      </c>
      <c r="H41" s="6">
        <v>129900</v>
      </c>
      <c r="I41" s="6">
        <v>129900</v>
      </c>
      <c r="J41" s="6">
        <v>0</v>
      </c>
      <c r="K41" s="6">
        <v>0</v>
      </c>
      <c r="L41" t="s">
        <v>56</v>
      </c>
    </row>
    <row r="42" spans="1:12" ht="15" thickBot="1">
      <c r="A42" s="5" t="s">
        <v>30</v>
      </c>
      <c r="B42" s="6">
        <v>0</v>
      </c>
      <c r="C42" s="6">
        <v>0</v>
      </c>
      <c r="D42" s="6">
        <v>0</v>
      </c>
      <c r="E42" s="6">
        <v>0</v>
      </c>
      <c r="F42" s="6">
        <v>110999</v>
      </c>
      <c r="G42" s="6">
        <v>0</v>
      </c>
      <c r="H42" s="6">
        <v>110999</v>
      </c>
      <c r="I42" s="6">
        <v>110999</v>
      </c>
      <c r="J42" s="6">
        <v>0</v>
      </c>
      <c r="K42" s="6">
        <v>0</v>
      </c>
      <c r="L42" t="s">
        <v>56</v>
      </c>
    </row>
    <row r="43" spans="1:12" ht="15" thickBot="1">
      <c r="A43" s="5" t="s">
        <v>31</v>
      </c>
      <c r="B43" s="6">
        <v>0</v>
      </c>
      <c r="C43" s="6">
        <v>0</v>
      </c>
      <c r="D43" s="6">
        <v>18901</v>
      </c>
      <c r="E43" s="6">
        <v>18477</v>
      </c>
      <c r="F43" s="6">
        <v>110999</v>
      </c>
      <c r="G43" s="6">
        <v>0</v>
      </c>
      <c r="H43" s="6">
        <v>148377</v>
      </c>
      <c r="I43" s="6">
        <v>148377</v>
      </c>
      <c r="J43" s="6">
        <v>0</v>
      </c>
      <c r="K43" s="6">
        <v>0</v>
      </c>
      <c r="L43" t="s">
        <v>56</v>
      </c>
    </row>
    <row r="44" spans="1:12" ht="15" thickBot="1">
      <c r="A44" s="5" t="s">
        <v>32</v>
      </c>
      <c r="B44" s="6">
        <v>0</v>
      </c>
      <c r="C44" s="6">
        <v>0</v>
      </c>
      <c r="D44" s="6">
        <v>18901</v>
      </c>
      <c r="E44" s="6">
        <v>0</v>
      </c>
      <c r="F44" s="6">
        <v>79094</v>
      </c>
      <c r="G44" s="6">
        <v>0</v>
      </c>
      <c r="H44" s="6">
        <v>97995</v>
      </c>
      <c r="I44" s="6">
        <v>97995</v>
      </c>
      <c r="J44" s="6">
        <v>0</v>
      </c>
      <c r="K44" s="6">
        <v>0</v>
      </c>
      <c r="L44" t="s">
        <v>56</v>
      </c>
    </row>
    <row r="45" spans="1:12" ht="15" thickBot="1">
      <c r="A45" s="5" t="s">
        <v>33</v>
      </c>
      <c r="B45" s="6">
        <v>0</v>
      </c>
      <c r="C45" s="6">
        <v>0</v>
      </c>
      <c r="D45" s="6">
        <v>18901</v>
      </c>
      <c r="E45" s="6">
        <v>63011</v>
      </c>
      <c r="F45" s="6">
        <v>79094</v>
      </c>
      <c r="G45" s="6">
        <v>0</v>
      </c>
      <c r="H45" s="6">
        <v>161006</v>
      </c>
      <c r="I45" s="6">
        <v>161006</v>
      </c>
      <c r="J45" s="6">
        <v>0</v>
      </c>
      <c r="K45" s="6">
        <v>0</v>
      </c>
      <c r="L45" t="s">
        <v>56</v>
      </c>
    </row>
    <row r="46" spans="1:12" ht="15" thickBot="1">
      <c r="A46" s="5" t="s">
        <v>34</v>
      </c>
      <c r="B46" s="6">
        <v>36420</v>
      </c>
      <c r="C46" s="6">
        <v>0</v>
      </c>
      <c r="D46" s="6">
        <v>18901</v>
      </c>
      <c r="E46" s="6">
        <v>0</v>
      </c>
      <c r="F46" s="6">
        <v>79094</v>
      </c>
      <c r="G46" s="6">
        <v>0</v>
      </c>
      <c r="H46" s="6">
        <v>134415</v>
      </c>
      <c r="I46" s="6">
        <v>134415</v>
      </c>
      <c r="J46" s="6">
        <v>0</v>
      </c>
      <c r="K46" s="6">
        <v>0</v>
      </c>
      <c r="L46" t="s">
        <v>56</v>
      </c>
    </row>
    <row r="47" spans="1:12" ht="15" thickBot="1"/>
    <row r="48" spans="1:12" ht="15" thickBot="1">
      <c r="A48" s="8" t="s">
        <v>57</v>
      </c>
      <c r="B48" s="9">
        <v>229331</v>
      </c>
      <c r="I48" t="s">
        <v>105</v>
      </c>
      <c r="J48">
        <f>SUMSQ(J41:J46)</f>
        <v>0</v>
      </c>
    </row>
    <row r="49" spans="1:2" ht="15" thickBot="1">
      <c r="A49" s="8" t="s">
        <v>58</v>
      </c>
      <c r="B49" s="9">
        <v>0</v>
      </c>
    </row>
    <row r="50" spans="1:2" ht="15" thickBot="1">
      <c r="A50" s="8" t="s">
        <v>59</v>
      </c>
      <c r="B50" s="9">
        <v>782692</v>
      </c>
    </row>
    <row r="51" spans="1:2" ht="15" thickBot="1">
      <c r="A51" s="8" t="s">
        <v>60</v>
      </c>
      <c r="B51" s="9">
        <v>782692</v>
      </c>
    </row>
    <row r="52" spans="1:2" ht="15" thickBot="1">
      <c r="A52" s="8" t="s">
        <v>61</v>
      </c>
      <c r="B52" s="9">
        <v>0</v>
      </c>
    </row>
    <row r="53" spans="1:2" ht="15" thickBot="1">
      <c r="A53" s="8" t="s">
        <v>62</v>
      </c>
      <c r="B53" s="9"/>
    </row>
    <row r="54" spans="1:2" ht="15" thickBot="1">
      <c r="A54" s="8" t="s">
        <v>63</v>
      </c>
      <c r="B54" s="9"/>
    </row>
    <row r="55" spans="1:2" ht="15" thickBot="1">
      <c r="A55" s="8" t="s">
        <v>64</v>
      </c>
      <c r="B55" s="9">
        <v>0</v>
      </c>
    </row>
    <row r="57" spans="1:2">
      <c r="A57" s="10" t="s">
        <v>65</v>
      </c>
    </row>
    <row r="59" spans="1:2">
      <c r="A59" s="11" t="s">
        <v>66</v>
      </c>
    </row>
    <row r="60" spans="1:2">
      <c r="A60" s="11" t="s">
        <v>67</v>
      </c>
    </row>
  </sheetData>
  <conditionalFormatting sqref="B33:G3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57" r:id="rId1" display="https://miau.my-x.hu/myx-free/coco/test/962183320220309065136.html" xr:uid="{ECA9D4C5-AE82-4E1E-AF2F-086083105265}"/>
    <hyperlink ref="A9" r:id="rId2" xr:uid="{0A3D5040-7F1E-4981-8207-DEAD8B3A09FC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report6</vt:lpstr>
      <vt:lpstr>report5</vt:lpstr>
      <vt:lpstr>report4</vt:lpstr>
      <vt:lpstr>report3</vt:lpstr>
      <vt:lpstr>report2</vt:lpstr>
      <vt:lpstr>report2_orig</vt:lpstr>
      <vt:lpstr>OAM</vt:lpstr>
      <vt:lpstr>conclusions</vt:lpstr>
      <vt:lpstr>online 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2022-03-26T05:34:52Z</dcterms:created>
  <dcterms:modified xsi:type="dcterms:W3CDTF">2022-03-26T07:06:44Z</dcterms:modified>
</cp:coreProperties>
</file>